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ebile_000\Desktop\"/>
    </mc:Choice>
  </mc:AlternateContent>
  <bookViews>
    <workbookView xWindow="0" yWindow="0" windowWidth="20400" windowHeight="7155" tabRatio="932"/>
  </bookViews>
  <sheets>
    <sheet name="Nuur" sheetId="88" r:id="rId1"/>
    <sheet name="CT-1" sheetId="89" r:id="rId2"/>
    <sheet name="CT-2" sheetId="90" r:id="rId3"/>
    <sheet name="CT-3" sheetId="91" r:id="rId4"/>
    <sheet name="CT-4" sheetId="92" r:id="rId5"/>
    <sheet name="D1" sheetId="78" r:id="rId6"/>
    <sheet name="D2" sheetId="80" r:id="rId7"/>
    <sheet name="D3" sheetId="81" r:id="rId8"/>
    <sheet name="D4" sheetId="82" r:id="rId9"/>
    <sheet name="D5" sheetId="94" r:id="rId10"/>
    <sheet name="D6" sheetId="95" r:id="rId11"/>
    <sheet name="D7" sheetId="96" r:id="rId12"/>
    <sheet name="D8" sheetId="97" r:id="rId13"/>
    <sheet name="D9" sheetId="98" r:id="rId14"/>
    <sheet name="D10" sheetId="99" r:id="rId15"/>
    <sheet name="D11" sheetId="100" r:id="rId16"/>
    <sheet name="D12" sheetId="101" r:id="rId17"/>
    <sheet name="TM11.04" sheetId="65" state="hidden" r:id="rId18"/>
    <sheet name="tt02" sheetId="69" state="hidden" r:id="rId19"/>
    <sheet name="zuruu" sheetId="71" state="hidden" r:id="rId20"/>
    <sheet name="Guilgee balance" sheetId="86" r:id="rId21"/>
    <sheet name="Shalgah hus" sheetId="87" state="hidden" r:id="rId22"/>
  </sheets>
  <definedNames>
    <definedName name="_xlnm._FilterDatabase" localSheetId="20" hidden="1">'Guilgee balance'!$A$5:$I$17</definedName>
    <definedName name="_ftn1" localSheetId="8">'D4'!$B$18</definedName>
    <definedName name="_ftn1" localSheetId="9">'D5'!$B$18</definedName>
    <definedName name="_ftnref1" localSheetId="8">'D4'!$B$17</definedName>
    <definedName name="_ftnref1" localSheetId="9">'D5'!$B$17</definedName>
    <definedName name="OLE_LINK1" localSheetId="18">'tt02'!#REF!</definedName>
    <definedName name="Z_18995E68_9F94_41E1_AFE0_9FA3492E52B5_.wvu.Rows" localSheetId="17" hidden="1">'TM11.04'!$19:$19</definedName>
  </definedNames>
  <calcPr calcId="191029"/>
  <customWorkbookViews>
    <customWorkbookView name="server - Personal View" guid="{18995E68-9F94-41E1-AFE0-9FA3492E52B5}" mergeInterval="0" personalView="1" maximized="1" xWindow="1" yWindow="1" windowWidth="1600" windowHeight="638" tabRatio="752" activeSheetId="8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4" i="92" l="1"/>
  <c r="D25" i="92"/>
  <c r="D41" i="92" s="1"/>
  <c r="F152" i="86"/>
  <c r="H7" i="90"/>
  <c r="H10" i="90"/>
  <c r="I138" i="86"/>
  <c r="E134" i="86"/>
  <c r="E138" i="86"/>
  <c r="D64" i="89"/>
  <c r="H24" i="86"/>
  <c r="H25" i="86"/>
  <c r="E11" i="89"/>
  <c r="F43" i="86"/>
  <c r="G160" i="86"/>
  <c r="G242" i="86"/>
  <c r="G250" i="86"/>
  <c r="G246" i="86"/>
  <c r="G228" i="86"/>
  <c r="G212" i="86"/>
  <c r="G180" i="86"/>
  <c r="G193" i="86"/>
  <c r="G211" i="86"/>
  <c r="G234" i="86"/>
  <c r="G201" i="86"/>
  <c r="G199" i="86"/>
  <c r="G195" i="86"/>
  <c r="G189" i="86"/>
  <c r="G176" i="86"/>
  <c r="G174" i="86"/>
  <c r="G153" i="86"/>
  <c r="G152" i="86"/>
  <c r="G154" i="86"/>
  <c r="I137" i="86"/>
  <c r="I124" i="86"/>
  <c r="I125" i="86"/>
  <c r="I120" i="86"/>
  <c r="I121" i="86"/>
  <c r="I108" i="86"/>
  <c r="I109" i="86"/>
  <c r="G39" i="86"/>
  <c r="H39" i="86" s="1"/>
  <c r="I105" i="86"/>
  <c r="I106" i="86"/>
  <c r="I113" i="86"/>
  <c r="I112" i="86" s="1"/>
  <c r="F98" i="86"/>
  <c r="I75" i="86"/>
  <c r="I74" i="86" s="1"/>
  <c r="G47" i="86"/>
  <c r="H47" i="86" s="1"/>
  <c r="G46" i="86"/>
  <c r="H46" i="86" s="1"/>
  <c r="G36" i="86"/>
  <c r="F39" i="86"/>
  <c r="G19" i="86"/>
  <c r="I8" i="86"/>
  <c r="I9" i="86"/>
  <c r="I10" i="86"/>
  <c r="I11" i="86"/>
  <c r="I12" i="86"/>
  <c r="I13" i="86"/>
  <c r="I14" i="86"/>
  <c r="I15" i="86"/>
  <c r="I16" i="86"/>
  <c r="I17" i="86"/>
  <c r="I18" i="86"/>
  <c r="I19" i="86"/>
  <c r="I20" i="86"/>
  <c r="I21" i="86"/>
  <c r="I22" i="86"/>
  <c r="I23" i="86"/>
  <c r="I24" i="86"/>
  <c r="I25" i="86"/>
  <c r="I26" i="86"/>
  <c r="I27" i="86"/>
  <c r="I28" i="86"/>
  <c r="I29" i="86"/>
  <c r="I30" i="86"/>
  <c r="I31" i="86"/>
  <c r="I32" i="86"/>
  <c r="I33" i="86"/>
  <c r="I34" i="86"/>
  <c r="I35" i="86"/>
  <c r="I36" i="86"/>
  <c r="I37" i="86"/>
  <c r="I38" i="86"/>
  <c r="I39" i="86"/>
  <c r="I40" i="86"/>
  <c r="I41" i="86"/>
  <c r="I42" i="86"/>
  <c r="I43" i="86"/>
  <c r="I44" i="86"/>
  <c r="I45" i="86"/>
  <c r="I46" i="86"/>
  <c r="I47" i="86"/>
  <c r="I48" i="86"/>
  <c r="I49" i="86"/>
  <c r="I50" i="86"/>
  <c r="I51" i="86"/>
  <c r="I52" i="86"/>
  <c r="I53" i="86"/>
  <c r="I54" i="86"/>
  <c r="I55" i="86"/>
  <c r="I56" i="86"/>
  <c r="I57" i="86"/>
  <c r="I58" i="86"/>
  <c r="I59" i="86"/>
  <c r="I60" i="86"/>
  <c r="I61" i="86"/>
  <c r="I62" i="86"/>
  <c r="I63" i="86"/>
  <c r="I64" i="86"/>
  <c r="I65" i="86"/>
  <c r="I68" i="86"/>
  <c r="I69" i="86"/>
  <c r="I71" i="86"/>
  <c r="I72" i="86"/>
  <c r="I73" i="86"/>
  <c r="I76" i="86"/>
  <c r="I77" i="86"/>
  <c r="I79" i="86"/>
  <c r="I80" i="86"/>
  <c r="I81" i="86"/>
  <c r="I82" i="86"/>
  <c r="I83" i="86"/>
  <c r="I84" i="86"/>
  <c r="I85" i="86"/>
  <c r="I86" i="86"/>
  <c r="I87" i="86"/>
  <c r="I88" i="86"/>
  <c r="I89" i="86"/>
  <c r="I90" i="86"/>
  <c r="I91" i="86"/>
  <c r="I92" i="86"/>
  <c r="I93" i="86"/>
  <c r="I94" i="86"/>
  <c r="I95" i="86"/>
  <c r="I96" i="86"/>
  <c r="I97" i="86"/>
  <c r="I100" i="86"/>
  <c r="I102" i="86"/>
  <c r="I103" i="86"/>
  <c r="I104" i="86"/>
  <c r="I107" i="86"/>
  <c r="I110" i="86"/>
  <c r="I111" i="86"/>
  <c r="I115" i="86"/>
  <c r="I116" i="86"/>
  <c r="I117" i="86"/>
  <c r="I118" i="86"/>
  <c r="I119" i="86"/>
  <c r="I122" i="86"/>
  <c r="I123" i="86"/>
  <c r="I126" i="86"/>
  <c r="I127" i="86"/>
  <c r="I128" i="86"/>
  <c r="I129" i="86"/>
  <c r="I130" i="86"/>
  <c r="I132" i="86"/>
  <c r="I135" i="86"/>
  <c r="I136" i="86"/>
  <c r="I139" i="86"/>
  <c r="I140" i="86"/>
  <c r="I141" i="86"/>
  <c r="I142" i="86"/>
  <c r="I143" i="86"/>
  <c r="I144" i="86"/>
  <c r="I145" i="86"/>
  <c r="I146" i="86"/>
  <c r="I147" i="86"/>
  <c r="I148" i="86"/>
  <c r="I149" i="86"/>
  <c r="I150" i="86"/>
  <c r="I151" i="86"/>
  <c r="I152" i="86"/>
  <c r="I153" i="86"/>
  <c r="I154" i="86"/>
  <c r="I155" i="86"/>
  <c r="I156" i="86"/>
  <c r="I157" i="86"/>
  <c r="I158" i="86"/>
  <c r="I159" i="86"/>
  <c r="I160" i="86"/>
  <c r="I161" i="86"/>
  <c r="I162" i="86"/>
  <c r="I163" i="86"/>
  <c r="I164" i="86"/>
  <c r="I165" i="86"/>
  <c r="I166" i="86"/>
  <c r="I167" i="86"/>
  <c r="I168" i="86"/>
  <c r="I169" i="86"/>
  <c r="I170" i="86"/>
  <c r="I171" i="86"/>
  <c r="I172" i="86"/>
  <c r="I173" i="86"/>
  <c r="I174" i="86"/>
  <c r="I175" i="86"/>
  <c r="I176" i="86"/>
  <c r="I177" i="86"/>
  <c r="I178" i="86"/>
  <c r="I179" i="86"/>
  <c r="I180" i="86"/>
  <c r="I181" i="86"/>
  <c r="I182" i="86"/>
  <c r="I183" i="86"/>
  <c r="I184" i="86"/>
  <c r="I185" i="86"/>
  <c r="I186" i="86"/>
  <c r="I187" i="86"/>
  <c r="I188" i="86"/>
  <c r="I189" i="86"/>
  <c r="I190" i="86"/>
  <c r="I191" i="86"/>
  <c r="I192" i="86"/>
  <c r="I193" i="86"/>
  <c r="I194" i="86"/>
  <c r="I195" i="86"/>
  <c r="I196" i="86"/>
  <c r="I197" i="86"/>
  <c r="I198" i="86"/>
  <c r="I199" i="86"/>
  <c r="I200" i="86"/>
  <c r="I201" i="86"/>
  <c r="I202" i="86"/>
  <c r="I203" i="86"/>
  <c r="I204" i="86"/>
  <c r="I205" i="86"/>
  <c r="I206" i="86"/>
  <c r="I207" i="86"/>
  <c r="I208" i="86"/>
  <c r="I209" i="86"/>
  <c r="I210" i="86"/>
  <c r="I211" i="86"/>
  <c r="I212" i="86"/>
  <c r="I213" i="86"/>
  <c r="I214" i="86"/>
  <c r="I215" i="86"/>
  <c r="I216" i="86"/>
  <c r="I217" i="86"/>
  <c r="I218" i="86"/>
  <c r="I219" i="86"/>
  <c r="I220" i="86"/>
  <c r="I221" i="86"/>
  <c r="I222" i="86"/>
  <c r="I223" i="86"/>
  <c r="I224" i="86"/>
  <c r="I225" i="86"/>
  <c r="I226" i="86"/>
  <c r="I227" i="86"/>
  <c r="I228" i="86"/>
  <c r="I229" i="86"/>
  <c r="I230" i="86"/>
  <c r="I231" i="86"/>
  <c r="I232" i="86"/>
  <c r="I233" i="86"/>
  <c r="I234" i="86"/>
  <c r="I235" i="86"/>
  <c r="I236" i="86"/>
  <c r="I237" i="86"/>
  <c r="I238" i="86"/>
  <c r="I239" i="86"/>
  <c r="I240" i="86"/>
  <c r="I241" i="86"/>
  <c r="I242" i="86"/>
  <c r="I243" i="86"/>
  <c r="I244" i="86"/>
  <c r="I245" i="86"/>
  <c r="I246" i="86"/>
  <c r="I247" i="86"/>
  <c r="I248" i="86"/>
  <c r="I249" i="86"/>
  <c r="I250" i="86"/>
  <c r="I251" i="86"/>
  <c r="I252" i="86"/>
  <c r="I253" i="86"/>
  <c r="I254" i="86"/>
  <c r="I255" i="86"/>
  <c r="I256" i="86"/>
  <c r="I257" i="86"/>
  <c r="I258" i="86"/>
  <c r="I7" i="86"/>
  <c r="H36" i="86"/>
  <c r="H38" i="86"/>
  <c r="H40" i="86"/>
  <c r="H41" i="86"/>
  <c r="H42" i="86"/>
  <c r="H44" i="86"/>
  <c r="H45" i="86"/>
  <c r="H49" i="86"/>
  <c r="H50" i="86"/>
  <c r="H51" i="86"/>
  <c r="H52" i="86"/>
  <c r="H54" i="86"/>
  <c r="H55" i="86"/>
  <c r="H56" i="86"/>
  <c r="H57" i="86"/>
  <c r="H58" i="86"/>
  <c r="H59" i="86"/>
  <c r="H60" i="86"/>
  <c r="H61" i="86"/>
  <c r="H63" i="86"/>
  <c r="H65" i="86"/>
  <c r="H69" i="86"/>
  <c r="H71" i="86"/>
  <c r="H73" i="86"/>
  <c r="H77" i="86"/>
  <c r="H81" i="86"/>
  <c r="H83" i="86"/>
  <c r="H85" i="86"/>
  <c r="H87" i="86"/>
  <c r="H89" i="86"/>
  <c r="H91" i="86"/>
  <c r="H93" i="86"/>
  <c r="H95" i="86"/>
  <c r="H97" i="86"/>
  <c r="H100" i="86"/>
  <c r="H102" i="86"/>
  <c r="H104" i="86"/>
  <c r="H115" i="86"/>
  <c r="H116" i="86"/>
  <c r="H117" i="86"/>
  <c r="H119" i="86"/>
  <c r="H8" i="86"/>
  <c r="H9" i="86"/>
  <c r="H10" i="86"/>
  <c r="H12" i="86"/>
  <c r="H14" i="86"/>
  <c r="H16" i="86"/>
  <c r="H17" i="86"/>
  <c r="H18" i="86"/>
  <c r="H13" i="86" s="1"/>
  <c r="H20" i="86"/>
  <c r="H21" i="86"/>
  <c r="H22" i="86"/>
  <c r="H23" i="86"/>
  <c r="H26" i="86"/>
  <c r="H28" i="86"/>
  <c r="H30" i="86"/>
  <c r="H32" i="86"/>
  <c r="H34" i="86"/>
  <c r="D19" i="86"/>
  <c r="H19" i="86" s="1"/>
  <c r="E19" i="86"/>
  <c r="F19" i="86"/>
  <c r="F209" i="86"/>
  <c r="D13" i="86"/>
  <c r="F13" i="86"/>
  <c r="D43" i="86"/>
  <c r="D48" i="92"/>
  <c r="D43" i="92"/>
  <c r="D13" i="92"/>
  <c r="D6" i="92"/>
  <c r="C48" i="92"/>
  <c r="E70" i="86"/>
  <c r="I70" i="86" s="1"/>
  <c r="E114" i="86"/>
  <c r="I114" i="86" s="1"/>
  <c r="F114" i="86"/>
  <c r="D23" i="92" l="1"/>
  <c r="G37" i="86"/>
  <c r="F37" i="86"/>
  <c r="H37" i="86" s="1"/>
  <c r="H259" i="86" s="1"/>
  <c r="I134" i="86"/>
  <c r="F233" i="86"/>
  <c r="F188" i="86"/>
  <c r="G188" i="86"/>
  <c r="F249" i="86"/>
  <c r="F159" i="86"/>
  <c r="D55" i="92" l="1"/>
  <c r="G13" i="86"/>
  <c r="E101" i="86"/>
  <c r="I101" i="86" s="1"/>
  <c r="G48" i="86" l="1"/>
  <c r="F48" i="86"/>
  <c r="D48" i="86"/>
  <c r="D53" i="86"/>
  <c r="G7" i="86"/>
  <c r="F7" i="86"/>
  <c r="F175" i="86"/>
  <c r="G175" i="86"/>
  <c r="H48" i="86" l="1"/>
  <c r="E98" i="86"/>
  <c r="I98" i="86" s="1"/>
  <c r="I99" i="86" s="1"/>
  <c r="D27" i="86" l="1"/>
  <c r="C13" i="92" l="1"/>
  <c r="J14" i="91"/>
  <c r="I11" i="91"/>
  <c r="F11" i="91"/>
  <c r="C11" i="91"/>
  <c r="J9" i="91"/>
  <c r="J11" i="91" s="1"/>
  <c r="E74" i="86" l="1"/>
  <c r="E78" i="86"/>
  <c r="I78" i="86" s="1"/>
  <c r="E133" i="86"/>
  <c r="I133" i="86" s="1"/>
  <c r="D7" i="86"/>
  <c r="H7" i="86" s="1"/>
  <c r="D24" i="86"/>
  <c r="D76" i="86"/>
  <c r="D72" i="86"/>
  <c r="E112" i="86"/>
  <c r="D64" i="86"/>
  <c r="D259" i="86" l="1"/>
  <c r="D264" i="86" s="1"/>
  <c r="G200" i="86"/>
  <c r="E131" i="86" l="1"/>
  <c r="I131" i="86" s="1"/>
  <c r="E124" i="86" l="1"/>
  <c r="E120" i="86"/>
  <c r="E108" i="86"/>
  <c r="E105" i="86"/>
  <c r="E66" i="86"/>
  <c r="F205" i="86" l="1"/>
  <c r="F76" i="86"/>
  <c r="G182" i="86" l="1"/>
  <c r="F182" i="86"/>
  <c r="G184" i="86"/>
  <c r="F184" i="86"/>
  <c r="E137" i="86"/>
  <c r="E259" i="86" l="1"/>
  <c r="E264" i="86" s="1"/>
  <c r="K13" i="87"/>
  <c r="F26" i="99" l="1"/>
  <c r="C43" i="92"/>
  <c r="C54" i="92" s="1"/>
  <c r="C6" i="92"/>
  <c r="C23" i="92" s="1"/>
  <c r="G139" i="86" l="1"/>
  <c r="G16" i="97" l="1"/>
  <c r="C27" i="97"/>
  <c r="G27" i="97" s="1"/>
  <c r="O53" i="87" l="1"/>
  <c r="O54" i="87"/>
  <c r="O55" i="87"/>
  <c r="O56" i="87"/>
  <c r="O57" i="87"/>
  <c r="O58" i="87"/>
  <c r="O59" i="87"/>
  <c r="O60" i="87"/>
  <c r="O61" i="87"/>
  <c r="O62" i="87"/>
  <c r="O63" i="87"/>
  <c r="O52" i="87"/>
  <c r="O64" i="87" s="1"/>
  <c r="L13" i="87"/>
  <c r="G43" i="86"/>
  <c r="H43" i="86" s="1"/>
  <c r="G66" i="86"/>
  <c r="I66" i="86" s="1"/>
  <c r="I67" i="86" s="1"/>
  <c r="M53" i="87" l="1"/>
  <c r="M54" i="87"/>
  <c r="M55" i="87"/>
  <c r="M56" i="87"/>
  <c r="M57" i="87"/>
  <c r="M58" i="87"/>
  <c r="M59" i="87"/>
  <c r="M60" i="87"/>
  <c r="M61" i="87"/>
  <c r="M62" i="87"/>
  <c r="M63" i="87"/>
  <c r="M52" i="87"/>
  <c r="K20" i="87"/>
  <c r="K22" i="87" l="1"/>
  <c r="E40" i="87"/>
  <c r="F194" i="86"/>
  <c r="AJ56" i="65" l="1"/>
  <c r="G101" i="86"/>
  <c r="H30" i="80"/>
  <c r="H32" i="80"/>
  <c r="H33" i="80"/>
  <c r="F20" i="80"/>
  <c r="K20" i="80" s="1"/>
  <c r="H8" i="80"/>
  <c r="F33" i="87"/>
  <c r="E49" i="87"/>
  <c r="E21" i="87"/>
  <c r="E16" i="87"/>
  <c r="F3" i="90"/>
  <c r="D2" i="92" s="1"/>
  <c r="H7" i="80"/>
  <c r="A45" i="88"/>
  <c r="F25" i="99"/>
  <c r="F23" i="99"/>
  <c r="D4" i="98"/>
  <c r="D9" i="98" s="1"/>
  <c r="D10" i="97"/>
  <c r="J24" i="82"/>
  <c r="J25" i="82"/>
  <c r="J27" i="82"/>
  <c r="J28" i="82"/>
  <c r="E22" i="87"/>
  <c r="C17" i="101"/>
  <c r="D29" i="101"/>
  <c r="E29" i="101"/>
  <c r="F29" i="101"/>
  <c r="G29" i="101"/>
  <c r="H29" i="101"/>
  <c r="I29" i="101"/>
  <c r="J29" i="101"/>
  <c r="K29" i="101"/>
  <c r="L29" i="101"/>
  <c r="C29" i="101"/>
  <c r="D17" i="101"/>
  <c r="E17" i="101"/>
  <c r="F17" i="101"/>
  <c r="G17" i="101"/>
  <c r="H17" i="101"/>
  <c r="I17" i="101"/>
  <c r="I33" i="101" s="1"/>
  <c r="J17" i="101"/>
  <c r="K17" i="101"/>
  <c r="L17" i="101"/>
  <c r="M6" i="101"/>
  <c r="M7" i="101"/>
  <c r="N7" i="101" s="1"/>
  <c r="M8" i="101"/>
  <c r="N8" i="101" s="1"/>
  <c r="M9" i="101"/>
  <c r="N9" i="101" s="1"/>
  <c r="M10" i="101"/>
  <c r="N10" i="101" s="1"/>
  <c r="M11" i="101"/>
  <c r="N11" i="101" s="1"/>
  <c r="M12" i="101"/>
  <c r="N12" i="101"/>
  <c r="M13" i="101"/>
  <c r="N13" i="101" s="1"/>
  <c r="M14" i="101"/>
  <c r="N14" i="101" s="1"/>
  <c r="M15" i="101"/>
  <c r="N15" i="101" s="1"/>
  <c r="M16" i="101"/>
  <c r="N16" i="101" s="1"/>
  <c r="M18" i="101"/>
  <c r="M19" i="101"/>
  <c r="N19" i="101" s="1"/>
  <c r="M20" i="101"/>
  <c r="N20" i="101" s="1"/>
  <c r="M21" i="101"/>
  <c r="N21" i="101"/>
  <c r="M22" i="101"/>
  <c r="N22" i="101" s="1"/>
  <c r="M23" i="101"/>
  <c r="N23" i="101" s="1"/>
  <c r="M24" i="101"/>
  <c r="N24" i="101"/>
  <c r="M25" i="101"/>
  <c r="N25" i="101" s="1"/>
  <c r="M26" i="101"/>
  <c r="N26" i="101" s="1"/>
  <c r="M27" i="101"/>
  <c r="N27" i="101" s="1"/>
  <c r="M28" i="101"/>
  <c r="N28" i="101" s="1"/>
  <c r="M30" i="101"/>
  <c r="N30" i="101" s="1"/>
  <c r="M31" i="101"/>
  <c r="N31" i="101" s="1"/>
  <c r="M32" i="101"/>
  <c r="N32" i="101" s="1"/>
  <c r="M5" i="101"/>
  <c r="N5" i="101" s="1"/>
  <c r="F16" i="100"/>
  <c r="E16" i="100"/>
  <c r="C48" i="99"/>
  <c r="F28" i="99"/>
  <c r="F16" i="99"/>
  <c r="F21" i="99"/>
  <c r="F20" i="99"/>
  <c r="F15" i="99"/>
  <c r="F14" i="99"/>
  <c r="C26" i="98"/>
  <c r="F38" i="96"/>
  <c r="E25" i="96"/>
  <c r="G25" i="96"/>
  <c r="E31" i="94"/>
  <c r="F31" i="94"/>
  <c r="H31" i="94"/>
  <c r="I31" i="94"/>
  <c r="C31" i="94"/>
  <c r="I22" i="82"/>
  <c r="M15" i="81"/>
  <c r="M16" i="81"/>
  <c r="M17" i="81"/>
  <c r="K24" i="80"/>
  <c r="J23" i="94"/>
  <c r="J15" i="94"/>
  <c r="J14" i="94"/>
  <c r="J13" i="94"/>
  <c r="F11" i="94"/>
  <c r="I11" i="94"/>
  <c r="H11" i="94"/>
  <c r="E11" i="94"/>
  <c r="C11" i="94"/>
  <c r="J10" i="94"/>
  <c r="J9" i="94"/>
  <c r="J7" i="94"/>
  <c r="I6" i="94"/>
  <c r="F6" i="94"/>
  <c r="F18" i="94" s="1"/>
  <c r="F32" i="94" s="1"/>
  <c r="E6" i="94"/>
  <c r="C6" i="94"/>
  <c r="J5" i="81"/>
  <c r="F5" i="81"/>
  <c r="AG90" i="69"/>
  <c r="AG91" i="69"/>
  <c r="E48" i="87"/>
  <c r="AB37" i="69"/>
  <c r="AB36" i="69"/>
  <c r="AB33" i="69"/>
  <c r="AB32" i="69"/>
  <c r="AB31" i="69"/>
  <c r="AB30" i="69"/>
  <c r="AB29" i="69"/>
  <c r="AB28" i="69"/>
  <c r="AB25" i="69"/>
  <c r="AB66" i="69"/>
  <c r="G156" i="86"/>
  <c r="G105" i="86"/>
  <c r="F105" i="86"/>
  <c r="F179" i="86"/>
  <c r="I4" i="78"/>
  <c r="A4" i="78"/>
  <c r="E41" i="87" s="1"/>
  <c r="G256" i="86"/>
  <c r="F252" i="86"/>
  <c r="G248" i="86"/>
  <c r="G245" i="86"/>
  <c r="G243" i="86"/>
  <c r="G241" i="86"/>
  <c r="G240" i="86"/>
  <c r="G238" i="86"/>
  <c r="G236" i="86"/>
  <c r="G235" i="86"/>
  <c r="G215" i="86"/>
  <c r="G216" i="86"/>
  <c r="G217" i="86"/>
  <c r="G218" i="86"/>
  <c r="G219" i="86"/>
  <c r="G220" i="86"/>
  <c r="G221" i="86"/>
  <c r="G222" i="86"/>
  <c r="G223" i="86"/>
  <c r="G224" i="86"/>
  <c r="G225" i="86"/>
  <c r="G226" i="86"/>
  <c r="G227" i="86"/>
  <c r="G229" i="86"/>
  <c r="G230" i="86"/>
  <c r="G231" i="86"/>
  <c r="G232" i="86"/>
  <c r="G210" i="86"/>
  <c r="G208" i="86"/>
  <c r="G206" i="86"/>
  <c r="G204" i="86"/>
  <c r="G203" i="86"/>
  <c r="G196" i="86"/>
  <c r="G181" i="86"/>
  <c r="G173" i="86"/>
  <c r="G172" i="86"/>
  <c r="F165" i="86"/>
  <c r="F166" i="86"/>
  <c r="F167" i="86"/>
  <c r="F168" i="86"/>
  <c r="F169" i="86"/>
  <c r="F170" i="86"/>
  <c r="F162" i="86"/>
  <c r="F161" i="86" s="1"/>
  <c r="F158" i="86"/>
  <c r="F151" i="86"/>
  <c r="F149" i="86"/>
  <c r="G147" i="86"/>
  <c r="G145" i="86"/>
  <c r="F141" i="86"/>
  <c r="F142" i="86"/>
  <c r="F143" i="86"/>
  <c r="G254" i="86"/>
  <c r="G251" i="86"/>
  <c r="J49" i="71" s="1"/>
  <c r="J54" i="71" s="1"/>
  <c r="G159" i="86"/>
  <c r="F7" i="99"/>
  <c r="F173" i="86"/>
  <c r="G157" i="86"/>
  <c r="AB35" i="69" s="1"/>
  <c r="E8" i="71"/>
  <c r="B8" i="71"/>
  <c r="S9" i="69"/>
  <c r="E9" i="69"/>
  <c r="E11" i="65"/>
  <c r="D14" i="65"/>
  <c r="I23" i="91"/>
  <c r="J23" i="91" s="1"/>
  <c r="G17" i="91"/>
  <c r="G19" i="91" s="1"/>
  <c r="G25" i="91" s="1"/>
  <c r="F19" i="91"/>
  <c r="F25" i="91" s="1"/>
  <c r="E17" i="91"/>
  <c r="E19" i="91" s="1"/>
  <c r="E25" i="91" s="1"/>
  <c r="D17" i="91"/>
  <c r="D19" i="91" s="1"/>
  <c r="D25" i="91" s="1"/>
  <c r="B1" i="86"/>
  <c r="D29" i="94"/>
  <c r="F24" i="86"/>
  <c r="G24" i="86"/>
  <c r="F23" i="80" s="1"/>
  <c r="D11" i="89"/>
  <c r="F53" i="86"/>
  <c r="G53" i="86"/>
  <c r="D4" i="96"/>
  <c r="D7" i="96" s="1"/>
  <c r="G98" i="86"/>
  <c r="D22" i="96"/>
  <c r="D25" i="96" s="1"/>
  <c r="G114" i="86"/>
  <c r="H114" i="86" s="1"/>
  <c r="D54" i="89"/>
  <c r="F128" i="86"/>
  <c r="G128" i="86"/>
  <c r="F202" i="86"/>
  <c r="N215" i="86"/>
  <c r="F255" i="86"/>
  <c r="F253" i="86"/>
  <c r="F247" i="86"/>
  <c r="F243" i="86"/>
  <c r="F245" i="86"/>
  <c r="F241" i="86"/>
  <c r="F239" i="86"/>
  <c r="F237" i="86"/>
  <c r="F207" i="86"/>
  <c r="F200" i="86"/>
  <c r="F198" i="86"/>
  <c r="F196" i="86"/>
  <c r="F18" i="99"/>
  <c r="F186" i="86"/>
  <c r="F19" i="99"/>
  <c r="F177" i="86"/>
  <c r="F171" i="86"/>
  <c r="G161" i="86"/>
  <c r="AB76" i="69" s="1"/>
  <c r="AB77" i="69" s="1"/>
  <c r="G150" i="86"/>
  <c r="I30" i="71" s="1"/>
  <c r="F146" i="86"/>
  <c r="F144" i="86"/>
  <c r="G137" i="86"/>
  <c r="F137" i="86"/>
  <c r="D67" i="89"/>
  <c r="I17" i="91" s="1"/>
  <c r="I19" i="91" s="1"/>
  <c r="G135" i="86"/>
  <c r="F135" i="86"/>
  <c r="G133" i="86"/>
  <c r="F133" i="86"/>
  <c r="G131" i="86"/>
  <c r="G8" i="97" s="1"/>
  <c r="F131" i="86"/>
  <c r="G7" i="97"/>
  <c r="G126" i="86"/>
  <c r="F126" i="86"/>
  <c r="D53" i="89"/>
  <c r="G124" i="86"/>
  <c r="F124" i="86"/>
  <c r="D49" i="96"/>
  <c r="G122" i="86"/>
  <c r="F122" i="86"/>
  <c r="D38" i="96"/>
  <c r="F120" i="86"/>
  <c r="D44" i="89"/>
  <c r="G118" i="86"/>
  <c r="F118" i="86"/>
  <c r="D39" i="96"/>
  <c r="G112" i="86"/>
  <c r="F112" i="86"/>
  <c r="D16" i="96"/>
  <c r="G110" i="86"/>
  <c r="F110" i="86"/>
  <c r="D11" i="96"/>
  <c r="G108" i="86"/>
  <c r="F36" i="87" s="1"/>
  <c r="F108" i="86"/>
  <c r="F49" i="87"/>
  <c r="G103" i="86"/>
  <c r="F103" i="86"/>
  <c r="D15" i="96"/>
  <c r="F101" i="86"/>
  <c r="D38" i="89"/>
  <c r="G96" i="86"/>
  <c r="F96" i="86"/>
  <c r="H96" i="86" s="1"/>
  <c r="E26" i="89"/>
  <c r="G94" i="86"/>
  <c r="G12" i="94" s="1"/>
  <c r="G11" i="94" s="1"/>
  <c r="F94" i="86"/>
  <c r="G5" i="94"/>
  <c r="G31" i="94" s="1"/>
  <c r="G92" i="86"/>
  <c r="D22" i="94" s="1"/>
  <c r="J22" i="94" s="1"/>
  <c r="F92" i="86"/>
  <c r="G90" i="86"/>
  <c r="D12" i="94" s="1"/>
  <c r="F90" i="86"/>
  <c r="G88" i="86"/>
  <c r="H22" i="82" s="1"/>
  <c r="F88" i="86"/>
  <c r="H20" i="82"/>
  <c r="G86" i="86"/>
  <c r="H12" i="82" s="1"/>
  <c r="H11" i="82" s="1"/>
  <c r="F86" i="86"/>
  <c r="H5" i="82"/>
  <c r="G84" i="86"/>
  <c r="F84" i="86"/>
  <c r="H84" i="86" s="1"/>
  <c r="G82" i="86"/>
  <c r="F82" i="86"/>
  <c r="I20" i="82"/>
  <c r="G80" i="86"/>
  <c r="I12" i="82" s="1"/>
  <c r="I11" i="82" s="1"/>
  <c r="F80" i="86"/>
  <c r="I5" i="82"/>
  <c r="G78" i="86"/>
  <c r="F22" i="82" s="1"/>
  <c r="F78" i="86"/>
  <c r="F20" i="82"/>
  <c r="G76" i="86"/>
  <c r="F8" i="82"/>
  <c r="F6" i="82" s="1"/>
  <c r="F5" i="82"/>
  <c r="G74" i="86"/>
  <c r="E22" i="82" s="1"/>
  <c r="F74" i="86"/>
  <c r="E20" i="82"/>
  <c r="G72" i="86"/>
  <c r="E12" i="82" s="1"/>
  <c r="E11" i="82" s="1"/>
  <c r="F72" i="86"/>
  <c r="E5" i="82"/>
  <c r="G70" i="86"/>
  <c r="G22" i="82" s="1"/>
  <c r="F70" i="86"/>
  <c r="G20" i="82"/>
  <c r="G68" i="86"/>
  <c r="G12" i="82" s="1"/>
  <c r="G11" i="82" s="1"/>
  <c r="F68" i="86"/>
  <c r="G5" i="82"/>
  <c r="D22" i="82"/>
  <c r="F66" i="86"/>
  <c r="D20" i="82"/>
  <c r="G64" i="86"/>
  <c r="D12" i="82" s="1"/>
  <c r="D11" i="82" s="1"/>
  <c r="F64" i="86"/>
  <c r="D5" i="82"/>
  <c r="G62" i="86"/>
  <c r="C12" i="82" s="1"/>
  <c r="C11" i="82" s="1"/>
  <c r="F62" i="86"/>
  <c r="C5" i="82"/>
  <c r="F41" i="81"/>
  <c r="K13" i="81"/>
  <c r="K12" i="81"/>
  <c r="K11" i="81"/>
  <c r="G13" i="81"/>
  <c r="G11" i="81"/>
  <c r="D13" i="81"/>
  <c r="D12" i="81"/>
  <c r="D11" i="81"/>
  <c r="G35" i="86"/>
  <c r="F35" i="86"/>
  <c r="H35" i="86" s="1"/>
  <c r="K31" i="80" s="1"/>
  <c r="H31" i="80"/>
  <c r="G33" i="86"/>
  <c r="F33" i="86"/>
  <c r="G31" i="86"/>
  <c r="F31" i="86"/>
  <c r="H31" i="86" s="1"/>
  <c r="AB53" i="65"/>
  <c r="E33" i="87" s="1"/>
  <c r="G29" i="86"/>
  <c r="F29" i="86"/>
  <c r="H29" i="86" s="1"/>
  <c r="F27" i="86"/>
  <c r="G27" i="86"/>
  <c r="F11" i="86"/>
  <c r="G11" i="86"/>
  <c r="C10" i="71"/>
  <c r="J14" i="71"/>
  <c r="G13" i="71"/>
  <c r="D12" i="71"/>
  <c r="B60" i="92"/>
  <c r="D27" i="91"/>
  <c r="J24" i="91"/>
  <c r="J22" i="91"/>
  <c r="J21" i="91"/>
  <c r="J18" i="91"/>
  <c r="B3" i="91"/>
  <c r="B2" i="92" s="1"/>
  <c r="B40" i="90"/>
  <c r="B4" i="90"/>
  <c r="A4" i="91" s="1"/>
  <c r="A3" i="92" s="1"/>
  <c r="C3" i="90"/>
  <c r="B73" i="89"/>
  <c r="B3" i="89"/>
  <c r="K64" i="87"/>
  <c r="F37" i="87" s="1"/>
  <c r="M20" i="87"/>
  <c r="N9" i="87"/>
  <c r="N10" i="87"/>
  <c r="N11" i="87"/>
  <c r="N12" i="87"/>
  <c r="N13" i="87"/>
  <c r="N14" i="87"/>
  <c r="N15" i="87"/>
  <c r="N16" i="87"/>
  <c r="N17" i="87"/>
  <c r="N18" i="87"/>
  <c r="N19" i="87"/>
  <c r="N8" i="87"/>
  <c r="L9" i="87"/>
  <c r="L10" i="87"/>
  <c r="L11" i="87"/>
  <c r="L12" i="87"/>
  <c r="L14" i="87"/>
  <c r="L15" i="87"/>
  <c r="L16" i="87"/>
  <c r="L17" i="87"/>
  <c r="L18" i="87"/>
  <c r="L19" i="87"/>
  <c r="L8" i="87"/>
  <c r="Q8" i="87" s="1"/>
  <c r="E47" i="87"/>
  <c r="E42" i="87"/>
  <c r="E46" i="87"/>
  <c r="E45" i="87"/>
  <c r="E44" i="87"/>
  <c r="E43" i="87"/>
  <c r="H29" i="82"/>
  <c r="L43" i="87"/>
  <c r="P43" i="87" s="1"/>
  <c r="E53" i="89"/>
  <c r="E51" i="89"/>
  <c r="F39" i="96"/>
  <c r="AG105" i="69"/>
  <c r="F15" i="96"/>
  <c r="E38" i="89"/>
  <c r="I29" i="82"/>
  <c r="F29" i="82"/>
  <c r="L39" i="87"/>
  <c r="P39" i="87" s="1"/>
  <c r="L37" i="87"/>
  <c r="P37" i="87" s="1"/>
  <c r="J41" i="81"/>
  <c r="K14" i="81"/>
  <c r="K18" i="81" s="1"/>
  <c r="K19" i="81" s="1"/>
  <c r="AG104" i="69"/>
  <c r="AB24" i="65"/>
  <c r="AB29" i="65" s="1"/>
  <c r="J15" i="82"/>
  <c r="J14" i="82"/>
  <c r="J13" i="82"/>
  <c r="J10" i="82"/>
  <c r="J9" i="82"/>
  <c r="J7" i="82"/>
  <c r="J10" i="80"/>
  <c r="F10" i="80"/>
  <c r="AB45" i="69"/>
  <c r="AB79" i="69"/>
  <c r="AB81" i="69"/>
  <c r="AB61" i="69"/>
  <c r="AB62" i="69" s="1"/>
  <c r="AF43" i="65"/>
  <c r="AJ51" i="65"/>
  <c r="AB83" i="69"/>
  <c r="F27" i="99"/>
  <c r="G163" i="86"/>
  <c r="G148" i="86"/>
  <c r="G249" i="86"/>
  <c r="D46" i="89"/>
  <c r="J23" i="82"/>
  <c r="N6" i="101"/>
  <c r="C33" i="101"/>
  <c r="J24" i="94"/>
  <c r="H6" i="94"/>
  <c r="F26" i="87"/>
  <c r="AB90" i="69"/>
  <c r="E26" i="87" s="1"/>
  <c r="D12" i="96"/>
  <c r="D13" i="96"/>
  <c r="AJ53" i="65"/>
  <c r="H9" i="91"/>
  <c r="H17" i="91"/>
  <c r="H19" i="91" s="1"/>
  <c r="D29" i="82"/>
  <c r="M17" i="101"/>
  <c r="N18" i="101"/>
  <c r="D26" i="89"/>
  <c r="F30" i="87"/>
  <c r="D15" i="89"/>
  <c r="D40" i="89"/>
  <c r="D42" i="89"/>
  <c r="D20" i="94"/>
  <c r="J20" i="94" s="1"/>
  <c r="D41" i="89"/>
  <c r="D37" i="89"/>
  <c r="AF53" i="65"/>
  <c r="E30" i="87" s="1"/>
  <c r="H101" i="86" l="1"/>
  <c r="H27" i="86"/>
  <c r="K32" i="80" s="1"/>
  <c r="D26" i="82"/>
  <c r="E26" i="82"/>
  <c r="I26" i="82"/>
  <c r="H82" i="86"/>
  <c r="D26" i="94"/>
  <c r="H92" i="86"/>
  <c r="G9" i="97"/>
  <c r="G10" i="97" s="1"/>
  <c r="E34" i="99"/>
  <c r="G239" i="86"/>
  <c r="E33" i="99"/>
  <c r="I29" i="71"/>
  <c r="H68" i="71" s="1"/>
  <c r="J68" i="71" s="1"/>
  <c r="H33" i="86"/>
  <c r="K34" i="80" s="1"/>
  <c r="G8" i="82"/>
  <c r="G6" i="82" s="1"/>
  <c r="H68" i="86"/>
  <c r="G8" i="94"/>
  <c r="G6" i="94" s="1"/>
  <c r="H94" i="86"/>
  <c r="G207" i="86"/>
  <c r="H11" i="86"/>
  <c r="H88" i="86"/>
  <c r="G144" i="86"/>
  <c r="AB27" i="69" s="1"/>
  <c r="G171" i="86"/>
  <c r="G247" i="86"/>
  <c r="C8" i="82"/>
  <c r="C6" i="82" s="1"/>
  <c r="H62" i="86"/>
  <c r="G26" i="82"/>
  <c r="H70" i="86"/>
  <c r="F26" i="82"/>
  <c r="F22" i="99"/>
  <c r="H53" i="86"/>
  <c r="F251" i="86"/>
  <c r="D8" i="82"/>
  <c r="D6" i="82" s="1"/>
  <c r="D18" i="82" s="1"/>
  <c r="D32" i="82" s="1"/>
  <c r="H64" i="86"/>
  <c r="E8" i="82"/>
  <c r="E6" i="82" s="1"/>
  <c r="E18" i="82" s="1"/>
  <c r="H72" i="86"/>
  <c r="I8" i="82"/>
  <c r="I6" i="82" s="1"/>
  <c r="H80" i="86"/>
  <c r="I18" i="82" s="1"/>
  <c r="I32" i="82" s="1"/>
  <c r="E35" i="99"/>
  <c r="F21" i="80"/>
  <c r="K21" i="80" s="1"/>
  <c r="G146" i="86"/>
  <c r="C38" i="71"/>
  <c r="H8" i="82"/>
  <c r="H6" i="82" s="1"/>
  <c r="H86" i="86"/>
  <c r="H18" i="82" s="1"/>
  <c r="H32" i="82" s="1"/>
  <c r="D8" i="94"/>
  <c r="D6" i="94" s="1"/>
  <c r="H90" i="86"/>
  <c r="E24" i="89" s="1"/>
  <c r="AB22" i="69"/>
  <c r="F17" i="99"/>
  <c r="H103" i="86"/>
  <c r="H118" i="86"/>
  <c r="F12" i="82"/>
  <c r="F11" i="82" s="1"/>
  <c r="J11" i="82" s="1"/>
  <c r="H76" i="86"/>
  <c r="C29" i="71"/>
  <c r="E37" i="87"/>
  <c r="G37" i="87" s="1"/>
  <c r="F157" i="86"/>
  <c r="G237" i="86"/>
  <c r="J12" i="94"/>
  <c r="AB63" i="69"/>
  <c r="AB64" i="69" s="1"/>
  <c r="AB73" i="69" s="1"/>
  <c r="C27" i="71"/>
  <c r="C40" i="71" s="1"/>
  <c r="G233" i="86"/>
  <c r="H11" i="90"/>
  <c r="H26" i="82"/>
  <c r="F150" i="86"/>
  <c r="I18" i="94"/>
  <c r="I32" i="94" s="1"/>
  <c r="E18" i="94"/>
  <c r="E32" i="94" s="1"/>
  <c r="N29" i="101"/>
  <c r="L28" i="87"/>
  <c r="P28" i="87" s="1"/>
  <c r="F148" i="86"/>
  <c r="J33" i="101"/>
  <c r="D33" i="101"/>
  <c r="AB27" i="65"/>
  <c r="AB38" i="65"/>
  <c r="AB40" i="65" s="1"/>
  <c r="D34" i="98"/>
  <c r="L40" i="87"/>
  <c r="P40" i="87" s="1"/>
  <c r="D10" i="98"/>
  <c r="F33" i="101"/>
  <c r="I26" i="71"/>
  <c r="N17" i="101"/>
  <c r="E33" i="101"/>
  <c r="E67" i="89"/>
  <c r="E9" i="87" s="1"/>
  <c r="G209" i="86"/>
  <c r="G12" i="81"/>
  <c r="M12" i="81" s="1"/>
  <c r="E29" i="82"/>
  <c r="D14" i="81"/>
  <c r="D18" i="81" s="1"/>
  <c r="D19" i="81" s="1"/>
  <c r="D11" i="94"/>
  <c r="J11" i="94" s="1"/>
  <c r="G177" i="86"/>
  <c r="F31" i="82"/>
  <c r="E36" i="99"/>
  <c r="G33" i="87"/>
  <c r="AB24" i="69"/>
  <c r="E44" i="89"/>
  <c r="F27" i="87"/>
  <c r="K30" i="80"/>
  <c r="I3" i="91"/>
  <c r="C18" i="82"/>
  <c r="C32" i="82" s="1"/>
  <c r="G205" i="86"/>
  <c r="F50" i="87"/>
  <c r="G186" i="86"/>
  <c r="F6" i="99"/>
  <c r="AF25" i="65"/>
  <c r="AF24" i="65" s="1"/>
  <c r="C31" i="82"/>
  <c r="L42" i="87"/>
  <c r="P42" i="87" s="1"/>
  <c r="F13" i="96"/>
  <c r="E42" i="89"/>
  <c r="L45" i="87"/>
  <c r="P45" i="87" s="1"/>
  <c r="L41" i="87"/>
  <c r="P41" i="87" s="1"/>
  <c r="L31" i="87"/>
  <c r="P31" i="87" s="1"/>
  <c r="E54" i="89"/>
  <c r="E56" i="89" s="1"/>
  <c r="E64" i="89"/>
  <c r="G18" i="82"/>
  <c r="AJ55" i="65"/>
  <c r="L46" i="87"/>
  <c r="P46" i="87" s="1"/>
  <c r="J5" i="82"/>
  <c r="E13" i="89"/>
  <c r="I31" i="82"/>
  <c r="G31" i="82"/>
  <c r="G18" i="94"/>
  <c r="G32" i="94" s="1"/>
  <c r="F40" i="96"/>
  <c r="G30" i="87"/>
  <c r="L35" i="87"/>
  <c r="P35" i="87" s="1"/>
  <c r="E46" i="89"/>
  <c r="D31" i="82"/>
  <c r="E31" i="82"/>
  <c r="AG82" i="69"/>
  <c r="AB40" i="69"/>
  <c r="G179" i="86"/>
  <c r="F46" i="99"/>
  <c r="F48" i="99" s="1"/>
  <c r="D24" i="98"/>
  <c r="F139" i="86"/>
  <c r="F259" i="86" s="1"/>
  <c r="E14" i="87"/>
  <c r="D51" i="89"/>
  <c r="D56" i="89" s="1"/>
  <c r="AF27" i="65"/>
  <c r="AG92" i="69"/>
  <c r="F28" i="87"/>
  <c r="E37" i="89"/>
  <c r="I20" i="91"/>
  <c r="J20" i="91" s="1"/>
  <c r="AB34" i="69"/>
  <c r="AB28" i="65"/>
  <c r="E25" i="99"/>
  <c r="E29" i="99" s="1"/>
  <c r="E39" i="87"/>
  <c r="J22" i="82"/>
  <c r="D23" i="89"/>
  <c r="E15" i="89"/>
  <c r="H31" i="82"/>
  <c r="G26" i="87"/>
  <c r="H10" i="80"/>
  <c r="L7" i="80"/>
  <c r="F39" i="87"/>
  <c r="N20" i="87"/>
  <c r="G255" i="86"/>
  <c r="G120" i="86"/>
  <c r="F34" i="87"/>
  <c r="E52" i="99"/>
  <c r="E54" i="99" s="1"/>
  <c r="D39" i="89"/>
  <c r="D49" i="89" s="1"/>
  <c r="E28" i="87"/>
  <c r="AG83" i="69"/>
  <c r="F51" i="87"/>
  <c r="F12" i="96"/>
  <c r="F32" i="87"/>
  <c r="G14" i="81"/>
  <c r="G18" i="81" s="1"/>
  <c r="G19" i="81" s="1"/>
  <c r="L34" i="87"/>
  <c r="P34" i="87" s="1"/>
  <c r="M13" i="81"/>
  <c r="F31" i="87"/>
  <c r="K33" i="80"/>
  <c r="K23" i="80"/>
  <c r="F22" i="80"/>
  <c r="J20" i="82"/>
  <c r="D54" i="71"/>
  <c r="D31" i="98"/>
  <c r="M64" i="87"/>
  <c r="F38" i="87" s="1"/>
  <c r="D25" i="98"/>
  <c r="F48" i="87"/>
  <c r="G48" i="87" s="1"/>
  <c r="AB84" i="69"/>
  <c r="L44" i="87"/>
  <c r="P44" i="87" s="1"/>
  <c r="F22" i="96"/>
  <c r="F25" i="96" s="1"/>
  <c r="L30" i="87"/>
  <c r="P30" i="87" s="1"/>
  <c r="D17" i="96"/>
  <c r="G194" i="86"/>
  <c r="AB38" i="69"/>
  <c r="D12" i="98"/>
  <c r="D17" i="98" s="1"/>
  <c r="F44" i="81"/>
  <c r="F45" i="81" s="1"/>
  <c r="D16" i="89"/>
  <c r="G49" i="87"/>
  <c r="L29" i="87"/>
  <c r="P29" i="87" s="1"/>
  <c r="L8" i="80"/>
  <c r="D60" i="89"/>
  <c r="E18" i="89"/>
  <c r="F163" i="86"/>
  <c r="L33" i="87"/>
  <c r="P33" i="87" s="1"/>
  <c r="L27" i="87"/>
  <c r="P27" i="87" s="1"/>
  <c r="D10" i="89"/>
  <c r="E12" i="87" s="1"/>
  <c r="G253" i="86"/>
  <c r="G202" i="86"/>
  <c r="H46" i="80"/>
  <c r="H47" i="80" s="1"/>
  <c r="D13" i="89"/>
  <c r="AB39" i="65"/>
  <c r="L38" i="87"/>
  <c r="P38" i="87" s="1"/>
  <c r="L20" i="87"/>
  <c r="P8" i="87"/>
  <c r="O9" i="87" s="1"/>
  <c r="H34" i="80"/>
  <c r="H35" i="80" s="1"/>
  <c r="D12" i="89"/>
  <c r="D24" i="89"/>
  <c r="D5" i="94"/>
  <c r="F11" i="99"/>
  <c r="AB39" i="69"/>
  <c r="G198" i="86"/>
  <c r="H18" i="94"/>
  <c r="H32" i="94" s="1"/>
  <c r="L36" i="87"/>
  <c r="P36" i="87" s="1"/>
  <c r="F18" i="82"/>
  <c r="F32" i="82" s="1"/>
  <c r="M29" i="101"/>
  <c r="M33" i="101" s="1"/>
  <c r="L33" i="101"/>
  <c r="H33" i="101"/>
  <c r="M11" i="81"/>
  <c r="C18" i="94"/>
  <c r="K33" i="101"/>
  <c r="G33" i="101"/>
  <c r="C41" i="92"/>
  <c r="C55" i="92" s="1"/>
  <c r="H25" i="91"/>
  <c r="E40" i="89"/>
  <c r="F16" i="96"/>
  <c r="D40" i="96"/>
  <c r="J6" i="94" l="1"/>
  <c r="I40" i="71"/>
  <c r="AB43" i="69" s="1"/>
  <c r="E52" i="87"/>
  <c r="AB23" i="69"/>
  <c r="J8" i="94"/>
  <c r="J8" i="82"/>
  <c r="J12" i="82"/>
  <c r="J6" i="82"/>
  <c r="E37" i="99"/>
  <c r="F264" i="86"/>
  <c r="J26" i="82"/>
  <c r="F49" i="96"/>
  <c r="D35" i="98"/>
  <c r="E12" i="89"/>
  <c r="G29" i="82"/>
  <c r="J29" i="82" s="1"/>
  <c r="I259" i="86"/>
  <c r="I264" i="86" s="1"/>
  <c r="N33" i="101"/>
  <c r="E10" i="87"/>
  <c r="G259" i="86"/>
  <c r="G264" i="86" s="1"/>
  <c r="E15" i="87"/>
  <c r="M19" i="81"/>
  <c r="E32" i="82"/>
  <c r="F12" i="87"/>
  <c r="G12" i="87" s="1"/>
  <c r="E60" i="89"/>
  <c r="E69" i="89" s="1"/>
  <c r="E18" i="87" s="1"/>
  <c r="AB26" i="69"/>
  <c r="D26" i="98"/>
  <c r="K35" i="80"/>
  <c r="AF28" i="65"/>
  <c r="AF29" i="65" s="1"/>
  <c r="AF38" i="65" s="1"/>
  <c r="AF40" i="65" s="1"/>
  <c r="AB51" i="65" s="1"/>
  <c r="AB56" i="65" s="1"/>
  <c r="E32" i="87" s="1"/>
  <c r="G32" i="87" s="1"/>
  <c r="G39" i="87"/>
  <c r="F29" i="99"/>
  <c r="F10" i="87"/>
  <c r="K46" i="80"/>
  <c r="K47" i="80" s="1"/>
  <c r="E41" i="89"/>
  <c r="L32" i="87"/>
  <c r="P32" i="87" s="1"/>
  <c r="G28" i="87"/>
  <c r="J31" i="82"/>
  <c r="F11" i="87"/>
  <c r="D57" i="89"/>
  <c r="E34" i="87"/>
  <c r="G34" i="87" s="1"/>
  <c r="E38" i="87"/>
  <c r="G38" i="87" s="1"/>
  <c r="E39" i="89"/>
  <c r="F11" i="96"/>
  <c r="F17" i="96" s="1"/>
  <c r="F29" i="87"/>
  <c r="F4" i="96"/>
  <c r="F7" i="96" s="1"/>
  <c r="D32" i="89"/>
  <c r="L10" i="80"/>
  <c r="F21" i="87"/>
  <c r="G21" i="87" s="1"/>
  <c r="E36" i="87"/>
  <c r="G36" i="87" s="1"/>
  <c r="F19" i="87"/>
  <c r="F14" i="87"/>
  <c r="G14" i="87" s="1"/>
  <c r="I25" i="91"/>
  <c r="F15" i="87" s="1"/>
  <c r="AB42" i="69"/>
  <c r="J18" i="82"/>
  <c r="M14" i="81"/>
  <c r="M18" i="81"/>
  <c r="D21" i="89"/>
  <c r="F25" i="80"/>
  <c r="K22" i="80"/>
  <c r="K25" i="80" s="1"/>
  <c r="D69" i="89"/>
  <c r="E23" i="89"/>
  <c r="E16" i="89"/>
  <c r="J44" i="81"/>
  <c r="J45" i="81" s="1"/>
  <c r="F16" i="87"/>
  <c r="G16" i="87" s="1"/>
  <c r="AG39" i="69"/>
  <c r="F52" i="87"/>
  <c r="G52" i="87" s="1"/>
  <c r="F40" i="87"/>
  <c r="G40" i="87" s="1"/>
  <c r="C32" i="94"/>
  <c r="D31" i="94"/>
  <c r="D18" i="94"/>
  <c r="D32" i="94" s="1"/>
  <c r="J5" i="94"/>
  <c r="J31" i="94" s="1"/>
  <c r="Q9" i="87"/>
  <c r="P9" i="87"/>
  <c r="E10" i="89"/>
  <c r="AB21" i="69" l="1"/>
  <c r="AB41" i="69" s="1"/>
  <c r="AB44" i="69" s="1"/>
  <c r="AB46" i="69" s="1"/>
  <c r="AB48" i="69" s="1"/>
  <c r="AB49" i="69" s="1"/>
  <c r="AB51" i="69" s="1"/>
  <c r="AB86" i="69" s="1"/>
  <c r="E23" i="87" s="1"/>
  <c r="G15" i="87"/>
  <c r="G32" i="82"/>
  <c r="G10" i="87"/>
  <c r="H264" i="86"/>
  <c r="AF55" i="65"/>
  <c r="E31" i="87" s="1"/>
  <c r="G31" i="87" s="1"/>
  <c r="D33" i="89"/>
  <c r="E7" i="87" s="1"/>
  <c r="F20" i="87"/>
  <c r="E49" i="89"/>
  <c r="E57" i="89" s="1"/>
  <c r="E70" i="89" s="1"/>
  <c r="F8" i="87" s="1"/>
  <c r="J32" i="82"/>
  <c r="F13" i="87"/>
  <c r="E17" i="87"/>
  <c r="J18" i="94"/>
  <c r="J32" i="94" s="1"/>
  <c r="C19" i="91"/>
  <c r="J17" i="91"/>
  <c r="E13" i="87"/>
  <c r="E19" i="87"/>
  <c r="G19" i="87" s="1"/>
  <c r="E21" i="89"/>
  <c r="D70" i="89"/>
  <c r="E32" i="89"/>
  <c r="E20" i="87"/>
  <c r="O10" i="87"/>
  <c r="AG40" i="69" l="1"/>
  <c r="E25" i="87"/>
  <c r="F24" i="87"/>
  <c r="E24" i="87"/>
  <c r="AH41" i="69"/>
  <c r="G20" i="87"/>
  <c r="H21" i="71"/>
  <c r="I41" i="71" s="1"/>
  <c r="G13" i="87"/>
  <c r="F7" i="87"/>
  <c r="G7" i="87" s="1"/>
  <c r="E35" i="87"/>
  <c r="F22" i="87"/>
  <c r="G22" i="87" s="1"/>
  <c r="D71" i="89"/>
  <c r="Q10" i="87"/>
  <c r="P10" i="87"/>
  <c r="AE93" i="69"/>
  <c r="C25" i="91"/>
  <c r="J25" i="91" s="1"/>
  <c r="F18" i="87" s="1"/>
  <c r="G18" i="87" s="1"/>
  <c r="J19" i="91"/>
  <c r="F17" i="87" s="1"/>
  <c r="G17" i="87" s="1"/>
  <c r="E33" i="89"/>
  <c r="E71" i="89" s="1"/>
  <c r="F9" i="87" l="1"/>
  <c r="G9" i="87" s="1"/>
  <c r="G24" i="87"/>
  <c r="E11" i="87"/>
  <c r="G11" i="87" s="1"/>
  <c r="H58" i="71"/>
  <c r="H61" i="71" s="1"/>
  <c r="I42" i="71"/>
  <c r="F25" i="87"/>
  <c r="G25" i="87" s="1"/>
  <c r="AE105" i="69"/>
  <c r="E29" i="87" s="1"/>
  <c r="G29" i="87" s="1"/>
  <c r="O11" i="87"/>
  <c r="Q11" i="87" s="1"/>
  <c r="AB104" i="69"/>
  <c r="E27" i="87" s="1"/>
  <c r="G27" i="87" s="1"/>
  <c r="E8" i="87"/>
  <c r="G8" i="87" s="1"/>
  <c r="F23" i="87"/>
  <c r="G23" i="87" s="1"/>
  <c r="F35" i="87"/>
  <c r="G35" i="87" s="1"/>
  <c r="H70" i="71" l="1"/>
  <c r="H62" i="71"/>
  <c r="J62" i="71"/>
  <c r="P11" i="87"/>
  <c r="O12" i="87" s="1"/>
  <c r="P12" i="87" l="1"/>
  <c r="Q12" i="87"/>
  <c r="O13" i="87" l="1"/>
  <c r="Q13" i="87" l="1"/>
  <c r="P13" i="87"/>
  <c r="O14" i="87" l="1"/>
  <c r="Q14" i="87" l="1"/>
  <c r="P14" i="87"/>
  <c r="O15" i="87" l="1"/>
  <c r="Q15" i="87" s="1"/>
  <c r="P15" i="87" l="1"/>
  <c r="O16" i="87" s="1"/>
  <c r="P16" i="87" s="1"/>
  <c r="Q16" i="87" l="1"/>
  <c r="O17" i="87" s="1"/>
  <c r="P17" i="87" s="1"/>
  <c r="Q17" i="87" l="1"/>
  <c r="O18" i="87" s="1"/>
  <c r="P18" i="87" s="1"/>
  <c r="Q18" i="87" l="1"/>
  <c r="O19" i="87" s="1"/>
  <c r="P19" i="87" l="1"/>
  <c r="E51" i="87" s="1"/>
  <c r="G51" i="87" s="1"/>
  <c r="H51" i="87" s="1"/>
  <c r="Q19" i="87"/>
  <c r="E50" i="87" s="1"/>
  <c r="G50" i="87" s="1"/>
</calcChain>
</file>

<file path=xl/comments1.xml><?xml version="1.0" encoding="utf-8"?>
<comments xmlns="http://schemas.openxmlformats.org/spreadsheetml/2006/main">
  <authors>
    <author>server</author>
  </authors>
  <commentList>
    <comment ref="AB82" authorId="0" shapeId="0">
      <text>
        <r>
          <rPr>
            <b/>
            <sz val="8"/>
            <color indexed="81"/>
            <rFont val="Tahoma"/>
            <family val="2"/>
          </rPr>
          <t>Ul hudluh borluulaltiin niit dung myangachilj oryylna</t>
        </r>
      </text>
    </comment>
  </commentList>
</comments>
</file>

<file path=xl/comments2.xml><?xml version="1.0" encoding="utf-8"?>
<comments xmlns="http://schemas.openxmlformats.org/spreadsheetml/2006/main">
  <authors>
    <author>GAC</author>
    <author>User</author>
  </authors>
  <commentList>
    <comment ref="O8" authorId="0" shapeId="0">
      <text>
        <r>
          <rPr>
            <b/>
            <sz val="8"/>
            <color indexed="81"/>
            <rFont val="Tahoma"/>
            <family val="2"/>
          </rPr>
          <t>GAC:</t>
        </r>
        <r>
          <rPr>
            <sz val="8"/>
            <color indexed="81"/>
            <rFont val="Tahoma"/>
            <family val="2"/>
          </rPr>
          <t xml:space="preserve">
НӨТ-н эхний үлдэгдэл авлагатай бол хасах утгатай оруулнав</t>
        </r>
      </text>
    </comment>
    <comment ref="K13" authorId="1" shapeId="0">
      <text>
        <r>
          <rPr>
            <b/>
            <sz val="9"/>
            <color indexed="81"/>
            <rFont val="Tahoma"/>
            <family val="2"/>
          </rPr>
          <t>User:</t>
        </r>
        <r>
          <rPr>
            <sz val="9"/>
            <color indexed="81"/>
            <rFont val="Tahoma"/>
            <family val="2"/>
          </rPr>
          <t xml:space="preserve">
ХА-ын Буцаалт</t>
        </r>
      </text>
    </comment>
    <comment ref="L13" authorId="1" shapeId="0">
      <text>
        <r>
          <rPr>
            <b/>
            <sz val="9"/>
            <color indexed="81"/>
            <rFont val="Tahoma"/>
            <family val="2"/>
          </rPr>
          <t>User:</t>
        </r>
        <r>
          <rPr>
            <sz val="9"/>
            <color indexed="81"/>
            <rFont val="Tahoma"/>
            <family val="2"/>
          </rPr>
          <t xml:space="preserve">
2017оны НӨАТ ХА Залруулга</t>
        </r>
      </text>
    </comment>
  </commentList>
</comments>
</file>

<file path=xl/sharedStrings.xml><?xml version="1.0" encoding="utf-8"?>
<sst xmlns="http://schemas.openxmlformats.org/spreadsheetml/2006/main" count="1662" uniqueCount="1102">
  <si>
    <t>..........................................................................................................................................................................................................................................................................................................................</t>
  </si>
  <si>
    <t>9. Үндсэн хөрөнгө ба элэгдэл</t>
  </si>
  <si>
    <t>10.Биет бус хөрөнгө</t>
  </si>
  <si>
    <t>Компьютерын програм хангамж</t>
  </si>
  <si>
    <t>Газар эзэмших эрх</t>
  </si>
  <si>
    <t xml:space="preserve">Хуримтлагдсан хорогдол </t>
  </si>
  <si>
    <t xml:space="preserve">   Байгуулсан хорогдол</t>
  </si>
  <si>
    <t xml:space="preserve">   Данснаас хасагдсан хөрөнгийн хорогдол</t>
  </si>
  <si>
    <t xml:space="preserve">Тэмдэглэл. (Биет бус хөрөнгийн анги бүрийн хувьд ашигласан хэмжилтийн суурь, хорогдол тооцох арга, ашиглалтын хугацаа, дахин үнэлсэн бол дахин үнэлгээ хүчинтэй болсон хугацаа, хараат бус үнэлгээчин үнэлсэн эсэх, бусад биет бус хөрөнгийн бүрэлдэхүүн болон бусад тайлбар тэмдэглэлийг хийнэ)
</t>
  </si>
  <si>
    <t>11.ДУУСААГҮЙ БАРИЛГА</t>
  </si>
  <si>
    <t>12.БИОЛОГИЙН ХӨРӨНГӨ</t>
  </si>
  <si>
    <t>Тэмдэглэл. (Биологийн хөрөнгийн хэмжилтийн суурь болон бусад тайлбар, тэмдэглэлийг хийнэ).</t>
  </si>
  <si>
    <t>...................................................................................................................................................................................................</t>
  </si>
  <si>
    <t>13.УРТ ХУГАЦААТ ХӨРӨНГӨ ОРУУЛАЛТ</t>
  </si>
  <si>
    <t>Биологын хөрөнгийн нэр</t>
  </si>
  <si>
    <t>Урт хугацаат хөрөнгийн нэр</t>
  </si>
  <si>
    <t>Тэмдэглэл. ( Урт хугацаат хөрөнгө оруулалттай холбоотой бий болсон олз, гарзын дүн, бүртгэсэн аргыг тодруулна. Охин компани, хамтын хяналттай аж ахуйн нэгж, хараат компанид оруулсан хөрөнгө оруулалтыг НББОУС 27 Нэгтгэсэн болон тусдаа санхүүгийн тайлан – ийн дагуу тодруулна).</t>
  </si>
  <si>
    <t>14.ХӨРӨНГӨ ОРУУЛАЛТЫН ЗОРИУЛАЛТТАЙ ҮЛ ХӨДЛӨХ ХӨРӨНГӨ</t>
  </si>
  <si>
    <t>Тэмдэглэл. (Хөрөнгө оруулалтын зориулалттай үл хөдлөх хөрөнгийн  хувьд ашигласан хэмжилтийн суурь; бодит үнэ цэнийн загвар ашигладаг бол бодит үнэ цэнийг тодорхойлоход ашигласан арга, бодит үнэ цэнийн тохируулгаас үүссэн олз, гарз; хэрэв түрээслэдэг бол түрээсийн орлого, түрээслэсэн хөрөнгөтэй холбоотой гарсан зардлууд. Хэрэв өртгийн загвар ашигладаг бол хөрөнгийн ашиглалтын хугацаа, элэгдэл тооцох арга болон НББОУС 40 Хөрөнгө оруулалтын зориулалттай үл хөдлөх хөрөнгө – д заасны дагуу бусад тодруулгыг хийнэ).</t>
  </si>
  <si>
    <t>15.БУСАД ЭРГЭЛТИЙН БУС ХӨРӨНГӨ</t>
  </si>
  <si>
    <t>Тэмдэглэл. ( Бусад эргэлтийн бус хөрөнгийн төрөл тус бүрээр тайлбар, тэмдэглэлийг хийнэ. Урт хугацаат авлагыг тодруулна).</t>
  </si>
  <si>
    <t>ХО-н хувь</t>
  </si>
  <si>
    <t>ХО-н дүн</t>
  </si>
  <si>
    <t>Дуусгалтын хувь</t>
  </si>
  <si>
    <t>Ашиглалтад орох</t>
  </si>
  <si>
    <t>16.ӨР ТӨЛБӨР</t>
  </si>
  <si>
    <t>Ангилал</t>
  </si>
  <si>
    <t>Хугацаандаа байгаа</t>
  </si>
  <si>
    <t>Хугацаа хэтэрсэн</t>
  </si>
  <si>
    <t>16.1 Дансны өглөг</t>
  </si>
  <si>
    <t>16.2 Татварын өр</t>
  </si>
  <si>
    <t>Татварын өрийн төрөл</t>
  </si>
  <si>
    <t>ААНОАТ</t>
  </si>
  <si>
    <t>ХХОАТ</t>
  </si>
  <si>
    <t>НӨАТ</t>
  </si>
  <si>
    <t>ОАТ</t>
  </si>
  <si>
    <t>Бусад татварын өр</t>
  </si>
  <si>
    <t>Нийт өр</t>
  </si>
  <si>
    <t>16.3 Богино хугацаат зээл</t>
  </si>
  <si>
    <t>Төгрөг</t>
  </si>
  <si>
    <t>Валют</t>
  </si>
  <si>
    <t>Төлөх хугацаандаа байгаа</t>
  </si>
  <si>
    <t>16.4 Богино хугацаат нөөц /өр төлбөр/</t>
  </si>
  <si>
    <t>Баталгаат засвар</t>
  </si>
  <si>
    <t>Нөхөн сэргээлт</t>
  </si>
  <si>
    <t>Нөөцийн төрөл</t>
  </si>
  <si>
    <t>Хасагдсэн</t>
  </si>
  <si>
    <t>Ашиглаагүй</t>
  </si>
  <si>
    <t>Тэмдэглэл. (Урт хугацаат нөөцийн дүнг тодруулна. Нөөцийн төрлөөр тайлбар, тэмдэглэл хийнэ)</t>
  </si>
  <si>
    <t>.............................................................................................................................................................</t>
  </si>
  <si>
    <t>16.5 Бусад богино хугацаат өр төлбөр</t>
  </si>
  <si>
    <t>Тэмдэглэл. (Гадаад валютаар илэрхийлэгдсэн богино хугацаат өр төлбөрийн дүнг тусад нь тодруулна).</t>
  </si>
  <si>
    <t>16.6 Урт хугацаат зээл болон бусад урт хугацаат өр төлбөр</t>
  </si>
  <si>
    <t>Урт хугацаат зээлийн дүн</t>
  </si>
  <si>
    <t xml:space="preserve">   Гадаад байгуулгаас шууд авсан</t>
  </si>
  <si>
    <t xml:space="preserve">  Гадаад байгууллагаас дамжуулсан</t>
  </si>
  <si>
    <t xml:space="preserve">  Дотоодын эх үүсвэрээс</t>
  </si>
  <si>
    <t>Бусад урт хугацаат өр төлбөрийн дүн, ГД, ДТ-н бонд, өрийн бичгийн дүн</t>
  </si>
  <si>
    <t>Тэмдэглэл. (Урт хугацаат зээл болон бусад урт хугацаат өр төлбөрийн төрлөөр тайлбар, тэмдэглэл хийнэ).</t>
  </si>
  <si>
    <t>17.ЭЗДИЙН ӨМЧ</t>
  </si>
  <si>
    <t>17.1 Өмч</t>
  </si>
  <si>
    <t>Эргэлтэд байгаа бүрэн төлөгдсөн энгийн хувьцаа</t>
  </si>
  <si>
    <t>Давуу эрхтэй хувьцаа</t>
  </si>
  <si>
    <t>Өмчийн дүн/Төг/</t>
  </si>
  <si>
    <t xml:space="preserve">Нэмэгдсэн </t>
  </si>
  <si>
    <t>Тоо ширхэг</t>
  </si>
  <si>
    <t>Дүн /Төг/</t>
  </si>
  <si>
    <t>17.2 Хөрөнгийн дахин үнэлгээний нэмэгдэл</t>
  </si>
  <si>
    <t>Үндсэн хөрөнгийн дахин үнэлгээний нэмэгдэл</t>
  </si>
  <si>
    <t>Биет бус хөрөнгийн дахин үнэлгээний нэмэгдэл</t>
  </si>
  <si>
    <t>*ДҮ-нэмэгдлийн зөрүү</t>
  </si>
  <si>
    <t>*ДҮХ-н ҮЦБ-н гарзын буцаалт</t>
  </si>
  <si>
    <t>*ДҮ-нэмэгдлийн хэрэгжсэн дүн</t>
  </si>
  <si>
    <t>*ДҮ-н хөрөнгийн үнэ цэнийн бууралтын гарз</t>
  </si>
  <si>
    <t>17.3 Гадаад валютын хөрвүүлэлтийн нөөц</t>
  </si>
  <si>
    <t>Эхний үлд</t>
  </si>
  <si>
    <t>Гадаад Ү/А-н хөрвүүлэлтийн зөрүү</t>
  </si>
  <si>
    <t>Бүртгэлийн валютыг толилуулгын валютад хөрвүүлсэний зөрүү</t>
  </si>
  <si>
    <t>17.4 Эздийн өмчийн бусад хэсэг</t>
  </si>
  <si>
    <t xml:space="preserve">Тэмдэглэл. (Эздийн өмчийн бусад хэсгийн бүрэлдэхүүн тус бүрээр тодруулж тайлбар, тэмдэглэл хийнэ). </t>
  </si>
  <si>
    <t>....................................................................................................................................................</t>
  </si>
  <si>
    <t>18.БОРЛУУЛАЛТЫН ОРЛОГО БОЛОН БОРЛУУЛАЛТЫН ӨРТӨГ</t>
  </si>
  <si>
    <t>Өмнөх оны дүн</t>
  </si>
  <si>
    <t>Тайлант оны дүн</t>
  </si>
  <si>
    <t>Борлуулалтын орлого</t>
  </si>
  <si>
    <t>Бараа, бүтээгдэхүүн борлуулсны орлого</t>
  </si>
  <si>
    <t>Ажил, үйлчилгээ борлуулсны орлого</t>
  </si>
  <si>
    <t>Нийт борлуулалтын орлого</t>
  </si>
  <si>
    <t>Борлуулалтын буцаалт, хөнгөлөлт, үнийн бууралт -</t>
  </si>
  <si>
    <t>Цэвэр борлуулалт</t>
  </si>
  <si>
    <t>Борлуулсан бараа, бүтээгдэхүүний өртөг</t>
  </si>
  <si>
    <t>Борлуулсан ажил, үйлчилгээний өртөг</t>
  </si>
  <si>
    <t>Нийт борлуулалтын өртөг</t>
  </si>
  <si>
    <t>19. БУСАД ОРЛОГО, ОЛЗ/ГАРЗ, АШИГ/АЛДАГДАЛ</t>
  </si>
  <si>
    <t>19.1 Бусад орлого</t>
  </si>
  <si>
    <t>Орлогын төрөл</t>
  </si>
  <si>
    <t>19.2 Гадаад валютын ханшийн зөрүүний олз, гарз</t>
  </si>
  <si>
    <t>МХ-н үлдэгдэлд хийсэн ханшийн зөрүү</t>
  </si>
  <si>
    <t>Эргэлтийн авлага, өрийн ханшийн зөрүү</t>
  </si>
  <si>
    <t>Эргэлтийн бус авлага, өрийн ханшийн зөрүү</t>
  </si>
  <si>
    <t>Валют арилжааны үүссэн олз/гарз</t>
  </si>
  <si>
    <t>19.3 Бусад ашиг/алдагдал</t>
  </si>
  <si>
    <t>Ашиг/алдагдал</t>
  </si>
  <si>
    <t xml:space="preserve">Хөрөнгийн үнэ цэнийн бууралтын </t>
  </si>
  <si>
    <t>ХОЗҮХХ-н бодит үнэ цэнийн өөрчлөлтийн олз, гарз</t>
  </si>
  <si>
    <t>ХОЗҮХХ-н данснаас хассаны олз, гарз</t>
  </si>
  <si>
    <t>Хөрөнгийн дахин үнэлгээний олз, гарз</t>
  </si>
  <si>
    <t>Хөрөнгийн үнэ цэнийн бууралтын гарз/гарзын буцаалт</t>
  </si>
  <si>
    <t>20.ЗАРДАЛ</t>
  </si>
  <si>
    <t>20.1 Борлуулалт маркетингийн болон ерөнхий удирдлагын зардалууд</t>
  </si>
  <si>
    <t>Зардлын төрөл</t>
  </si>
  <si>
    <t>Бор/Мар</t>
  </si>
  <si>
    <t>Ер/Уд</t>
  </si>
  <si>
    <t>Ажиллагчдын цалингийн зардал</t>
  </si>
  <si>
    <t>ААН-с төлсөн НДШ-н зардал</t>
  </si>
  <si>
    <t>Томилолтын зардал</t>
  </si>
  <si>
    <t>Бичиг хэргийн зардал</t>
  </si>
  <si>
    <t>Шуудан холбооны зардал</t>
  </si>
  <si>
    <t>Мэргэжлийн үйлчилгээний зардал</t>
  </si>
  <si>
    <t>Сургалтын зардал</t>
  </si>
  <si>
    <t>Сонин сэтгүүл захиалгын зардал</t>
  </si>
  <si>
    <t>Даатгалын зардал</t>
  </si>
  <si>
    <t>Ашиглалтын зардал</t>
  </si>
  <si>
    <t>Засварын зардал</t>
  </si>
  <si>
    <t>Элэгдэл, хорогдлын зардал</t>
  </si>
  <si>
    <t>Түрээсийн зардал</t>
  </si>
  <si>
    <t>Харуул хамгаалалтын зардал</t>
  </si>
  <si>
    <t>Цэвэрлэгээ үйлчилгээний зардал</t>
  </si>
  <si>
    <t>Тээврийн зардал</t>
  </si>
  <si>
    <t>Шатахууны зардал</t>
  </si>
  <si>
    <t>Хүлээн авалтын зардал</t>
  </si>
  <si>
    <t>Зар сурталчилгааны зардал</t>
  </si>
  <si>
    <t>Нийд дүн</t>
  </si>
  <si>
    <t>Албан татвар, Төлбөр, Хураамжийн</t>
  </si>
  <si>
    <t>20.2 Бусад зардал</t>
  </si>
  <si>
    <t>Алданги, торгуулийн зардал</t>
  </si>
  <si>
    <t>Хандивын зардал</t>
  </si>
  <si>
    <t>Найдваргүй авлагын зардал</t>
  </si>
  <si>
    <t>20.3 Цалингийн зардал</t>
  </si>
  <si>
    <t>Ажилчдын дундаж тоо</t>
  </si>
  <si>
    <t>Цалингийн зардлын дүн</t>
  </si>
  <si>
    <t>Өмнөх оны</t>
  </si>
  <si>
    <t>Тайлант оны</t>
  </si>
  <si>
    <t>Үйлдвэрлэл, үйлчилгээ</t>
  </si>
  <si>
    <t>Борлуулалт, Маркетингийн</t>
  </si>
  <si>
    <t>Ерөнхий ба удирдлагын</t>
  </si>
  <si>
    <t>21.ОРЛОГЫН ТАТВАРЫН ЗАРДАЛ</t>
  </si>
  <si>
    <t>Тайлант үеийн орлогы татварын зардал</t>
  </si>
  <si>
    <t>Хойшлогдсон татварын зардал/орлого</t>
  </si>
  <si>
    <t>Орлогын татварын зардал/орлого нийт</t>
  </si>
  <si>
    <t>...........................................................................................................................................................</t>
  </si>
  <si>
    <t>Тэмдэглэл: Орлогын татварын зардал, орлого бүрэлдэхүүн тус бүрээр тэмдэглэл хийнэ</t>
  </si>
  <si>
    <t>22.ХОЛБООТОЙ ТАЛУУДЫН ТОДОРУУЛГА</t>
  </si>
  <si>
    <t>Нэр</t>
  </si>
  <si>
    <t>Бүртгэгдсэн /оршин суугаа/ улс</t>
  </si>
  <si>
    <t>Эзэмшлийн хувь</t>
  </si>
  <si>
    <t>Толгой компани</t>
  </si>
  <si>
    <t>Хамгийн дээд хяналт тавигч толгой компани</t>
  </si>
  <si>
    <t>Хамгийн дээд хяналт тавигч хувь хүн</t>
  </si>
  <si>
    <t>Тайлбар</t>
  </si>
  <si>
    <t>22.1 Толгой компани, хамгийн дээд хяналт тавигч компани, хувь хүний талаарх мэдээлэл</t>
  </si>
  <si>
    <t>22.2 Тэргүүлэх удирдлагын бүрэлдэхүүнд олгосон нөхөн олговорын тухай мэдээлэл</t>
  </si>
  <si>
    <t>Тэргүүлэх удирдлага гэдэгт...........................................................................................................</t>
  </si>
  <si>
    <t>Нөхөн олговрын нэр</t>
  </si>
  <si>
    <t>Богино болон урт хугацаат тэтгэмж</t>
  </si>
  <si>
    <t>Ажил эрхлэлтийн дараах, ажлаас халагдсаны тэтгэмж</t>
  </si>
  <si>
    <t>Хувьцаанд суурилсан төлбөр</t>
  </si>
  <si>
    <t>22.3 Холбоотой талуудтай хийсэн ажил гүйлгээ</t>
  </si>
  <si>
    <t>Холбоотой талын нэр</t>
  </si>
  <si>
    <t>Ажил гүйлгээний утга</t>
  </si>
  <si>
    <t>23.БОЛЗОШГҮЙ ХӨРӨНГӨ БА ӨР ТӨЛБӨР</t>
  </si>
  <si>
    <t>Тэмдэглэл: Болзошгүй хөрөнгө ба өр төлбөрийн мөн чанар, хэрэв практик боломжтой бол тэдгээрийн санхүүгийн нөлөөний тооцоооллыг тодоруулна</t>
  </si>
  <si>
    <t>..........................................................................................................................................................</t>
  </si>
  <si>
    <t>24.ТАЙЛАГНАЛЫН ҮЕИЙН ДАРААХ ҮЙЛ ЯВДАЛ</t>
  </si>
  <si>
    <t>Тэмдэглэл: Тайлагналын өдрийн дараах үл залруулагдах үйл явдлын материаллаг ангилал тус бүрийн хувьд мөн чанар, санхүүгийн нөлөөллийн тооцоолол зэргийг тодоруулж бусад тайлбар, тэмдэглэл хийнэ</t>
  </si>
  <si>
    <t>Тайлант хугацаанд хийгдсэн хөрөнгө оруулалт/төгрөгөөр/</t>
  </si>
  <si>
    <t>25.ХӨРӨНГӨ ОРУУЛАЛТ</t>
  </si>
  <si>
    <t>Аж ахуйн нэгжийн өөрийн хөрөнгөөр</t>
  </si>
  <si>
    <t>Улсын төсвийн хөрөнгөө</t>
  </si>
  <si>
    <t>Орон нутгийн төсвийн хөрөнгөөр</t>
  </si>
  <si>
    <t>Банкны зээл</t>
  </si>
  <si>
    <t>Гадаадын шууд хөрөнгө оруулалт</t>
  </si>
  <si>
    <t>Гадаадын зээл</t>
  </si>
  <si>
    <t>Гадаадын буцалтгүй тусламж</t>
  </si>
  <si>
    <t>Төсөл хөтөлбөр хандив</t>
  </si>
  <si>
    <t>Бусад эх үүсвэр</t>
  </si>
  <si>
    <t>Биет хөрөнгө</t>
  </si>
  <si>
    <t>Газрын сайжруулалт</t>
  </si>
  <si>
    <t>Барилга, байгууламж</t>
  </si>
  <si>
    <t xml:space="preserve">            Àâòî çàì</t>
  </si>
  <si>
    <t>Үүнээс:Îðîí ñóóöíû  áàðèëãà</t>
  </si>
  <si>
    <t>2.2.1</t>
  </si>
  <si>
    <t>2.2.2</t>
  </si>
  <si>
    <t>2.7.1</t>
  </si>
  <si>
    <t>Òàâèëãà ýä õîãøèë</t>
  </si>
  <si>
    <t>Êîìïüþòåð, áóñàä õýðýãñýë</t>
  </si>
  <si>
    <t>Áóñàä áèåò õºðºíãº</t>
  </si>
  <si>
    <t>Ìýäýýëëèéí ñàí</t>
  </si>
  <si>
    <t>Ïàòåíò</t>
  </si>
  <si>
    <t>Áàðààíû òýìäýã</t>
  </si>
  <si>
    <t>Òóñãàé çºâøººðºë</t>
  </si>
  <si>
    <t xml:space="preserve">Ãàçàð ýçýìøèõ ýðõ </t>
  </si>
  <si>
    <t>Áóñàä áèåò áóñ õºðºíãº</t>
  </si>
  <si>
    <t>Áèåò õºðºíãèéí ä¿í</t>
  </si>
  <si>
    <t>Áèåò áóñ õºðºíãº:</t>
  </si>
  <si>
    <t xml:space="preserve">Зохиогчийн эрх </t>
  </si>
  <si>
    <t>Компьютер программ хангамж</t>
  </si>
  <si>
    <t>¯¿íýýñ: Ïðîãðàìì õàíãàìæ</t>
  </si>
  <si>
    <t>Биет бус хөрөнгийн дүн</t>
  </si>
  <si>
    <t xml:space="preserve">Хайгуул үнэлгээний хөрөнгө </t>
  </si>
  <si>
    <t>Үүнээс:Биет хөрөнгө</t>
  </si>
  <si>
    <t>¯¿íýýñ;        ÕÎÇ¯ÕÕ</t>
  </si>
  <si>
    <t>Үүнээс:         Зураг төсвийн ажил, ТЭЗҮ боловсоруулах, туршилт судалгаа</t>
  </si>
  <si>
    <t>1.10</t>
  </si>
  <si>
    <t>Кассад байгаа бэлэн мөнгө</t>
  </si>
  <si>
    <t>ХХОАТ авлага</t>
  </si>
  <si>
    <t>Урьдчилж төлсөн тооцоо</t>
  </si>
  <si>
    <t>НДШ өр</t>
  </si>
  <si>
    <t>Бусад богино хугацаат өглөг</t>
  </si>
  <si>
    <t>Хүүгийн өглөг</t>
  </si>
  <si>
    <t>Эзэмшигчийн өмчийн бусад хэсэг</t>
  </si>
  <si>
    <t>Хүү ногдол ашгийн орлого</t>
  </si>
  <si>
    <t>Түүхий эд материалын зардал</t>
  </si>
  <si>
    <t>Бèîëîãèéí õºðºíãº</t>
  </si>
  <si>
    <t>Нягтлан бодох бүртгэлээ НББОУС-ын дагуу аккурэл сууриар хөтөлдөг</t>
  </si>
  <si>
    <t>Санхүүгийн тайланд өр, төлбөрийг Монгол улсын төгрөгөөр илэрхийлсэн</t>
  </si>
  <si>
    <t>Хөрөнгөө түүхэн өртөгөөр үнэлсэн</t>
  </si>
  <si>
    <t>Үндсэн хөрөнгийн элэгдэлийг татварын зорилгоор ашиглах жилийг тодорхойлсон</t>
  </si>
  <si>
    <t>ба шулуун шугамын аргаар элэгдлээ байгуулсан</t>
  </si>
  <si>
    <t>Орлогоо үйлчлүүлэгчид үйлчилгээ үзүүлсэн үедээ хүлээн зөвшөөрсөн</t>
  </si>
  <si>
    <t>Зардлаа орлого зардал уялдах зарчмын дагуу хүлээн зөвшөөрсөн</t>
  </si>
  <si>
    <t>Татварын тооцооллыг Монгол улсын татварын багц хуулийн дагуу тодорхойлсон</t>
  </si>
  <si>
    <t>2015 оны    сарын    өдөр</t>
  </si>
  <si>
    <t>2015  оны     сарын       өдөр</t>
  </si>
  <si>
    <t>ҮХХАТ</t>
  </si>
  <si>
    <t>НӨАТ падаан</t>
  </si>
  <si>
    <t>Гаалийн мэдээ</t>
  </si>
  <si>
    <t>Төрийн сангийн гүйлгээ</t>
  </si>
  <si>
    <t>Баланс</t>
  </si>
  <si>
    <t>Бүртгэлийн өөрчлөлт</t>
  </si>
  <si>
    <t>НД-н тайлан</t>
  </si>
  <si>
    <t>НД-н төлөлт</t>
  </si>
  <si>
    <t>СТ-04 НӨАТ-гүй орлого=CТ-02 орлого</t>
  </si>
  <si>
    <t>МБор=Бор+ДАБууралт-ДАӨсөлт=СТ-04 орлого</t>
  </si>
  <si>
    <t>ДА.С2=ДА.С1+Нийт борлуулалт-Бэлэн Борлуулалт</t>
  </si>
  <si>
    <t>Бусад үзүүлэлт</t>
  </si>
  <si>
    <r>
      <t>6. БАРАА</t>
    </r>
    <r>
      <rPr>
        <b/>
        <sz val="10"/>
        <color indexed="22"/>
        <rFont val="Arial TC"/>
        <family val="2"/>
        <charset val="204"/>
      </rPr>
      <t xml:space="preserve"> МАТЕРИАЛ</t>
    </r>
  </si>
  <si>
    <r>
      <t>l</t>
    </r>
    <r>
      <rPr>
        <b/>
        <i/>
        <sz val="10"/>
        <color indexed="63"/>
        <rFont val="Arial Mon"/>
        <family val="2"/>
      </rPr>
      <t>.ØÓÓÄ ÎÐËÎÃÎ</t>
    </r>
  </si>
  <si>
    <r>
      <t>1</t>
    </r>
    <r>
      <rPr>
        <b/>
        <sz val="10"/>
        <color indexed="63"/>
        <rFont val="Arial Mon"/>
        <family val="2"/>
      </rPr>
      <t>3.Òàòâàð íîãäîõ øóóä áóñ îðëîãûí íèéò ä¿í (19+20+21+22+23+24</t>
    </r>
    <r>
      <rPr>
        <b/>
        <sz val="10"/>
        <color indexed="63"/>
        <rFont val="Arial"/>
        <family val="2"/>
      </rPr>
      <t>)</t>
    </r>
    <r>
      <rPr>
        <sz val="10"/>
        <color indexed="63"/>
        <rFont val="Arial"/>
        <family val="2"/>
      </rPr>
      <t xml:space="preserve">              (</t>
    </r>
    <r>
      <rPr>
        <sz val="10"/>
        <color indexed="63"/>
        <rFont val="Arial Mon"/>
        <family val="2"/>
      </rPr>
      <t xml:space="preserve">òàòâàð íîãäîõ øóóä áóñ îðëîãîä öàëèí , õºäºëìºðèéí õºëñ øàãíàë , óðàìøóóëàë äýýð àæèë îëãîã÷îîñ íýìæ îëãîæ áàéãàà òóõàíé àæèëòíààñ àëáàí ¿¿ðãýý ã¿éöýòãýõýä øóóä õîëáîãäîëã¿é äàðààõü áàðàà , ¿éë÷èëãýýíéè îðëîãûã õàìðóóëíà </t>
    </r>
    <r>
      <rPr>
        <sz val="10"/>
        <color indexed="63"/>
        <rFont val="Arial"/>
        <family val="2"/>
      </rPr>
      <t>)</t>
    </r>
  </si>
  <si>
    <r>
      <t xml:space="preserve">14. Øóóä áóñ îðëîãîä íîãäóóëñàí òàòâàð </t>
    </r>
    <r>
      <rPr>
        <b/>
        <sz val="10"/>
        <color indexed="63"/>
        <rFont val="Arial"/>
        <family val="2"/>
      </rPr>
      <t>(</t>
    </r>
    <r>
      <rPr>
        <b/>
        <sz val="10"/>
        <color indexed="63"/>
        <rFont val="Arial Mon"/>
        <family val="2"/>
      </rPr>
      <t>18*10</t>
    </r>
    <r>
      <rPr>
        <b/>
        <sz val="10"/>
        <color indexed="63"/>
        <rFont val="Arial"/>
        <family val="2"/>
      </rPr>
      <t>)</t>
    </r>
  </si>
  <si>
    <r>
      <t xml:space="preserve">15.Ñóóòãàâàë çîõèõ íèéò òàòâàðûí ä¿í </t>
    </r>
    <r>
      <rPr>
        <b/>
        <sz val="10"/>
        <color indexed="63"/>
        <rFont val="Arial"/>
        <family val="2"/>
      </rPr>
      <t>(</t>
    </r>
    <r>
      <rPr>
        <b/>
        <sz val="10"/>
        <color indexed="63"/>
        <rFont val="Arial Mon"/>
        <family val="2"/>
      </rPr>
      <t>17+25</t>
    </r>
    <r>
      <rPr>
        <b/>
        <sz val="10"/>
        <color indexed="63"/>
        <rFont val="Arial"/>
        <family val="2"/>
      </rPr>
      <t>)</t>
    </r>
  </si>
  <si>
    <r>
      <t xml:space="preserve">Хариуцлагын хэлбэр: </t>
    </r>
    <r>
      <rPr>
        <b/>
        <sz val="9"/>
        <color indexed="63"/>
        <rFont val="Arial Mon"/>
        <family val="2"/>
      </rPr>
      <t>Хязгаарлагдмал хариуцлагатай компани</t>
    </r>
  </si>
  <si>
    <r>
      <t>1. Нийт орлогын дүн (</t>
    </r>
    <r>
      <rPr>
        <b/>
        <sz val="8"/>
        <color indexed="63"/>
        <rFont val="Times New Roman"/>
        <family val="1"/>
      </rPr>
      <t>мөр 2+3+4+5+6)</t>
    </r>
  </si>
  <si>
    <r>
      <t xml:space="preserve">1.1. Татвараас чөлөөлөгдөх орлогын дүн </t>
    </r>
    <r>
      <rPr>
        <b/>
        <sz val="8"/>
        <color indexed="63"/>
        <rFont val="Times New Roman"/>
        <family val="1"/>
      </rPr>
      <t>(ТТ-02б маягтын А хэсгийн дүн)</t>
    </r>
  </si>
  <si>
    <r>
      <t xml:space="preserve">1.2. Тусгай хувь хэмжээгээр татвар ногдох орлогын дүн </t>
    </r>
    <r>
      <rPr>
        <b/>
        <sz val="8"/>
        <color indexed="63"/>
        <rFont val="Times New Roman"/>
        <family val="1"/>
      </rPr>
      <t>(Хүс Б мөр 32+34+39+41+43)</t>
    </r>
  </si>
  <si>
    <r>
      <t xml:space="preserve">1.5. Нийтлэг хувь хэмжээгээр татвар ногдох орлогын дүн </t>
    </r>
    <r>
      <rPr>
        <b/>
        <sz val="8"/>
        <color indexed="63"/>
        <rFont val="Times New Roman"/>
        <family val="1"/>
      </rPr>
      <t>/мөр 7+8+...+17/</t>
    </r>
  </si>
  <si>
    <r>
      <t>10. Зохицуулагдсан татвар ногдуулах орлогын дүн (мөр 24+25</t>
    </r>
    <r>
      <rPr>
        <sz val="8"/>
        <color indexed="63"/>
        <rFont val="Times New Roman"/>
        <family val="1"/>
      </rPr>
      <t>)</t>
    </r>
  </si>
  <si>
    <r>
      <t>11. Өмнөх жилүүдийн татварын тайлангаар гарсан татварын албаар баталгаажуулсан алдагдлаас тайлант хугацаанд шилжүүлсэн дүн (</t>
    </r>
    <r>
      <rPr>
        <sz val="8"/>
        <color indexed="63"/>
        <rFont val="Times New Roman"/>
        <family val="1"/>
      </rPr>
      <t>ТТ-02в маягтын А хэсгийн 3-р мөрийн дүн)</t>
    </r>
  </si>
  <si>
    <r>
      <t>13. Ногдуулсан татвар (28</t>
    </r>
    <r>
      <rPr>
        <sz val="8"/>
        <color indexed="63"/>
        <rFont val="Times New Roman"/>
        <family val="1"/>
      </rPr>
      <t>х хуулийн 17.1-д заасан хувиар)</t>
    </r>
  </si>
  <si>
    <r>
      <t xml:space="preserve">15. НИЙТЛЭГ ХУВЬ ХЭМЖЭЭГЭЭР ТӨЛБӨЛ ЗОХИХ АЛБАН ТАТВАР </t>
    </r>
    <r>
      <rPr>
        <b/>
        <sz val="8"/>
        <color indexed="63"/>
        <rFont val="Times New Roman"/>
        <family val="1"/>
      </rPr>
      <t>(мөр 29-30)</t>
    </r>
  </si>
  <si>
    <r>
      <t xml:space="preserve">Эротик хэвлэл, ном зохиол, дүрс бичлэг худалдсан буюу төлбөртэй ашиглуулсан, эротик тоглолт явуулсан үйлчилгээний орлогод ногдуулсан татвар </t>
    </r>
    <r>
      <rPr>
        <sz val="8"/>
        <color indexed="63"/>
        <rFont val="Times New Roman"/>
        <family val="1"/>
      </rPr>
      <t>(36х40%)</t>
    </r>
  </si>
  <si>
    <r>
      <t xml:space="preserve">Татвар ногдуулах орлого </t>
    </r>
    <r>
      <rPr>
        <sz val="8"/>
        <color indexed="63"/>
        <rFont val="Times New Roman"/>
        <family val="1"/>
      </rPr>
      <t>(мөр 34-35-36)</t>
    </r>
  </si>
  <si>
    <r>
      <t xml:space="preserve">Ногдуулсан татвар </t>
    </r>
    <r>
      <rPr>
        <sz val="8"/>
        <color indexed="63"/>
        <rFont val="Times New Roman"/>
        <family val="1"/>
      </rPr>
      <t>(37x40%)</t>
    </r>
  </si>
  <si>
    <r>
      <t xml:space="preserve">Хүүгийн орлогод ногдуулсан татвар </t>
    </r>
    <r>
      <rPr>
        <sz val="8"/>
        <color indexed="63"/>
        <rFont val="Times New Roman"/>
        <family val="1"/>
      </rPr>
      <t>(39x 10%)</t>
    </r>
  </si>
  <si>
    <r>
      <t xml:space="preserve">ААНОАТ-н хуульд заасан хувиар ногдуулах албан татварын дүн </t>
    </r>
    <r>
      <rPr>
        <sz val="8"/>
        <color indexed="63"/>
        <rFont val="Times New Roman"/>
        <family val="1"/>
      </rPr>
      <t>(мөр 43 x гэрээнд заасан хувиар)</t>
    </r>
  </si>
  <si>
    <r>
      <t>Г.Татварын тооцоолол</t>
    </r>
    <r>
      <rPr>
        <sz val="11"/>
        <color indexed="63"/>
        <rFont val="Times New Roman"/>
        <family val="1"/>
      </rPr>
      <t xml:space="preserve">              </t>
    </r>
  </si>
  <si>
    <r>
      <t>-</t>
    </r>
    <r>
      <rPr>
        <sz val="7"/>
        <color indexed="63"/>
        <rFont val="Arial"/>
        <family val="2"/>
      </rPr>
      <t xml:space="preserve">       </t>
    </r>
    <r>
      <rPr>
        <sz val="10"/>
        <color indexed="63"/>
        <rFont val="Arial"/>
        <family val="2"/>
      </rPr>
      <t>Томилолтын зардал</t>
    </r>
  </si>
  <si>
    <r>
      <t>-</t>
    </r>
    <r>
      <rPr>
        <sz val="7"/>
        <color indexed="63"/>
        <rFont val="Arial"/>
        <family val="2"/>
      </rPr>
      <t xml:space="preserve">       </t>
    </r>
    <r>
      <rPr>
        <sz val="10"/>
        <color indexed="63"/>
        <rFont val="Arial"/>
        <family val="2"/>
      </rPr>
      <t> </t>
    </r>
  </si>
  <si>
    <r>
      <t>5.2</t>
    </r>
    <r>
      <rPr>
        <sz val="7"/>
        <color indexed="63"/>
        <rFont val="Arial"/>
        <family val="2"/>
      </rPr>
      <t xml:space="preserve">    </t>
    </r>
    <r>
      <rPr>
        <sz val="10"/>
        <color indexed="63"/>
        <rFont val="Arial"/>
        <family val="2"/>
      </rPr>
      <t xml:space="preserve"> Хасах нь: Шилжүүлэх алдагдлын дүн</t>
    </r>
  </si>
  <si>
    <r>
      <t xml:space="preserve"> (</t>
    </r>
    <r>
      <rPr>
        <sz val="9"/>
        <color indexed="63"/>
        <rFont val="Arial"/>
        <family val="2"/>
      </rPr>
      <t>0-3000000,0 бол 10%, 3000000,0-аас дээш дүнгийн 25% + 300000,0)</t>
    </r>
  </si>
  <si>
    <t>Дүн</t>
  </si>
  <si>
    <t>Бусад</t>
  </si>
  <si>
    <t>Үзүүлэлт</t>
  </si>
  <si>
    <t>Нийт ашиг (алдагдал)</t>
  </si>
  <si>
    <t xml:space="preserve">Татвар төлөхийн өмнөх ашиг (алдагдал) </t>
  </si>
  <si>
    <t>Татварын дараах ашиг (алдагдал)</t>
  </si>
  <si>
    <t>Тайлант үеийн цэвэр ашиг (алдагдал)</t>
  </si>
  <si>
    <t>ӨМЧИЙН ӨӨРЧЛӨЛТИЙН ТАЙЛАН</t>
  </si>
  <si>
    <t>ҮЗҮҮЛЭЛТ</t>
  </si>
  <si>
    <t>Гадаад валютын хөрвүүлэлтийн нөөц</t>
  </si>
  <si>
    <t>Хуримтëàãäñàí àøèã</t>
  </si>
  <si>
    <t>Нийт ä¿í</t>
  </si>
  <si>
    <t>Залруулсан  үлдэгдэл</t>
  </si>
  <si>
    <t>МӨНГӨН ГҮЙЛГЭЭНИЙ ТАЙЛАН</t>
  </si>
  <si>
    <t xml:space="preserve">                   ҮЗҮҮЛЭЛТ</t>
  </si>
  <si>
    <t>Үндсэн үйл ажиллагааны мөнгөн гүйлгээ</t>
  </si>
  <si>
    <t>Үндсэн үйл ажиллагааны цэвэр мөнгөн гүйлгээний дүн</t>
  </si>
  <si>
    <t>Хөрөнгө оруулалтын үйл ажиллагааны мөнгөн гүйлгээ</t>
  </si>
  <si>
    <t>Санхүүгийн үйл ажиллагааны мөнгөн гүйлгээ</t>
  </si>
  <si>
    <t>Санхүүгийн үйл ажиллагааны цэвэр мөнгөн гүйлгээний дүн</t>
  </si>
  <si>
    <t>Бүх цэвэр мөнгөн гүйлгээ</t>
  </si>
  <si>
    <t>Мөнгө, түүнтэй адилтгах хөрөнгийн эхний үлдэгдэл</t>
  </si>
  <si>
    <t>Мөнгө, түүнтэй адилтгах хөрөнгийн эцсийн үлдэгдэл</t>
  </si>
  <si>
    <t>Óëèðàë</t>
  </si>
  <si>
    <t>Ìºð</t>
  </si>
  <si>
    <t xml:space="preserve">¯íäýñíèé Òàòâàðûí Àëáà </t>
  </si>
  <si>
    <t xml:space="preserve">                                                                                              </t>
  </si>
  <si>
    <t>2 дугаар хавсралт</t>
  </si>
  <si>
    <t>Регистрийн дугаар:</t>
  </si>
  <si>
    <t>САНХҮҮГИЙН ТАЙЛАН</t>
  </si>
  <si>
    <t>Сар, өдөр</t>
  </si>
  <si>
    <t>Гарын үсэг</t>
  </si>
  <si>
    <t>бодит байдлын тухай мэдэгдэл</t>
  </si>
  <si>
    <t>(төгрөгөөр)</t>
  </si>
  <si>
    <t>Мөрийн дугаар</t>
  </si>
  <si>
    <t>БАЛАНСЫН Ç¯ÉË</t>
  </si>
  <si>
    <t>Үлдэгдэл</t>
  </si>
  <si>
    <t>А</t>
  </si>
  <si>
    <t>Б</t>
  </si>
  <si>
    <t>ХӨРӨНГӨ</t>
  </si>
  <si>
    <t>1.1.1</t>
  </si>
  <si>
    <t xml:space="preserve">Мөнгө ба түүнтэй адилтгах хөрөнгө </t>
  </si>
  <si>
    <t>1.1.2</t>
  </si>
  <si>
    <t>1.1.3</t>
  </si>
  <si>
    <t>1.1.4</t>
  </si>
  <si>
    <t>Дансны авлага</t>
  </si>
  <si>
    <t>1.1.5</t>
  </si>
  <si>
    <t>1.1.6</t>
  </si>
  <si>
    <t>Бусад авлага</t>
  </si>
  <si>
    <t>1.1.7</t>
  </si>
  <si>
    <t>Бараа материал</t>
  </si>
  <si>
    <t>1.1.8</t>
  </si>
  <si>
    <t>1.1.9</t>
  </si>
  <si>
    <t>Урьдчилж төлсөн зардал/тооцоо</t>
  </si>
  <si>
    <t>1.1.10</t>
  </si>
  <si>
    <t>Эргэлтийн хөрөнгийн дүн</t>
  </si>
  <si>
    <t>1.2.1</t>
  </si>
  <si>
    <t>Үндсэн хөрөнгө</t>
  </si>
  <si>
    <t>1.2.2</t>
  </si>
  <si>
    <t>1.2.3</t>
  </si>
  <si>
    <t>1.2.4</t>
  </si>
  <si>
    <t>1.2.5</t>
  </si>
  <si>
    <t>1.2.6</t>
  </si>
  <si>
    <t>1.2.7</t>
  </si>
  <si>
    <t>Биет бус хөрөнгө</t>
  </si>
  <si>
    <t>1.2.8</t>
  </si>
  <si>
    <t>1.2.9</t>
  </si>
  <si>
    <t>1.2.10</t>
  </si>
  <si>
    <t>Эргэлтийн бус хөрөнгийн дүн</t>
  </si>
  <si>
    <t>НИЙТ ХӨРӨНГИЙН ДҮН</t>
  </si>
  <si>
    <t xml:space="preserve">                Çàõèðàë      _______________________________ (..............................)</t>
  </si>
  <si>
    <t>ӨÐ ÒªËÁªÐ ÁÀ ÝÇÝÌØÈÃ×ÄÈÉÍ ªÌ×</t>
  </si>
  <si>
    <t>ӨР ТӨЛБӨР</t>
  </si>
  <si>
    <t>2.1.1</t>
  </si>
  <si>
    <t>2.1.1.1</t>
  </si>
  <si>
    <t>Дансны өглөг</t>
  </si>
  <si>
    <t>2.1.1.2</t>
  </si>
  <si>
    <t>Цалингийн өглөг</t>
  </si>
  <si>
    <t>2.1.1.3</t>
  </si>
  <si>
    <t>2.1.1.4</t>
  </si>
  <si>
    <t>2.1.1.5</t>
  </si>
  <si>
    <t>2.1.1.6</t>
  </si>
  <si>
    <t>2.1.1.7</t>
  </si>
  <si>
    <t>2.1.1.8</t>
  </si>
  <si>
    <t>Ногдол ашгийн өглөг</t>
  </si>
  <si>
    <t>2.1.1.9</t>
  </si>
  <si>
    <t>2.1.1.10</t>
  </si>
  <si>
    <t>2.1.1.11</t>
  </si>
  <si>
    <t>Урьдчилж орсон орлого</t>
  </si>
  <si>
    <t>Богино хугацаат өр төлбөрийн дүн</t>
  </si>
  <si>
    <t>2.1.2</t>
  </si>
  <si>
    <t>2.1.2.1</t>
  </si>
  <si>
    <t>2.1.2.2</t>
  </si>
  <si>
    <t>Урт хугацаат зээл</t>
  </si>
  <si>
    <t>2.1.2.3</t>
  </si>
  <si>
    <t>2.1.2.4</t>
  </si>
  <si>
    <t>2.1.2.5</t>
  </si>
  <si>
    <t>2.1.2.6</t>
  </si>
  <si>
    <t>Урт хугацаат өр төлбөрийн дүн</t>
  </si>
  <si>
    <t>Өр төлбөрийн нийт дүн</t>
  </si>
  <si>
    <t>Өмч :      а) төрийн</t>
  </si>
  <si>
    <t xml:space="preserve">               б) хувийн</t>
  </si>
  <si>
    <t>Халаасны хувьцаа</t>
  </si>
  <si>
    <t>Нэмж төлөгдсөн капитал</t>
  </si>
  <si>
    <t xml:space="preserve">     Эргэлтийн хөрөнгө</t>
  </si>
  <si>
    <t xml:space="preserve">     Эргэлтийн бус хөрөнгө</t>
  </si>
  <si>
    <t xml:space="preserve">     Богино хугацаат өр төлбөр</t>
  </si>
  <si>
    <t xml:space="preserve">     Урт хугацаат өр төлбөр</t>
  </si>
  <si>
    <t>¯ÒÅÃ-ûí äàðãûí 2002 îíû 129 òîîò òóøààëûí 05 äóãààð õàâñðàëòààð áàòëàâ</t>
  </si>
  <si>
    <t>Ìàÿãò ÒT-11</t>
  </si>
  <si>
    <t xml:space="preserve">Öàëèí, õºäºëìºðèéí õºëñ áîëîí òýäãýýðòýé àäèëòãàõ </t>
  </si>
  <si>
    <t>îðëîãîîñ ñóóòãàñàí àëáàí òàòâàðûí òàéëàí</t>
  </si>
  <si>
    <t>ÒÒÄ :</t>
  </si>
  <si>
    <t>Çºâõºí òàòâàðûí àëáàíû àæëûí õýðýãöýýíä:</t>
  </si>
  <si>
    <t>ÁÒÄ:</t>
  </si>
  <si>
    <t>Íýð :</t>
  </si>
  <si>
    <t>Òàòâàðûí áàéöààã÷</t>
  </si>
  <si>
    <t>Òýìäýã</t>
  </si>
  <si>
    <t>Õ¿ëýýí àâñàí îí, ñàð, ºäºð:</t>
  </si>
  <si>
    <t>Òàéëàíãèéí õóãàöàà :</t>
  </si>
  <si>
    <t>Ä¿í ( òîî )</t>
  </si>
  <si>
    <t>(Òàéëàíãèéí ¿ç¿¿ëýëò¿¿äèéã îíû ýõíýýñ ºññºí ä¿íãýýð áºãëºíº )</t>
  </si>
  <si>
    <t xml:space="preserve">¯ç¿¿ëýëò </t>
  </si>
  <si>
    <t>Òàòâàð òºëºã÷èéí òîî</t>
  </si>
  <si>
    <t>Ä¿í</t>
  </si>
  <si>
    <t>l</t>
  </si>
  <si>
    <t>ll</t>
  </si>
  <si>
    <t>lll</t>
  </si>
  <si>
    <t>1.Öàëèí õºäºëìºðèéí õºëñ , øàãíàë , óðàìøóóëàë áîëîí òýäãýýðòýé àäèëòãàõ õºäºëìºð ýðõýëýëòèéí îðëîãî (2+3)</t>
  </si>
  <si>
    <t>1.1 Àæèë îëãîã÷òîé çààñàí õºäºëìºðèéí ãýðýíä çààñíû äàãóó àâ÷ áàéãàà ¿íäñýí öàëèí íýìýãäýë õºëñ ,íýìýãäýë øàãíàë ,óðàìøóóëàë ,àìðàëòûí íºõºí îëãîâîð ,òýòãýâýð òýòãýìæ òýäãýýðòýé àäèëòãàõ îðëîãî (ìÿí .òºã)</t>
  </si>
  <si>
    <t xml:space="preserve">1.2 ¯íäñýí àæëûí ãàçðààñ áóñàä õóóëèéí ýòãýýä áîëîí õóâü õ¿íòýé áàéãóóëñàí ãýðýýíèé  ¿íäñýí äýýð àæèë , ¿¿ðýã ã¿éöýòãýæ àâñàí     õºäºëìºðèéí õºëñ , øàãíàë , óðàìøóóëàë , òýäãýýðòýé àäèëòãàõ îðëîãî (ìÿí.òºã) </t>
  </si>
  <si>
    <t>2.Ýð¿¿ë ìýíäèéí äààòãàëûí øèìòãýëèéí ä¿í</t>
  </si>
  <si>
    <t>3. òàòâàð íîãäóóëàõ îðëîãûí ä¿í (1-4)</t>
  </si>
  <si>
    <t>4.Íîãäóóëñàí òàòâàð (5*10 õóâü)</t>
  </si>
  <si>
    <t>5. Àæèë îëãîã÷îîñ àæèëòàí , ò¿¿íèé ãýð á¿ëèéí ãèø¿¿íä îëãîñîí òýòãýìæ  áîëîí ò¿¿íòýé àäèëòãàõ áóñàä îðëîãîä íîãäóóëñàí òàòâàð (8*10 õóâü)</t>
  </si>
  <si>
    <t>5.1 Àæèë îëãîã÷îîñ àæèëòàí , ò¿¿íèé ãýð á¿ëèéí ãèø¿¿íä îëãîñîí òýòãýìæ  áîëîí ò¿¿íòýé àäèëòãàõ áóñàä îðëîãî</t>
  </si>
  <si>
    <t>6.Àæèë îëãîã÷îîñ àæèëòàí ò¿¿íèé ãýð á¿ëèéí ãèø¿¿íä ºãñºí áýëãýíä íîãäóóëñàí òàòâàð</t>
  </si>
  <si>
    <t xml:space="preserve">6.1 Àæèë îëãîã÷îîñ àæèëòàí , ò¿¿íèé ãýð á¿ëèéí ãèø¿¿íä ºãñºí áýëýã </t>
  </si>
  <si>
    <t>7.Òºëººëºí óäèðäàõ çºâëºë , õÿíàëòûí çºâëºë îðîí òîîíû áóñ çºâëºë áîëîí áóñàä çºâëºë , õîðîî ,àæëûí õýñãèéí ãèø¿¿íèé öàëèí õºëñ , øàãíàë , óðàìøóóëàë , òýäãýýðòýé àäèëòãàõ îðëîãîä íîãäóóëñàí òàòâàð (12*10 õóâü)</t>
  </si>
  <si>
    <t>7.1 Òºëººëºí óäèðäàõ çºâëºë ,õÿíàëòûí çºâëºë îðîí òîîíû áóñ çºâëºë áîëîí áóñàä çºâëºë , õîðîî ,àæëûí õýñãèéíãèø¿¿íèé öàëèí õºëñ , øàãíàë ,óðàìøóóëàë , òýäãýýðòýé àäèëòãàõ îðëîãî</t>
  </si>
  <si>
    <t>8. Ãàäààä , äîòîîäûí àæ àõóéí íýãæ áàéãóóëàãà , èðãýí  áîëîí áóñàä ýòãýýäýýñ ºãñºí ìá¿õ òºðëèéí øàãíàë ,óðàìøóóëàë(14*10õóâü)</t>
  </si>
  <si>
    <t>8.1 Ãàäààä , äîòîîäûí àæ àõóéí íýãæ áàéãóóëàãà , èðãýí  áîëîí áóñàä ýòãýýäýýñ ºãñºí á¿õ òºðëèéí øàãíàë ,óðàìøóóëàë</t>
  </si>
  <si>
    <t>9.íîãäóóëñàí íèéò òàòâàðûí ä¿í (6+7+9+11+13)</t>
  </si>
  <si>
    <t xml:space="preserve">10.Õºíãºëºãäºõ òàòâàðûí ä¿í </t>
  </si>
  <si>
    <t>11. Ñóóòãàâàë çîõèõ íèéò òàòâàðûí ä¿í (15-16)</t>
  </si>
  <si>
    <t xml:space="preserve">12.Òàòâàðûí õºíãºëºëò ¿ç¿¿ëñíéè äàðàà òàòâàðààñ á¿ðýí ÷ºëººëºãäñºí èðãýäèéí òîî </t>
  </si>
  <si>
    <t>ll ØÓÓÄ ÁÓÑ ÎÐËÎÃÎ</t>
  </si>
  <si>
    <t xml:space="preserve">13.1 ¯íý òºëáºðã¿é ,ýñõ¿ë õºíãºëºëòòýé ¿íýýð òýýâðèéí õýðýãñëýýð ¿éë÷ëýõ , ò¿¿í÷ëýí óíààíû ìºíãèéã áýëíýýð îëãîõ </t>
  </si>
  <si>
    <t xml:space="preserve">13.2 Îðîí ñóóöíû àøèëàëòûí çàðäëûí òºëáºð , áàéðíû õºëñ , ò¿ëøíèé ìºíãèéã áýëíýýð îëãîõ </t>
  </si>
  <si>
    <t xml:space="preserve">13.3 Õîîëíû ìºíãèéã áýëíýýð îëãîõ , ¿çâýð ¿éë÷èëãýýíèé îëãîâîð </t>
  </si>
  <si>
    <t xml:space="preserve">13.4 àõóéí ¿éë÷ëýã÷ , æîëîî÷ , öýöýðëýã÷èéí áîëîí áóñàä ¿éë÷èëãýý ¿ç¿¿ëýõ  </t>
  </si>
  <si>
    <t xml:space="preserve">13.5 àæèë îëãîã÷èä , ýñõ¿ë áóñàä ýòãýýäýä òºëºõ ºð áàðàãäóóëñíû òºëáºð 13.6 àðèëæààíû çýýëèéí õ¿¿ãýýñ äîîãóóð õ¿¿òýé îëãîñîí õ¿¿ãèéí çºð¿¿ </t>
  </si>
  <si>
    <t>13.7 àäèëòãàõ áóñàä îðëîãî</t>
  </si>
  <si>
    <t xml:space="preserve">ll. ÒÀÒÂÀÐ ÒÎÎÖÎÎËÎË </t>
  </si>
  <si>
    <t>Ñóóòãàí òîîöîæ òºñºâò øèëæ¿¿ëñýí òàòâàðûí ä¿í /Êò/</t>
  </si>
  <si>
    <t>Òºñºâò òºëºõ íèéò òºëáºðèéí ä¿í /Äò/</t>
  </si>
  <si>
    <t xml:space="preserve">Òàéëàíã ¿íýí çºâ ãàðãàñàí </t>
  </si>
  <si>
    <t>Òàéëàí õ¿ëýýí àâñàí :</t>
  </si>
  <si>
    <t>Äàðãà /Çàõèðàë /;</t>
  </si>
  <si>
    <t>…………………….</t>
  </si>
  <si>
    <t>Òàòâàðûí óëñûí áàéöààã÷.............</t>
  </si>
  <si>
    <t>Åðºíõèé íÿãòëàí áîäîã÷ ;……………………..</t>
  </si>
  <si>
    <t xml:space="preserve">Òàòâàðûí èòãýìæëýãäñýí </t>
  </si>
  <si>
    <t>íÿãòëàí áîäîã÷ ........................</t>
  </si>
  <si>
    <t>Ìàÿãò ÒÌ-02</t>
  </si>
  <si>
    <t xml:space="preserve">Àæ àõóéí íýãæ, áàéãóóëëàãûí îðëîãûí àëáàí òàòâàðûí òàéëàí </t>
  </si>
  <si>
    <t>ÒÒÄ</t>
  </si>
  <si>
    <t>Íýð:</t>
  </si>
  <si>
    <t>Ýðõëýõ ¿éë àæèëëàãàà :</t>
  </si>
  <si>
    <t xml:space="preserve">¯íäñýí : </t>
  </si>
  <si>
    <t>Òàéëàíò õóãàöàà :</t>
  </si>
  <si>
    <t>Îí</t>
  </si>
  <si>
    <t>(   ) Òóõàéí òàéëàíãèéí õóãàöààíä ¿éëäâýðëýë ÿâóóëæ, áîðëóóëàëò õèéãýýã¿é áîë ( õ )-ýýð òýìäýãëýíý.</t>
  </si>
  <si>
    <t xml:space="preserve">l.Íèéòëýã õóâü õýìæýýãýýð íîãäóóëàõ òàòâàðûí òîîöîîëîë </t>
  </si>
  <si>
    <t>Үзүүлэлтүүд</t>
  </si>
  <si>
    <t>Мөр</t>
  </si>
  <si>
    <t>Татвар төлөгчийн тодорхойлсон</t>
  </si>
  <si>
    <t>Татварын албан хүлээн авсан</t>
  </si>
  <si>
    <t>үүнээс:</t>
  </si>
  <si>
    <t xml:space="preserve">Үндсэн үйлдвэрлэл, ажил үйлчилгээний борлуулалтын орлого </t>
  </si>
  <si>
    <t>Туслах үйлдвэрлэл, ажил үйлчилгээний борлуулалтын орлого</t>
  </si>
  <si>
    <t>Хувьцаа, үнэт цаас борлуулсны орлого</t>
  </si>
  <si>
    <t>Үнэ төлбөргүйгээр бусдаас авсан бараа, ажил, үйлчилгээ</t>
  </si>
  <si>
    <t>Биет бус хөрөнгө борлуулсны орлого</t>
  </si>
  <si>
    <t>Техникийн, удирдлагын зөвлөх болон бусад үйлчилгээний орлого</t>
  </si>
  <si>
    <t>Гэрээгээр хүлээсэн үүргээ биелүүлээгүй этгээдээс авсан хүү, анз /торгууль, алданги/, хохирлын нөхөн төлбөрийн орлого</t>
  </si>
  <si>
    <t>Гадаад валютын ханшны зөрүүгийн бодит орлого</t>
  </si>
  <si>
    <t>Албан татвар ногдох бусад орлого</t>
  </si>
  <si>
    <t>2. Борлуулсан бүтээгдэхүүний өртөг</t>
  </si>
  <si>
    <t xml:space="preserve">3. Удирдлагын болон борлуулалтын үйл ажиллагааны зардал </t>
  </si>
  <si>
    <t>4. Үндсэн бус үйл ажиллагааны  алдагдал</t>
  </si>
  <si>
    <t>9. Сайн дурын даатгалын хураамжийн хэтрэлт (“Санхүүгийн болон орлогын албан татварын тайлангийн үзүүлэлт хоорондын зөрүүг зохицуулах тайлан”-гийн 5.1 дэх мөрийн дүн)</t>
  </si>
  <si>
    <t>Б. Тусгай хувь хэмжээгээр ногдуулах татварын тооцоолол:</t>
  </si>
  <si>
    <t>16. Эротик хэвлэл, ном зохиол, дүрс бичлэг худалдсан буюу төлбөртэй ашиглуулсан, эротик тоглолт явуулсан үйлчилгээний орлого</t>
  </si>
  <si>
    <t>Баримтаар нотлогдох зардал</t>
  </si>
  <si>
    <t>Хонжворт олгосон мөнгө болон барааны үнэ</t>
  </si>
  <si>
    <t>Тайлангийн эхний үлдэгдэл</t>
  </si>
  <si>
    <t>Илүү</t>
  </si>
  <si>
    <t>Дутуу</t>
  </si>
  <si>
    <t>Татварын алба болон татвар төлөгч хоорондын тооцоогоор төлсөн</t>
  </si>
  <si>
    <t>Тайлангийн эцсийн үлдэгдэл</t>
  </si>
  <si>
    <t>Тайланг үнэн зөв гаргасан:                                              Тайланг хүлээн авсан:</t>
  </si>
  <si>
    <t xml:space="preserve">Дарга  /Захирал/:   </t>
  </si>
  <si>
    <t xml:space="preserve"> . . . . . . . . . . . . . .                                            Татварын улсын байцаагч:   . . . . . . . . . . . . . . . .</t>
  </si>
  <si>
    <t xml:space="preserve">Ерөнхий нягтлан бодогч: . . . . . . . . . . . . . . </t>
  </si>
  <si>
    <t>1.4, Бусад орлогын дүн</t>
  </si>
  <si>
    <t xml:space="preserve">Сангийн сайдын 2010 оны 121 дүгээр </t>
  </si>
  <si>
    <t>тушаалын 2 дугаар хавсралт</t>
  </si>
  <si>
    <t>САНХҮҮГИЙН БОЛОН ОРЛОГЫН АЛБАН ТАТВАРЫН ТАЙЛАНГИЙН</t>
  </si>
  <si>
    <t>ҮЗҮҮЛЭЛТ ХООРОНДЫН ЗӨРҮҮГ ЗОХИЦУУЛАХ ТАЙЛАН</t>
  </si>
  <si>
    <t>1. ТТД:</t>
  </si>
  <si>
    <t xml:space="preserve">3. Татвар төлөгчийн одоогийн хаяг :          </t>
  </si>
  <si>
    <t>|__|__|  Баг, хороо: ______________________________        Шуудангийн хайрцаг No.:   ___________________</t>
  </si>
  <si>
    <t>|__|__|__| Гудамж, хороолол: _______________________        Е-mail хаяг:  _____________________________</t>
  </si>
  <si>
    <t>|__|__|__|    Байшин:   _____________</t>
  </si>
  <si>
    <t xml:space="preserve">  </t>
  </si>
  <si>
    <t xml:space="preserve">|__|__|__|    Хашаа, хаалга: ________                                                       </t>
  </si>
  <si>
    <t xml:space="preserve">4. Эрхлэх үйл ажиллагаа: </t>
  </si>
  <si>
    <t xml:space="preserve">Үндсэн: </t>
  </si>
  <si>
    <t>|__|__|__|__|__|__|  - _________________________________</t>
  </si>
  <si>
    <t>Санхүүгийн тайлангийн татварын өмнөх ашгийн дүн</t>
  </si>
  <si>
    <t>БАЙНГЫН ЗӨРҮҮ</t>
  </si>
  <si>
    <t>Нэмэгдүүлэх утга</t>
  </si>
  <si>
    <t>Бууруулах утга</t>
  </si>
  <si>
    <t>Хасагдахгүй зардал:</t>
  </si>
  <si>
    <t xml:space="preserve">Чөлөөлөгдөх орлого </t>
  </si>
  <si>
    <t>- албан татвар төлөгчийн буруутай үйл ажиллагааны улмаас төлсөн хүү, торгууль, нөхөн төлбөр</t>
  </si>
  <si>
    <t>-Засгийн газрын баталснаас бусад хэвийн хорогдол</t>
  </si>
  <si>
    <t xml:space="preserve">Хөнгөлөлт эдлэх орлого </t>
  </si>
  <si>
    <t>-Баримтаар нотлогдохгүй байгаа зардал</t>
  </si>
  <si>
    <t>Тусгайлсан хувь хэмжээтэй орлого</t>
  </si>
  <si>
    <t>-хандив, хувийн хэрэглээний зардал</t>
  </si>
  <si>
    <t xml:space="preserve">Татвар нь суутгагдсан  орлого </t>
  </si>
  <si>
    <t>Хязгаарлалтаас хэтэрсэн зардал</t>
  </si>
  <si>
    <t>Хүүгийн зардлаар хүлээн зөвшөөрөгдөхгүй зээлийн хүүгийн зардал</t>
  </si>
  <si>
    <t>Харилцан хамаарал бүхий ажил гүйлгээ</t>
  </si>
  <si>
    <t xml:space="preserve">Бараа материалын </t>
  </si>
  <si>
    <t xml:space="preserve">Бусад </t>
  </si>
  <si>
    <t>А1</t>
  </si>
  <si>
    <t>А2</t>
  </si>
  <si>
    <t xml:space="preserve">Дүн </t>
  </si>
  <si>
    <t>Байнгын зөрүүгээр зохицуулагдсан дүн    (санхүүгийн тайлангийн татварын өмнөх ашиг +А1-А2)</t>
  </si>
  <si>
    <t>Б1</t>
  </si>
  <si>
    <t>Татварын зардал (0-3000000,0 бол 10%, 3000000,0-аас дээш дүнгийн 25% + 300000,0 хувиар тооцно)</t>
  </si>
  <si>
    <t>Б2</t>
  </si>
  <si>
    <t>Нэмэх нь: Суутган тооцоололтоор төлөгдсөн татварын зардал</t>
  </si>
  <si>
    <t>Б3</t>
  </si>
  <si>
    <t xml:space="preserve">Тайлант үеийн татварын зардал </t>
  </si>
  <si>
    <t>В</t>
  </si>
  <si>
    <t>ТҮР ЗӨРҮҮ</t>
  </si>
  <si>
    <t>Элэгдлийн зардал –</t>
  </si>
  <si>
    <t>Элэгдлийн зардал –Татварын тайлангийн</t>
  </si>
  <si>
    <t>Санхүүгийн тайлангийн</t>
  </si>
  <si>
    <t>Валютын ханшийн зөрүүгийн бодит бус алдагдал</t>
  </si>
  <si>
    <t>Валютын ханшийн зөрүүгийн бодит бус ашиг</t>
  </si>
  <si>
    <t>В3</t>
  </si>
  <si>
    <t>Нийт дүн (3.1+3.2+3.3)</t>
  </si>
  <si>
    <t>В4</t>
  </si>
  <si>
    <t>Татвар ногдуулах</t>
  </si>
  <si>
    <t>ОАТатварын өглөг/Кт</t>
  </si>
  <si>
    <t>орлогын дүн</t>
  </si>
  <si>
    <t xml:space="preserve">5. Нийтлэг хувь хэмжээгээр татвар ногдуулах орлого </t>
  </si>
  <si>
    <t xml:space="preserve">               </t>
  </si>
  <si>
    <t xml:space="preserve">                       (Б + В3– В4) </t>
  </si>
  <si>
    <t xml:space="preserve">    5.1  Нэмэх нь: Сайн дурын даатгалын хэтрэлт                          </t>
  </si>
  <si>
    <t>6. Татвар ногдуулах орлогын дүн (5+5.1-5.2)</t>
  </si>
  <si>
    <t xml:space="preserve">7. Ногдуулсан татвар           </t>
  </si>
  <si>
    <t xml:space="preserve">8.Хөнгөлөгдөх татварын дүн </t>
  </si>
  <si>
    <t>ААНОАТ-ын хуулийн .... заалтын дагуу</t>
  </si>
  <si>
    <t xml:space="preserve"> 9. Тусгайлсан хувь хэмжээгээр татвар ногдуулах орлого, ногдох татвар</t>
  </si>
  <si>
    <t xml:space="preserve">      9.2                                                                        татварын хувь ......</t>
  </si>
  <si>
    <t>10.  Нийт дүн (Татвар ногдуулах орлого 6+9), (Төлбөл зохих татвар 7-8+9)</t>
  </si>
  <si>
    <t>Дт</t>
  </si>
  <si>
    <t>Кт</t>
  </si>
  <si>
    <t xml:space="preserve">11. Хойшлогдсон татварын хөрөнгө </t>
  </si>
  <si>
    <t xml:space="preserve">12. Хойшлогдсон татварын өглөг </t>
  </si>
  <si>
    <t xml:space="preserve">Тайланг үнэн зөв гаргасан:                               </t>
  </si>
  <si>
    <t>Тайланг хүлээн авсан:</t>
  </si>
  <si>
    <t xml:space="preserve">Дарга  /Захирал/……………………………………...  </t>
  </si>
  <si>
    <t xml:space="preserve"> Татварын улсын байцаагч: . . . . . . . . . </t>
  </si>
  <si>
    <t xml:space="preserve">Ерөнхий (ахлах) нягтлан бодогч: . . . . . . . . . . . . . . </t>
  </si>
  <si>
    <t xml:space="preserve"> </t>
  </si>
  <si>
    <t xml:space="preserve">Татварын итгэмжлэгдсэн нягтлан бодогч: . . . . . . . . . . . . . .       </t>
  </si>
  <si>
    <t>Огноо</t>
  </si>
  <si>
    <t>20....... оны ......... р сарын ..........</t>
  </si>
  <si>
    <t xml:space="preserve"> Огноо</t>
  </si>
  <si>
    <t xml:space="preserve">20 ... оны ... р сарын ...                                            </t>
  </si>
  <si>
    <t xml:space="preserve">      9.1      Хүүгийн орлого            татварын хувь ..10..</t>
  </si>
  <si>
    <t>6. Хуульд заасан татвар ногдох орлогоос хасагдахгүй зардлын дүн буюу “Санхүүгийн болон орлогын албан татварын тайлангийн үзүүлэлт хоорондын зөрүүг зохицуулах тайлан”-гийн А1, В3 мөрийн нийлбэр дүн /татварын өмнөх аш`гийг нэмэгдүүлэх дүн/</t>
  </si>
  <si>
    <t>7. “Санхүүгийн болон орлогын албан татварын тайлангийн үзүүлэлт хоорондын зөрүүг зохицуулах тайлан”-гийн А2, В4 мөрийн дүн буюу татвар ногдуулах орлогыг бууруулах дүн</t>
  </si>
  <si>
    <t>Нэр:</t>
  </si>
  <si>
    <t>Хөдлөх болон үл хөдлөх эд хөрөнгийн түрээсийн орлого</t>
  </si>
  <si>
    <t>Хөдлөх эд хөрөнгө борлуулсны орлого</t>
  </si>
  <si>
    <t>5. Татварын өмнөх ашиг +, алдагдал-   (мөр 1-18-19-20)</t>
  </si>
  <si>
    <t>8. Татвар ногдуулах орлогын дүн (мөр 21+22-23)</t>
  </si>
  <si>
    <t>12. Нийтлэг хувь хэмжээгээр татвар ногдуулах орлогын дүн (мөр 26-27)</t>
  </si>
  <si>
    <t>14. Хөнгөлөгдөх татварын дүн  (ТТ-02б маягтын Б хүснэгтийн дүн)</t>
  </si>
  <si>
    <t>17.Төлбөрт таавар, бооцоот тоглоом, эд мөнгөний хонжворт сугалааны орлого</t>
  </si>
  <si>
    <t>18.Хүүгийн орлого</t>
  </si>
  <si>
    <t xml:space="preserve">21. ТУСГАЙ ХУВЬ ХЭМЖЭЭГЭЭР ТӨЛБӨЛ ЗОХИХ АЛБАН ТАТВАРЫН ДҮН </t>
  </si>
  <si>
    <t>В. Хуулийн дагуу суутгуулсан татварын тооцоолол:</t>
  </si>
  <si>
    <t>22. Ногдол ашгийн орлого</t>
  </si>
  <si>
    <t>Ногдол ашгийн орлогод суутгуулсан татвар (мөр 46*10 хувь)</t>
  </si>
  <si>
    <t>23. Эрхийн шимтгэлийн орлого</t>
  </si>
  <si>
    <t>24. Эрх борлуулсны орлого</t>
  </si>
  <si>
    <t>25. Үл хөдлөх хөрөнгө борлуулсны орлого</t>
  </si>
  <si>
    <t>Үл хөдлөх хөрөнгө борлуулсны орлогод суутгуулсан татвар (мөр 52*2 хувь)</t>
  </si>
  <si>
    <t>Эрх борлуусны орлогод суутгуулсан татвар (мөр 50*30 хувь)</t>
  </si>
  <si>
    <t>Эрхийн шимтгэлийн орлогод суутгуулсан татвар (мөр 48*10 хувь)</t>
  </si>
  <si>
    <t>Нийт дүн</t>
  </si>
  <si>
    <t>Бусад үндсэн хөрөнгө</t>
  </si>
  <si>
    <t>Дуусаагүй барилга</t>
  </si>
  <si>
    <t>Бусад өглөг</t>
  </si>
  <si>
    <t>Óðüä òàéëàíãèéí ýöñèéí  äóòóó /Äò /, èë¿¿ /Êò /</t>
  </si>
  <si>
    <t>СТ-1 ХХОАТ өр эцсийн үлдэгдэл /мянга/</t>
  </si>
  <si>
    <t>310500 дансны ДТдүнгийн касс, харилцахтай харьцсан дүнгийн нийлбэр</t>
  </si>
  <si>
    <t>СТ-1 ХХОАТ авлага эцсийн үлдэгдэл /мянга/</t>
  </si>
  <si>
    <t>СТ-1 ХХОАТ өр/кт/, авлага/дт/ эхний үлдэгдэл /мянга/</t>
  </si>
  <si>
    <t>310600 дансны дт талд цалингийн өр данстай харьцсан нийлбэр</t>
  </si>
  <si>
    <t>СТ-2-н цалингийн зардал хэсгийн дүн /мянга/</t>
  </si>
  <si>
    <t>120803 дансны эхний үлдэгдэл /мянга/</t>
  </si>
  <si>
    <t>310300 дансны эхний үлдэгдэл /мянга/</t>
  </si>
  <si>
    <t>310300 дансны дт талд касс, харилцах данстай холбогдсон дүнгийн нийлбэр</t>
  </si>
  <si>
    <t>310300 дансны эцсийн үлдэгдэл /мянга/</t>
  </si>
  <si>
    <t>120803 дансны эцсийн үлдэгдэл /мянга/</t>
  </si>
  <si>
    <t>Òàéëàíãèéí ýöñèéí  èë¿¿ /Êò/</t>
  </si>
  <si>
    <t>|__|__|  Аймаг, хот: Улаанбаатар хот_       Утас1: _________    Утас 2:         _____________</t>
  </si>
  <si>
    <t>САНХҮҮГИЙН ТАЙЛАНГИЙН</t>
  </si>
  <si>
    <t>ТОДРУУЛГА</t>
  </si>
  <si>
    <t>6. </t>
  </si>
  <si>
    <t>Үндсэн үйл ажиллагааны чиглэл /төрөл/ :</t>
  </si>
  <si>
    <t>(а)</t>
  </si>
  <si>
    <t>(б)</t>
  </si>
  <si>
    <t>(в)</t>
  </si>
  <si>
    <t>7. </t>
  </si>
  <si>
    <t>Туслах үйл ажиллагааны чиглэл /төрөл/ :</t>
  </si>
  <si>
    <t>(г)</t>
  </si>
  <si>
    <t>(д)</t>
  </si>
  <si>
    <t>8. </t>
  </si>
  <si>
    <t>Салбар, төлөөлөгчийн газрын нэр байршил :</t>
  </si>
  <si>
    <t>3. МӨНГӨ БА ТҮҮНТЭЙ АДИЛТГАХ ХӨРӨНГӨ</t>
  </si>
  <si>
    <t>Касс дахь мөнгө</t>
  </si>
  <si>
    <t xml:space="preserve">    (төгрөг/валют)</t>
  </si>
  <si>
    <t>№</t>
  </si>
  <si>
    <t>Төрөл</t>
  </si>
  <si>
    <t>Эхний үлдэгдэл</t>
  </si>
  <si>
    <t>Эцсийн үлдэгдэл</t>
  </si>
  <si>
    <t>Валютаар</t>
  </si>
  <si>
    <t>Төгрөгөөр</t>
  </si>
  <si>
    <t>Банкин дахь мөнгө</t>
  </si>
  <si>
    <t>Авлагын ангилал</t>
  </si>
  <si>
    <t>Урьдчилгаа төлбөрийн ангилал</t>
  </si>
  <si>
    <t>БАРАА МАТЕРИАЛ</t>
  </si>
  <si>
    <t>Түүхий эд материал</t>
  </si>
  <si>
    <t>Дуусаагүй үйлдвэрлэл</t>
  </si>
  <si>
    <t>Бэлэн бүтээгдэхүүн</t>
  </si>
  <si>
    <t>Бараа</t>
  </si>
  <si>
    <t>Хангамжийн материал</t>
  </si>
  <si>
    <t>Дансны үнэ</t>
  </si>
  <si>
    <t>Дуусаагүй барилгын нэр</t>
  </si>
  <si>
    <t>Эхэлсэн он</t>
  </si>
  <si>
    <t>Нийт төсөвт өртөг</t>
  </si>
  <si>
    <t xml:space="preserve">                  </t>
  </si>
  <si>
    <t>Малын төрөл</t>
  </si>
  <si>
    <t>Тоо</t>
  </si>
  <si>
    <t>Газар</t>
  </si>
  <si>
    <t>Тавилга эд хогшил</t>
  </si>
  <si>
    <t>Компьютер, дагалдах хэрэгсэл</t>
  </si>
  <si>
    <t>Тээврийн хэрэгсэл</t>
  </si>
  <si>
    <t>Бүгд</t>
  </si>
  <si>
    <t xml:space="preserve">Эхний үлдэгдэл </t>
  </si>
  <si>
    <t>Нэмэгдсэн:</t>
  </si>
  <si>
    <t xml:space="preserve">    Өөрөө үйлдвэрлэсэн</t>
  </si>
  <si>
    <t xml:space="preserve">    Худалдаж авсан</t>
  </si>
  <si>
    <t xml:space="preserve">    Үнэ төлбөргүй авсан</t>
  </si>
  <si>
    <t>Хасагдсан:</t>
  </si>
  <si>
    <t xml:space="preserve">    Худалдсан</t>
  </si>
  <si>
    <t xml:space="preserve">    Акталж, устгасан</t>
  </si>
  <si>
    <t xml:space="preserve">    Үнэгүй шилжүүлсэн</t>
  </si>
  <si>
    <t xml:space="preserve">Эцсийн үлдэгдэл </t>
  </si>
  <si>
    <t xml:space="preserve">Хуримтлагдсан элэгдэл </t>
  </si>
  <si>
    <t>Патент</t>
  </si>
  <si>
    <t>Зохиогчийн эрх</t>
  </si>
  <si>
    <t>Барааны тэмдэг</t>
  </si>
  <si>
    <t>Нэмэгдсэн</t>
  </si>
  <si>
    <t>Хасагдсан</t>
  </si>
  <si>
    <t>Òàéëàíò ¿å:</t>
  </si>
  <si>
    <t>Ìàøèí, òîíîã òºõººðºìæ</t>
  </si>
  <si>
    <t>Òýýâðèéí õýðýãñýë</t>
  </si>
  <si>
    <t>Данс</t>
  </si>
  <si>
    <t>Гүйлгээ</t>
  </si>
  <si>
    <t>Дансны нэр</t>
  </si>
  <si>
    <t>Гүйлгээ баланс</t>
  </si>
  <si>
    <t>Зөрүү</t>
  </si>
  <si>
    <t>Балансын эхний үлдэгдэл</t>
  </si>
  <si>
    <t>Балансын эцсийн үлдэгдэл</t>
  </si>
  <si>
    <t>Мөнгөн гүйлгээний тэнцэл</t>
  </si>
  <si>
    <t>ХХОАТ эхний өр,= баланс эхний өр</t>
  </si>
  <si>
    <t>ХХОАТ эцсийн өр,= баланс эцсийн өр</t>
  </si>
  <si>
    <t>ХХОАТ эцийн авлага, = баланс эцсийн авлага</t>
  </si>
  <si>
    <t>ХХОАТ эхний авлага, = баланс эхний авлага</t>
  </si>
  <si>
    <t>ААНОАТ эцсийэ өр, = балансын эцсийн өр</t>
  </si>
  <si>
    <t>ААНОАТ эхний өр, = балансын эхний өр</t>
  </si>
  <si>
    <t>ААНОАТ эцсийн авлага, = балансын эцсийн авлага</t>
  </si>
  <si>
    <t>ААНОАТ эхний авлага, = балансын эхний авлага</t>
  </si>
  <si>
    <t>ААНОАТ ТӨАшиг,= Зөрүүгийн тайлан ТӨАшиг</t>
  </si>
  <si>
    <t>Орлогын тайлан ТӨАшиг,= ТТ-02 ТӨАшиг</t>
  </si>
  <si>
    <t>ААНОАТ татварын дүн,=зөрүүгийн тайлан татварын дүн</t>
  </si>
  <si>
    <t>Орлогын тайлан татвар, =тт-02 татварын дүн</t>
  </si>
  <si>
    <t>Баланс үндсэн хөрөнгө,= тодоруулга Д-5</t>
  </si>
  <si>
    <t>Баланс өмчийн эцэс, = өмчийн эцэс</t>
  </si>
  <si>
    <t>Баланс өмчийн эхэн, = өмчийн эхэн</t>
  </si>
  <si>
    <t>Баланс эцэс нийт хур ашиг,= өмчийн эцэс хур ашиг</t>
  </si>
  <si>
    <t>Баланс эхэн нийт хур ашиг, = өмчийн эхэн хур ашиг</t>
  </si>
  <si>
    <t>Баланс мөнгөний Эцэс = мөнгөн гүйлгээ эцэс</t>
  </si>
  <si>
    <t>Баланс мөнгөний эхний, = мөнгөн гүйлгээ эхний</t>
  </si>
  <si>
    <t>Орлогын тайлан ашиг, = өмчийн ашиг</t>
  </si>
  <si>
    <t>Баланс ашиг,=  өмчийн ашиг</t>
  </si>
  <si>
    <t>Баланс ашиг, = орлогын тайлан ашиг</t>
  </si>
  <si>
    <t>Тодоруулга нэр</t>
  </si>
  <si>
    <t>Тодоруулга утас</t>
  </si>
  <si>
    <t>Тодоруулга байршил</t>
  </si>
  <si>
    <t>Тодоруулга ү/а эхэлсэн огноо</t>
  </si>
  <si>
    <t>Тодоруулга ү/а ны чиглэл</t>
  </si>
  <si>
    <t>Захирал овог нэр</t>
  </si>
  <si>
    <t>Ажилтаны тоо</t>
  </si>
  <si>
    <t>Үл хөдлөх хөрөнгийн нийт борлуулалтын дүн мянгачилж оруулна</t>
  </si>
  <si>
    <t>Ажилчдын тоо/Өссөн буюу давхардсан тоо/ Програмаар бодсон бол 1-12 сарын цалинг авч сүүлийн дугаарлалтаар авна</t>
  </si>
  <si>
    <t>ТТ-02 н ашиг алдагдал=Зөрүү тайлангын ашиг алдагдал</t>
  </si>
  <si>
    <t>НӨТ шалгах хүснэгт</t>
  </si>
  <si>
    <t>Сар</t>
  </si>
  <si>
    <t>НӨТ 8-р мөр</t>
  </si>
  <si>
    <t>НӨТ</t>
  </si>
  <si>
    <t>Худ авалт</t>
  </si>
  <si>
    <t>Хас НӨТ</t>
  </si>
  <si>
    <t>СТ-02-н орлого= НӨТ-н өглөгийн КТ*10</t>
  </si>
  <si>
    <t>НӨТ эх үлд</t>
  </si>
  <si>
    <t>Туслах журналын бүртгэл шалгах</t>
  </si>
  <si>
    <t>Касс төгрөг</t>
  </si>
  <si>
    <t>Касс валют</t>
  </si>
  <si>
    <t>Харилцах төг</t>
  </si>
  <si>
    <t>Харилцах вал</t>
  </si>
  <si>
    <t>ТЭМ</t>
  </si>
  <si>
    <t>ББүтээгдэхүүн</t>
  </si>
  <si>
    <t>Тавилга</t>
  </si>
  <si>
    <t>МТТөхөөрөмж</t>
  </si>
  <si>
    <t>Тээврийн Хэр</t>
  </si>
  <si>
    <t>Комьпютер</t>
  </si>
  <si>
    <t>Бусад хөрөнгө</t>
  </si>
  <si>
    <t>Урт Х.Өглөг</t>
  </si>
  <si>
    <t>Товоо тайлан</t>
  </si>
  <si>
    <t>УГарсан зар</t>
  </si>
  <si>
    <t>УТТооцоо</t>
  </si>
  <si>
    <t>Барилга</t>
  </si>
  <si>
    <t>УООрлого</t>
  </si>
  <si>
    <t>Нөхнө</t>
  </si>
  <si>
    <t>Нөхөхгүй</t>
  </si>
  <si>
    <t>Эхний мөр нөх</t>
  </si>
  <si>
    <t>Шалгах хүснэгт</t>
  </si>
  <si>
    <t>НДШ шалгах хүснэгт</t>
  </si>
  <si>
    <t>НДШ-н цалин сан</t>
  </si>
  <si>
    <t>НДШ 10 хувь</t>
  </si>
  <si>
    <t>НДШ /11-13/</t>
  </si>
  <si>
    <t>НД-07, 08 тайлангаас нөхнө</t>
  </si>
  <si>
    <t>АОлгогч хувь</t>
  </si>
  <si>
    <t>Хувь нөхнө</t>
  </si>
  <si>
    <t xml:space="preserve">ХХОАТ-н НДШ-н дүн= НД07-н даатгуулагч </t>
  </si>
  <si>
    <t>СТ-02 -н НДШ зардал= НД07-Ажил олгогч</t>
  </si>
  <si>
    <t>НӨТ-н 1-12 сарын орлого нийлбэр=СТ-02 орлого</t>
  </si>
  <si>
    <t>НӨТ-н эхэн авлага=баланс НӨТ авлага эхэн</t>
  </si>
  <si>
    <t>НӨТ-н эхэн өглөг=баланс НӨТөглөг эхэн</t>
  </si>
  <si>
    <t>НӨТ-н эцэс авлага=баланс НӨТ авлага эцэс</t>
  </si>
  <si>
    <t>НӨТ-н эцэс өглөг=баланс НӨТөглөг эцэс</t>
  </si>
  <si>
    <t>Сангийн сайдын 2012 оны</t>
  </si>
  <si>
    <t xml:space="preserve"> 77 тоот тушаалын</t>
  </si>
  <si>
    <t>Хаяг:...............................................................................................................................................</t>
  </si>
  <si>
    <t>Шуудангын хаяг:...........................................................................................................................</t>
  </si>
  <si>
    <t>Утас:...............................................................</t>
  </si>
  <si>
    <t>Өмчийн хэлбэр:</t>
  </si>
  <si>
    <t xml:space="preserve">Төрийн ..... хувь </t>
  </si>
  <si>
    <t>Хувийн ....100......хувь</t>
  </si>
  <si>
    <t>САНХҮҮГИЙН БАЙДЛЫН ТАЙЛАН</t>
  </si>
  <si>
    <t>( Аж ахуйн нэгжийн нэр )</t>
  </si>
  <si>
    <t>Татвар, НДШ-ийн авлага</t>
  </si>
  <si>
    <t>Бусад санхүүгийн хөрөнгө</t>
  </si>
  <si>
    <t>Бусад эргэлтийн хөрөнгө</t>
  </si>
  <si>
    <t>Борлуулах зорилгоор эзэмшиж буй эргэлтийн бус хөрөнгө (борлуулах бүлэг хөрөнгө)</t>
  </si>
  <si>
    <t>1.1.11</t>
  </si>
  <si>
    <t>Биологийн хөрөнгө</t>
  </si>
  <si>
    <t>Урт хугацаат хөрөнгө оруулалт</t>
  </si>
  <si>
    <t>Хайгуул ба үнэлгээний хөрөнгө</t>
  </si>
  <si>
    <t>Хойшлогдсон татварын хөрөнгө</t>
  </si>
  <si>
    <t>Хөрөнгө оруулалтын зориулалттай үл хөдлөх хөрөнгө</t>
  </si>
  <si>
    <t>Бусад эргэлтийн бус хөрөнгө</t>
  </si>
  <si>
    <t>Татварын өглөг</t>
  </si>
  <si>
    <t>НДШ-н өглөг</t>
  </si>
  <si>
    <t>Богино хугацаат зээл</t>
  </si>
  <si>
    <t>Хүүний өглөг</t>
  </si>
  <si>
    <t>Нөөц/өр төлбөр/</t>
  </si>
  <si>
    <t>Бусад богино хугацаат өр төлбөр</t>
  </si>
  <si>
    <t>Борлуулах зорилгоор эзэмшиж буй эргэлтийн бус хөрөнгө (борлуулах бүлэг хөрөнгө)-нд хамаарах өр төлбөр</t>
  </si>
  <si>
    <t>2.1.1.13</t>
  </si>
  <si>
    <t>Хойшлогдсон татварын өр</t>
  </si>
  <si>
    <t>Бусад урт хугацаат өр төлбөр</t>
  </si>
  <si>
    <t>Эздийн өмч</t>
  </si>
  <si>
    <t>2.3.1</t>
  </si>
  <si>
    <t>2.3.2</t>
  </si>
  <si>
    <t>2.3.3</t>
  </si>
  <si>
    <t xml:space="preserve">               б) хувьцаат</t>
  </si>
  <si>
    <t>2.3.4</t>
  </si>
  <si>
    <t>2.3.5</t>
  </si>
  <si>
    <t>2.3.6</t>
  </si>
  <si>
    <t>Хөрөнгийн дахин үнэлгээний нэмэгдэл</t>
  </si>
  <si>
    <t>2.3.7</t>
  </si>
  <si>
    <t>2.3.8</t>
  </si>
  <si>
    <t>Эздийн өмчийн бусад хэсэг</t>
  </si>
  <si>
    <t>2.3.9</t>
  </si>
  <si>
    <t>Хуримтлагдсан ашиг</t>
  </si>
  <si>
    <t>2.3.10</t>
  </si>
  <si>
    <t>2.3.11</t>
  </si>
  <si>
    <t>Эздийн өмчийн дүн</t>
  </si>
  <si>
    <t>ӨР ТӨЛБӨР БА ЭЗДИЙН ӨМЧИЙН ДҮН</t>
  </si>
  <si>
    <t>ОРЛОГЫН ДЭЛГЭРЭНГҮЙ ТАЙЛАН</t>
  </si>
  <si>
    <t>Борлуулалтын орлого (цэвэр)</t>
  </si>
  <si>
    <t>Борлуулалтын өртөг</t>
  </si>
  <si>
    <t>Түрээсийн орлого</t>
  </si>
  <si>
    <t>Хүүний орлого</t>
  </si>
  <si>
    <t>Ногдол ашгийн орлого</t>
  </si>
  <si>
    <t>Эрхийн шимтгэлийн орлого</t>
  </si>
  <si>
    <t>Бусад орлого</t>
  </si>
  <si>
    <t>Борлуулалт, маркетингийн зардал</t>
  </si>
  <si>
    <t>Ерөнхий ба удирдлагын зардал</t>
  </si>
  <si>
    <t>Санхүүгийн зардал</t>
  </si>
  <si>
    <t>Бусад зардал</t>
  </si>
  <si>
    <t>Гадаад валютын ханшийн зөрүүний олз (гарз)</t>
  </si>
  <si>
    <t>Үндсэн хөрөнгө данснаас хассаны олз (гарз)</t>
  </si>
  <si>
    <t>Биет бус хөрөнгө данснаас хассаны олз (гарз)</t>
  </si>
  <si>
    <t>Хөрөнгө оруулалт борлуулснаас үүссэн олз (гарз)</t>
  </si>
  <si>
    <t>Бусад ашиг (алдагдал)</t>
  </si>
  <si>
    <t>Орлогын татварын зардал</t>
  </si>
  <si>
    <t>Зогсоосон үйл ажиллагааны татварын дараах ашиг (алдагдал)</t>
  </si>
  <si>
    <t>Бусад дэлгэрэнгүй орлого</t>
  </si>
  <si>
    <t>Хөрөнгийн дахин үнэлгээний нэмэгдлийн зөрүү</t>
  </si>
  <si>
    <t>Гадаад валютын хөрвүүлэлтийн зөрүү</t>
  </si>
  <si>
    <t>Бусад олз (гарз)</t>
  </si>
  <si>
    <t>Орлогын нийт дүн</t>
  </si>
  <si>
    <t>Нэгж хувьцаанд ногдох суурь ашиг (алдагдал)</t>
  </si>
  <si>
    <t>Өмч</t>
  </si>
  <si>
    <t>Хөрөнгийн дахин үнэлгээний нөөц</t>
  </si>
  <si>
    <t>Нягтлан бодох бүртгэлийн бодлогын өөрчлөлтийн нөлөө, алдааны залруулга</t>
  </si>
  <si>
    <t>Өмчид гарсан өөрчлөлт</t>
  </si>
  <si>
    <t>Зарласан ногдол ашиг</t>
  </si>
  <si>
    <t>Дахин үнэлгээний нэмэгдлийн хэрэгжсэн дүн</t>
  </si>
  <si>
    <t>Мөнгөн орлогын дүн (+)</t>
  </si>
  <si>
    <t>Бараа борлуулсан, үйлчилгээ үзүүлсэний орлого</t>
  </si>
  <si>
    <t>Эрхийн шимтгэл, хураамж, төлбөрийн орлого</t>
  </si>
  <si>
    <t>Даатгалын нөхвөрөөс хүлээн авсан мөнгө</t>
  </si>
  <si>
    <t>Буцаан авсан албан татвар</t>
  </si>
  <si>
    <t>Татаас санхүүжилтийн орлого</t>
  </si>
  <si>
    <t>Бусад мөнгөн орлого</t>
  </si>
  <si>
    <t>Мөнгөн зарлагын дүн (-)</t>
  </si>
  <si>
    <t>Ажиллагчдад төлсөн</t>
  </si>
  <si>
    <t>Нийгмийн даатгалын байгууллагд төлсөн</t>
  </si>
  <si>
    <t>Бараа материал худалдан авахад төлсөн</t>
  </si>
  <si>
    <t>Ашиглалтын зардалд төлсөн</t>
  </si>
  <si>
    <t>Түлш шатахуун, тээврийн хөлс, сэлбэг хэрэгсэлд төлсөн</t>
  </si>
  <si>
    <t>Хүүний төлбөрт төлсөн</t>
  </si>
  <si>
    <t>Татварын байгууллагад төлсөн</t>
  </si>
  <si>
    <t>Даатгалын төлбөрт төлсөн</t>
  </si>
  <si>
    <t>Бусад мөнгөн зарлага</t>
  </si>
  <si>
    <t>Үндсэн хөрөнгө борлуулсны орлого</t>
  </si>
  <si>
    <t>Хөрөнгө оруулалт борлуулсны орлого</t>
  </si>
  <si>
    <t>Бусад урт хугацаат хөрөнгө борлуулсны орлого</t>
  </si>
  <si>
    <t>Бусдад олгосон зээл, мөнгөн урьдчилгааны буцаан төлөлт</t>
  </si>
  <si>
    <t>Хүлээн авсан хүүний орлого</t>
  </si>
  <si>
    <t>Хүлээн авсан ногдол ашиг</t>
  </si>
  <si>
    <t>Үндсэн хөрөнгө олж эзэмшихэд төлсөн</t>
  </si>
  <si>
    <t>Биет бус хөрөнгө олж эзэмшихэд төлсөн</t>
  </si>
  <si>
    <t>Хөрөнгө оруулалт олж эзэмшихэд төлсөн</t>
  </si>
  <si>
    <t>Бусад урт хугацаат хөрөнгө олж эзэмшихэд төлсөн</t>
  </si>
  <si>
    <t>Бусдад олгосон зээл болон урьдчилгаа</t>
  </si>
  <si>
    <t>Хөрөнгө оруулалтын үйл ажиллагааны цэвэр мөнгө гүйлгээний дүн</t>
  </si>
  <si>
    <t>Зээл авсан, өрийн үнэт цаас гаргаснаас хүлээн авсан</t>
  </si>
  <si>
    <t>Хувьцаа болон өмчийн бусад үнэт цаас гаргаснаас хүлээн авсан</t>
  </si>
  <si>
    <t>Төрөл бүрийн хандив</t>
  </si>
  <si>
    <t>Зээл, өрийн үнэт цаасны төлбөрт төлсөн мөнгө</t>
  </si>
  <si>
    <t>Санхүүгийн түрээсийн өглөгт төлсөн</t>
  </si>
  <si>
    <t>Хувьцаа буцаан худалдаж авахад төлсөн</t>
  </si>
  <si>
    <t>Төлсөн ногдол ашиг</t>
  </si>
  <si>
    <t>Факс:</t>
  </si>
  <si>
    <t>|__|__|  Сум, дүүрэг: .......... дуурэг____________        Факс : ___________________</t>
  </si>
  <si>
    <t>НДШ-н авлага</t>
  </si>
  <si>
    <t>ААНОАТ авлага</t>
  </si>
  <si>
    <t>Бусад татварын авлага</t>
  </si>
  <si>
    <t>НӨТ-н авлага</t>
  </si>
  <si>
    <t>Хуримтлагдсан элэгдэл /Бусда ҮХ/</t>
  </si>
  <si>
    <t>Комьпютер, дагалдах хэрэгсэл</t>
  </si>
  <si>
    <t>Комьпютер, дагалдах хэрэгслийн элэгдэл</t>
  </si>
  <si>
    <t>Комьпюте, дагалдах хэрэгслийн элэгдэл</t>
  </si>
  <si>
    <t>Тусгай зөвшөөрөл</t>
  </si>
  <si>
    <t>Бусад татварын өглөг</t>
  </si>
  <si>
    <t>НӨТ-н өглөг</t>
  </si>
  <si>
    <t>ААНОАТ-н өглөг</t>
  </si>
  <si>
    <t>Банкны богино хугацаат зээл</t>
  </si>
  <si>
    <t>Хойшлогдсон татварын өглөг</t>
  </si>
  <si>
    <t>Бусад урт хугацаат өглөг</t>
  </si>
  <si>
    <t>Эзний татан авалт</t>
  </si>
  <si>
    <t>Хөдлөх болоон үл хөдлөх хөрөнгийн түрээсийн орлого</t>
  </si>
  <si>
    <t>Хүүгийн орлого</t>
  </si>
  <si>
    <t>Зээлийн хүүгийн зардал</t>
  </si>
  <si>
    <t>Санхүүгийн түрээсийн хүүгийн зардал</t>
  </si>
  <si>
    <t>ОССК-с баталгаажсан ҮЦ-н төлсөн төлбөр</t>
  </si>
  <si>
    <t>ХХОАТ-н НДШ-10+Гүйлгээ баланс НДШ зар = НДШ-кт</t>
  </si>
  <si>
    <t>Гүйлгээ баланс-н цалин = НДШ-н цалингийн сан</t>
  </si>
  <si>
    <t>Касс/доллар/</t>
  </si>
  <si>
    <t>Касс /Евро/</t>
  </si>
  <si>
    <t>Дэлгүүрийн тооцоо</t>
  </si>
  <si>
    <t>Валютын тооцоо</t>
  </si>
  <si>
    <t>Ажилтанаас авах авлага</t>
  </si>
  <si>
    <t xml:space="preserve">Борлуулах бүлэг хөрөнгө </t>
  </si>
  <si>
    <t>Үзүүлсэн ажил үйлчилгээний өртөг</t>
  </si>
  <si>
    <t>Гадаад валютын ханшийн зөрүүний олз</t>
  </si>
  <si>
    <t>Гадаад валютын ханшийн зөрүүний гарз</t>
  </si>
  <si>
    <t xml:space="preserve">Үзүүлсэн үйлчилгээний өртөг </t>
  </si>
  <si>
    <t>Үзүүлсэн үйлчилгээний өртөг/ Татвар тооцогдсон/</t>
  </si>
  <si>
    <t>19 Үл хөдлөх хөрөнгө борлуулсны орлого</t>
  </si>
  <si>
    <t>20a. Давхар татварын гэрээтэй гадаад улсад олсон, ААНОАТ-н хуульд заасан тусгайлсан хувь хэмжээгээр албан татвар ногдох орлого</t>
  </si>
  <si>
    <t>Давхар татварын гэрээнд заасан хувиар гадаад улсад суутгуулсан албан татварын дүн /43*гэрээнд заасан хувь/</t>
  </si>
  <si>
    <t>Давхар татварын гэрээтэй гадаад улсад олсон олсон орлогоос МУ-д төлөх зохих татварын дүн /44-45/</t>
  </si>
  <si>
    <t>20б. Давхар татварын гэрээгүй гадаад улсад олсон, ААНОАТ-н хуульд заасан тусгайлсан хувь хэмжээгээр албан татвар ногдох орлого</t>
  </si>
  <si>
    <t>ААНОАТ-н хуульд заасан хувиар ногдуулах албан татварын дүн /47* хуульд заасан хувь/</t>
  </si>
  <si>
    <t xml:space="preserve">                                                 (мөр 33+38+40+42+46+48) </t>
  </si>
  <si>
    <t>26. Хуулийн дагуу бусдад суутгуулсан албан татварын дүн (мөр 51+53+55+57)</t>
  </si>
  <si>
    <t>27. НИЙТ ТӨЛБӨЛ ЗОХИХ ТАТВАРЫН ДҮН  хүснэгт А, мөр 31+хүснэгт Б, мөр 45+маягт ТТ-13, мөр24</t>
  </si>
  <si>
    <t>Тайлант хугацаанд ногдуулсан татвар /мөр 59/</t>
  </si>
  <si>
    <t>Тайлант хугацаанд төлсөн</t>
  </si>
  <si>
    <t>Тайлант хугацаанд төсвөөс буцаан авсан</t>
  </si>
  <si>
    <t>Тайлант хугацаанд хүлээн авсан үлдэгдэл</t>
  </si>
  <si>
    <t>Тайлант хугацаанд шилжүүлсэн үлдэгдэл</t>
  </si>
  <si>
    <t>Тайлант хугацаанд хүчингүй болсон</t>
  </si>
  <si>
    <t>Суутган тооцоолсон</t>
  </si>
  <si>
    <t>1.3. Хуулийн дагуу бусдад татвар суутгуулсан орлогын дүн(Хүс В мөр 50+52+54+56)</t>
  </si>
  <si>
    <t>Төлөлт</t>
  </si>
  <si>
    <t>НӨТ илүү үлд</t>
  </si>
  <si>
    <t>НӨТ дутуу эц үл</t>
  </si>
  <si>
    <t>\Төгрөгөөр\</t>
  </si>
  <si>
    <t>Татварын Ерөнхий Газрын даргын 2013 оны  9 сарын</t>
  </si>
  <si>
    <t>10-ны өдрийí 669 дїгээр тушаалын хавсралт</t>
  </si>
  <si>
    <t>Мянгачилж шивнэ</t>
  </si>
  <si>
    <t>……………………………………..</t>
  </si>
  <si>
    <t>A</t>
  </si>
  <si>
    <t>1.Тайлан бэлтгэх үндэслэл</t>
  </si>
  <si>
    <t>.........................................................................................................................................................</t>
  </si>
  <si>
    <t>2.Нягтлан бодох бүртгэлийн бодлогын өөрчлөлт</t>
  </si>
  <si>
    <t xml:space="preserve">Мөнгө түүнтэй адилтгах </t>
  </si>
  <si>
    <t>4. ДАНСНЫ БОЛОН БУСАД АВЛАГА</t>
  </si>
  <si>
    <t>Тэмдэглэл:</t>
  </si>
  <si>
    <t>(Мөнгө, түүнтэй адилтгах хөрөнгөтэй холбоотой тайлбар, тэмдэглэлийг хийнэ).</t>
  </si>
  <si>
    <t>......................................................................................................................................................</t>
  </si>
  <si>
    <t>4.1 Дансны авлага</t>
  </si>
  <si>
    <t xml:space="preserve">    Төлөгдсөн</t>
  </si>
  <si>
    <t xml:space="preserve">     Найдваргүй болсон</t>
  </si>
  <si>
    <t>Найдваргүй авлагын хасагдуулга</t>
  </si>
  <si>
    <t>Дансны авлага /цэвэр/</t>
  </si>
  <si>
    <t>4.2 Татвар, нийгмийн даатгалын шимтгэл (НДШ) - ийн авлага</t>
  </si>
  <si>
    <t>ААНОАТ-н авлага</t>
  </si>
  <si>
    <t>НӨАТ-н авлга</t>
  </si>
  <si>
    <t>4.3 Бусад богино хугацаат авлага/ төрөлөөр/</t>
  </si>
  <si>
    <t>Холбоотой талаас авах авлага/ЭХ-н/</t>
  </si>
  <si>
    <t>Ажиллагчдаас авах авлага</t>
  </si>
  <si>
    <t>Ногдол ашгийн авлага</t>
  </si>
  <si>
    <t>Хүүний авлага</t>
  </si>
  <si>
    <t>Богино хугацаат авлагын бичиг</t>
  </si>
  <si>
    <t>Бусад талуудаас авах авлага</t>
  </si>
  <si>
    <t>Тэмдэглэл. (Дансны авлагыг төлөгдөх хугацаандаа байгаа, хугацаа хэтэрсэн, төлөгдөх найдваргүй гэж ангилна. Найдваргүй авлагын хасагдуулга байгуулсан арга, гадаад валютаар илэрхийлэгдсэн авлагын талаар болон бусад тайлбар, тэмдэглэлийг хийнэ).</t>
  </si>
  <si>
    <t>............................................................................................................................................................</t>
  </si>
  <si>
    <t>Нийт</t>
  </si>
  <si>
    <t>5.БУСАД САНХҮҮГИЙН ЭХ ҮҮСВЭР</t>
  </si>
  <si>
    <t>Бараа материалын төрөл</t>
  </si>
  <si>
    <t>Эхний үлдэгдэл/өртөг/</t>
  </si>
  <si>
    <t>Нэмэгдсэн дүн</t>
  </si>
  <si>
    <t>Хасагдсан дүн</t>
  </si>
  <si>
    <t>Үнийн бууралтын гарз</t>
  </si>
  <si>
    <t>Үнийн бууралтын буцаалт</t>
  </si>
  <si>
    <t>Дансны цэвэр дүн</t>
  </si>
  <si>
    <t>*Дансны цэвэр дүнгийн эхний, эцсийн үлдэгдлийн нийт дүн нь санхүүгийн байдлын тайлан дахь бараа материалын дансны эхний, эцсийн үлдэгдлийн дүнтэй тэнцүү байна.</t>
  </si>
  <si>
    <t>Тэмдэглэл. (Бараа материалын өртгийг тодорхойлоход ашигласан арга, бараа материалын бүртгэлийн систем, өртөг болон цэвэр боломжит үнийн аль багыг сонгох аргын талаар тайлбар, тэмдэглэл хийнэ).</t>
  </si>
  <si>
    <t>.............................................................................................................................................................................................................</t>
  </si>
  <si>
    <t>7.БОРЛУУЛАХ ЗОРИЛГООР ЭЗЭМШИЖ БУЙ ЭРГЭЛТИЙН БУС ХӨРӨНГӨ  (ЭСВЭЛ БОРЛУУЛАХ БҮЛЭГ ХӨРӨНГӨ) БОЛОН ӨР ТӨЛБӨР</t>
  </si>
  <si>
    <t>Тэмдэглэл. (Борлуулах зорилгоор эзэмшиж буй эргэлтийн бус хөрөнгө (эсвэл борлуулах бүлэг хөрөнгө) болон өр төлбөрийн тодорхойлолт, хэмжилтийн суурь, борлуулалт хийгдсэн аль эсвэл хийгдэхэд хүргэсэн нөхцөл байдал, борлуулах арга, хугацаа,  хүлээн зөвшөөрсөн олз ба гарз болон бусад тайлбар, тэмдэглэлийг хийнэ).</t>
  </si>
  <si>
    <t>8. УРЬДЧИЛЖ ТӨЛСӨН ЗАРДАЛ/ТООЦОО</t>
  </si>
  <si>
    <t>Урьдчилж төлсөн зардал</t>
  </si>
  <si>
    <t>Урьдчилж төлсөн түрээс, даатгал</t>
  </si>
  <si>
    <t>Бэлтгэн нийлүүлэгчид төлсөн урьдчилгаа</t>
  </si>
  <si>
    <t>Газрын сайжируулалт</t>
  </si>
  <si>
    <t>Барилга байгууламж</t>
  </si>
  <si>
    <t>Машин тоног төхөөрөмж</t>
  </si>
  <si>
    <t>Үндсэн хөрөнгийн өртөг</t>
  </si>
  <si>
    <t xml:space="preserve">   Дахин үнэлгээний нэмэгдэл</t>
  </si>
  <si>
    <t xml:space="preserve">    Бусад</t>
  </si>
  <si>
    <t>Үндсэн хөрөнгө дахин ангилсан</t>
  </si>
  <si>
    <t>Үндсэн хөрөнгө, ХОЗҮХХ хооронд дахин ангилсан</t>
  </si>
  <si>
    <t xml:space="preserve">   Байгуулсан элэгдэл</t>
  </si>
  <si>
    <t xml:space="preserve">   Дахин үнэлгээгээр нэмэгдсэн</t>
  </si>
  <si>
    <t xml:space="preserve">   Үнэ цэнийн бууралтын буцаалт</t>
  </si>
  <si>
    <t>Хасагдсан дүн:</t>
  </si>
  <si>
    <t>Нэмэгдсэн дүн:</t>
  </si>
  <si>
    <t xml:space="preserve">   Данснаас хасагдсан хөрөнгийн элэгдэл</t>
  </si>
  <si>
    <t xml:space="preserve">   Дахин үнэлгээгээр хасагдсан</t>
  </si>
  <si>
    <t xml:space="preserve">   Үнэ цэнийн бууралт </t>
  </si>
  <si>
    <t>Эхний үлдэгдэл /1.1-2.1/</t>
  </si>
  <si>
    <t>Эцсийн үлдэгдэл /1.6-2.4/</t>
  </si>
  <si>
    <t>Тэмдэглэл. (Үндсэн хөрөнгийн анги бүрийн хувьд ашигласан хэмжилтийн суурь; элэгдэл тооцох арга; ашиглалтын хугацаа;  дахин   үнэлсэн 
  бол дахин үнэлгээ хүчинтэй болсон хугацаа, хараат бус үнэлгээчин үнэлсэн эсэх талаар;  үндсэн хөрөнгийн дахин ангилал, түүний шалтгаан; бусад тайлбар тэмдэглэлийг хийнэ).Тэмдэглэл. (Үндсэн хөрөнгийн анги бүрийн хувьд ашигласан хэмжилтийн суурь; элэгдэл тооцох арга; ашиглалтын хугацаа;  дахин   үнэлсэн 
  бол дахин үнэлгээ хүчинтэй болсон хугацаа, хараат бус үнэлгээчин үнэлсэн эсэх талаар;  үндсэн хөрөнгийн дахин ангилал, түүний шалтгаан; бусад тайлбар эмдэглэлийг хийнэ).</t>
  </si>
  <si>
    <t xml:space="preserve">     ''БҮТЭЭЛЧ ҮЙЛС"ХК</t>
  </si>
  <si>
    <t>ДҮ-ийн ШМЗ /Ажлын хувцас/</t>
  </si>
  <si>
    <t>ДҮ-ийн ШМЗ /форм/</t>
  </si>
  <si>
    <t>ДҮ-ийн ШМЗ /Цамц/</t>
  </si>
  <si>
    <t>Дэлхийн зөн</t>
  </si>
  <si>
    <t>Залруулах бичилттэй</t>
  </si>
  <si>
    <t>ЖА эх</t>
  </si>
  <si>
    <t>Хувцас үйлдвэрлэл худалдаа</t>
  </si>
  <si>
    <r>
      <t>5. Тайлант хугацаа: он |</t>
    </r>
    <r>
      <rPr>
        <b/>
        <sz val="10"/>
        <color indexed="63"/>
        <rFont val="Arial"/>
        <family val="2"/>
      </rPr>
      <t>_2_|_0_|_1_|_9 |</t>
    </r>
    <r>
      <rPr>
        <sz val="10"/>
        <color indexed="63"/>
        <rFont val="Arial"/>
        <family val="2"/>
      </rPr>
      <t xml:space="preserve">  улирал |_</t>
    </r>
    <r>
      <rPr>
        <b/>
        <sz val="10"/>
        <color indexed="63"/>
        <rFont val="Arial"/>
        <family val="2"/>
      </rPr>
      <t>4</t>
    </r>
    <r>
      <rPr>
        <sz val="10"/>
        <color indexed="63"/>
        <rFont val="Arial"/>
        <family val="2"/>
      </rPr>
      <t>_|</t>
    </r>
  </si>
  <si>
    <t>Хангамжийн зардал</t>
  </si>
  <si>
    <t>/USD/</t>
  </si>
  <si>
    <t>CNY</t>
  </si>
  <si>
    <t xml:space="preserve">                Ерөнхий нягтлан бодогч      ___________________ (Э. ОЮУНЦЭЦЭГ)</t>
  </si>
  <si>
    <t xml:space="preserve">                                  Ерөнхий нягтлан бодогч      ___________________ (Э. ОЮУНЦЭЦЭГ)</t>
  </si>
  <si>
    <t>ББ-н /Ажлын хувцас/</t>
  </si>
  <si>
    <t>2023 оны 12-р сарын 31-ний үлдэгдэл</t>
  </si>
  <si>
    <t>ГҮЙЦЭТГЭХ ЗАХИРАЛ. . . . . . . . . . . ................ .(Д.ЭРДЭНЭБИЛЭГ)</t>
  </si>
  <si>
    <t xml:space="preserve">НЯГТЛАН БОДОГЧ . . . . . . . . . . .  . . .  . . . . . .(Э. ОЮУНЦЭЦЭГ)                            </t>
  </si>
  <si>
    <t xml:space="preserve">Хянаж хүлээн авсан              Байгууллагын нэр                  </t>
  </si>
  <si>
    <t>Голот банк 1102022969 (төгрөг)</t>
  </si>
  <si>
    <t>Хаан банк 5749861189 (төгрөг)</t>
  </si>
  <si>
    <t>Төрийн банк 104400737974  (төгрөг)</t>
  </si>
  <si>
    <t>Худалдаа хөгжлийн банк 424024305  (төгрөг)</t>
  </si>
  <si>
    <t>МБанк 9002025779  (төгрөг)</t>
  </si>
  <si>
    <t>2024 оны 12-р сарын 31-ний үлдэгдэл</t>
  </si>
  <si>
    <t>( Аж ахуйн нэгж, байгууллагын нэр )</t>
  </si>
  <si>
    <t>Дебет</t>
  </si>
  <si>
    <t>Кредит</t>
  </si>
  <si>
    <t>Байгууллага хоорондын тооцоо</t>
  </si>
  <si>
    <t>Машин, тоног төхөөрөмж</t>
  </si>
  <si>
    <t>Хувийн өмч</t>
  </si>
  <si>
    <t>Нийгмийн даатгалын шимтгэл</t>
  </si>
  <si>
    <t>Кассад байгаа бэлэн мөнгө (төгрөг)</t>
  </si>
  <si>
    <t>Кассад байгаа бэлэн мөнгө (валют)</t>
  </si>
  <si>
    <t>Банкинд байгаа мөнгө (төгрөг)</t>
  </si>
  <si>
    <t>Банкинд байгаа мөнгө (валют)</t>
  </si>
  <si>
    <t>ХХОАТ-н авлага</t>
  </si>
  <si>
    <t>Бараа, бэлэн бүтээгдхүүн</t>
  </si>
  <si>
    <t>Хангамжийн материал /агуулах/</t>
  </si>
  <si>
    <t>Цалингийн урьдчилгаа</t>
  </si>
  <si>
    <t>Урьдчилж гарсан зардал</t>
  </si>
  <si>
    <t>Барилга байгууламжийн хуримтлагдсан элэгдэл</t>
  </si>
  <si>
    <t>Тавилга, эд хогшил, багаж хэрэгсэл</t>
  </si>
  <si>
    <t>Хуримтлагдсан элэгдэл /Б,ЭХ,БХ/</t>
  </si>
  <si>
    <t>Хуримтлагдсан элэгдэл /Т,ЭХ,БХ/</t>
  </si>
  <si>
    <t>Хуримтлагдсан элэгдэл /М,ТТ/</t>
  </si>
  <si>
    <t>Хуримтлагдсан элэгдэл /ТХ/</t>
  </si>
  <si>
    <t>Програм хангамж</t>
  </si>
  <si>
    <t>Програм хангамжын элэгдэл</t>
  </si>
  <si>
    <t>Дансны өглөг Евро</t>
  </si>
  <si>
    <t>ХХОАТ-н өглөг</t>
  </si>
  <si>
    <t>ХХОАТ-н өглөг 10%</t>
  </si>
  <si>
    <t>Үндсэн борлуулалтын орлого</t>
  </si>
  <si>
    <t>Үндсэн үйлдвэрлэл,бараа, ажил үйлчилгээний борлуулалт</t>
  </si>
  <si>
    <t>Техникийн, удирдлагын зөвлөх болон бусад үйлчилгээ орлого</t>
  </si>
  <si>
    <t>Даатгалын үйл ажиллагаа эрхэлдэг байгууллагын орлого</t>
  </si>
  <si>
    <t>Банк, ББСБ, ХЗХ хувьд хүүгийн орлого</t>
  </si>
  <si>
    <t>Борлуулалтын буцаалт</t>
  </si>
  <si>
    <t>Борлуулалтын хөнгөлөлт</t>
  </si>
  <si>
    <t>Чөлөөлөгдөх орлого</t>
  </si>
  <si>
    <t>Татвар суутгагдсан орлого</t>
  </si>
  <si>
    <t>Борлуулсан бараа, бүтээгдхүүний өртөг</t>
  </si>
  <si>
    <t>Бусад борлуулалтын орлого</t>
  </si>
  <si>
    <t>Туслах үйлдвэрлэл, үйлчилгээний борлуулалт</t>
  </si>
  <si>
    <t>Хувьцаа үнэс цаасны борлуулалт</t>
  </si>
  <si>
    <t>Үнэ төлбөргүй бусдаас авсан бараа ажил үйлчилгээ</t>
  </si>
  <si>
    <t>Гэрээгээр хүлээсэн үүргээ биелүүлээгүй этгээдээс авсан хүү торгууль алданги</t>
  </si>
  <si>
    <t>Албан татварын ноогдох бусад орлого</t>
  </si>
  <si>
    <t>Хөдлөх эд хөрөнгө борлуулсанын орлого</t>
  </si>
  <si>
    <t>Үндсэн болон нэмэгдэл цалин</t>
  </si>
  <si>
    <t>Засвар үйлчилгээний зардал</t>
  </si>
  <si>
    <t>Урсгал засварын зардал</t>
  </si>
  <si>
    <t>Цахилгаан, дулаан, уур ус, шингэрүүлсэн хий</t>
  </si>
  <si>
    <t>Цэвэрлэгээний зардал</t>
  </si>
  <si>
    <t>Албан томилолтын зардал</t>
  </si>
  <si>
    <t>Түүхий эд, туслах, хагас боловсруулсан, сав баглаа боодлын зардал</t>
  </si>
  <si>
    <t>Сэлбэг хэрэгслийн зардал</t>
  </si>
  <si>
    <t>Бага үнэтэй түргэн элэгдэх зүйлсийн зардал</t>
  </si>
  <si>
    <t>Бараа материалын хэвийн хорогдол/ЗГ-с батлана/</t>
  </si>
  <si>
    <t>Элэгдлийн зардал</t>
  </si>
  <si>
    <t>ХЗХ-ны зээлийн эрсдлийн сан</t>
  </si>
  <si>
    <t>Банк, ББСБ зээлийн үлдэгдэлд тооцсон нөөц сан</t>
  </si>
  <si>
    <t>Шагнал урамшуулалын зардал</t>
  </si>
  <si>
    <t>Ажиллагчидад олгосон байр, түлш, хоолны зардал</t>
  </si>
  <si>
    <t>Хайгуулын зардал</t>
  </si>
  <si>
    <t>Бусдаар гүйцэтгүүлсэн ажил үйлчилгээний зардал</t>
  </si>
  <si>
    <t>Заавал даатгалын хураамжын зардал</t>
  </si>
  <si>
    <t>Сайн дурын даатгалын хураамж /ТНО-15 хувь/</t>
  </si>
  <si>
    <t>МСҮТ-н сурагчдыг дадлагажуулах зардал</t>
  </si>
  <si>
    <t>Үр бордоо, ургамал, эм тариа, мал амьтан хамгааллын зардал</t>
  </si>
  <si>
    <t>Хөдөлмөр хамгааллын зардал</t>
  </si>
  <si>
    <t>Гамшигийн хохирлыг арилгахад гарсан зардал</t>
  </si>
  <si>
    <t>АМ-н нөхөн сэргээх зорилгоор төвлөрүүлсэн мөнгө</t>
  </si>
  <si>
    <t>МСҮТ-н орчин, ТТ-р хангах, дадлагын байыг засахад гарсан зардал</t>
  </si>
  <si>
    <t>МСҮТ-н багш нарыг дадлагажуулсан зардал</t>
  </si>
  <si>
    <t>Ажилтан бэлтгэхээр МСҮТ-д өгсөн санхүүгийн дэмжлэг</t>
  </si>
  <si>
    <t>Нийслэлийн агаарын бохирдолд өгсөн хандив</t>
  </si>
  <si>
    <t>Хөгжлийн бэрхшээлтэй иргэдийн ТББ-д өгсөн хандив</t>
  </si>
  <si>
    <t>Онцгой албан татвар</t>
  </si>
  <si>
    <t>ҮХХАТатвар</t>
  </si>
  <si>
    <t>АТБӨЯХАТатвар</t>
  </si>
  <si>
    <t>Газрын төлбөр</t>
  </si>
  <si>
    <t>АМНАТөлбөр</t>
  </si>
  <si>
    <t>АМ-с бусад байгалын баялаг ашигласны төлбөр</t>
  </si>
  <si>
    <t>МСҮТ-г дэмжих санд өгсөн хандив</t>
  </si>
  <si>
    <t>Баримтаар нотлогдохгүй зардал</t>
  </si>
  <si>
    <t>Хандив болон хувийн хэрэглээний зардал</t>
  </si>
  <si>
    <t>Өөрийн буруугаас бусдад төлсөн хүү торгууль алданги</t>
  </si>
  <si>
    <t>Валютын ханшийн өөрчлөлтийн хэрэгжсэн алдагдал</t>
  </si>
  <si>
    <t>Валютын ханшийн өөрчлөлтийн хэрэгжээгүй алдагдал</t>
  </si>
  <si>
    <t>Валютын ханшийн өөрчлөлтийн хэрэгжсэн ашиг</t>
  </si>
  <si>
    <t>Валютын ханшийн өөрчлөлтийн хэгжээгүй ашиг</t>
  </si>
  <si>
    <t>Үндсэн хөрөнгө худалдсаны ашиг</t>
  </si>
  <si>
    <t>Орлого, зарлагын нэгдсэн данс</t>
  </si>
  <si>
    <t>120700</t>
  </si>
  <si>
    <t>2025 оны 4 -р улирлын санхүүгийн тайлангийн</t>
  </si>
  <si>
    <t>2025 оны 12 сарын 31 өдөр</t>
  </si>
  <si>
    <t>2025 ОНЫ  ЖИЛИЙН ЭЦСИЙН</t>
  </si>
  <si>
    <t>2025 оны 12-р сарын 31-ний үлдэгдэл</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</si>
</sst>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1" formatCode="_(* #,##0_);_(* \(#,##0\);_(* &quot;-&quot;_);_(@_)"/>
    <numFmt numFmtId="43" formatCode="_(* #,##0.00_);_(* \(#,##0.00\);_(* &quot;-&quot;??_);_(@_)"/>
    <numFmt numFmtId="164" formatCode="_-* #,##0.00_?_._-;\-* #,##0.00_?_._-;_-* &quot;-&quot;??_?_._-;_-@_-"/>
    <numFmt numFmtId="165" formatCode="_-* #,##0.0_?_._-;\-* #,##0.0_?_._-;_-* &quot;-&quot;??_?_._-;_-@_-"/>
    <numFmt numFmtId="166" formatCode="0.0"/>
    <numFmt numFmtId="167" formatCode="_(* #,##0_);_(* \(#,##0\);_(* &quot;-&quot;??_);_(@_)"/>
    <numFmt numFmtId="168" formatCode="#,##0.0"/>
    <numFmt numFmtId="169" formatCode="#,##0.0_);\(#,##0.0\)"/>
    <numFmt numFmtId="170" formatCode="#,##0.0_);[Red]\(#,##0.0\)"/>
    <numFmt numFmtId="171" formatCode="0.00_);\(0.00\)"/>
    <numFmt numFmtId="172" formatCode="_(* #,##0.0_);_(* \(#,##0.0\);_(* &quot;-&quot;?_);_(@_)"/>
    <numFmt numFmtId="173" formatCode="?"/>
    <numFmt numFmtId="174" formatCode="??"/>
    <numFmt numFmtId="175" formatCode="???"/>
    <numFmt numFmtId="176" formatCode="_-* #,##0_?_._-;\-* #,##0_?_._-;_-* &quot;-&quot;??_?_._-;_-@_-"/>
    <numFmt numFmtId="177" formatCode="#,##0.0000000000000"/>
  </numFmts>
  <fonts count="134">
    <font>
      <sz val="10"/>
      <name val="Arial"/>
    </font>
    <font>
      <sz val="10"/>
      <name val="Arial"/>
      <family val="2"/>
    </font>
    <font>
      <b/>
      <sz val="10"/>
      <name val="Arial"/>
      <family val="2"/>
    </font>
    <font>
      <sz val="10"/>
      <name val="Arial"/>
      <family val="2"/>
    </font>
    <font>
      <sz val="8"/>
      <name val="Arial"/>
      <family val="2"/>
    </font>
    <font>
      <sz val="10"/>
      <name val="Arial"/>
      <family val="2"/>
    </font>
    <font>
      <b/>
      <sz val="8"/>
      <color indexed="81"/>
      <name val="Tahoma"/>
      <family val="2"/>
    </font>
    <font>
      <sz val="8"/>
      <color indexed="81"/>
      <name val="Tahoma"/>
      <family val="2"/>
    </font>
    <font>
      <b/>
      <sz val="10"/>
      <color indexed="22"/>
      <name val="Arial TC"/>
      <family val="2"/>
      <charset val="204"/>
    </font>
    <font>
      <sz val="10"/>
      <color indexed="63"/>
      <name val="Arial Mon"/>
      <family val="2"/>
    </font>
    <font>
      <b/>
      <sz val="9"/>
      <color indexed="63"/>
      <name val="Arial Mon"/>
      <family val="2"/>
    </font>
    <font>
      <b/>
      <sz val="10"/>
      <color indexed="63"/>
      <name val="Arial Mon"/>
      <family val="2"/>
    </font>
    <font>
      <b/>
      <i/>
      <sz val="10"/>
      <color indexed="63"/>
      <name val="Arial Mon"/>
      <family val="2"/>
    </font>
    <font>
      <b/>
      <sz val="10"/>
      <color indexed="63"/>
      <name val="Arial"/>
      <family val="2"/>
    </font>
    <font>
      <sz val="10"/>
      <color indexed="63"/>
      <name val="Arial"/>
      <family val="2"/>
    </font>
    <font>
      <sz val="8"/>
      <color indexed="63"/>
      <name val="Times New Roman"/>
      <family val="1"/>
    </font>
    <font>
      <b/>
      <sz val="8"/>
      <color indexed="63"/>
      <name val="Times New Roman"/>
      <family val="1"/>
    </font>
    <font>
      <sz val="9"/>
      <color indexed="63"/>
      <name val="Arial"/>
      <family val="2"/>
    </font>
    <font>
      <sz val="11"/>
      <color indexed="63"/>
      <name val="Times New Roman"/>
      <family val="1"/>
    </font>
    <font>
      <sz val="7"/>
      <color indexed="63"/>
      <name val="Arial"/>
      <family val="2"/>
    </font>
    <font>
      <sz val="11"/>
      <name val="Arial Mon"/>
      <family val="2"/>
    </font>
    <font>
      <sz val="12"/>
      <name val="Arial Mon"/>
      <family val="2"/>
    </font>
    <font>
      <b/>
      <sz val="11"/>
      <name val="Arial Mon"/>
      <family val="2"/>
    </font>
    <font>
      <b/>
      <sz val="14"/>
      <name val="Arial Mon"/>
      <family val="2"/>
    </font>
    <font>
      <sz val="11"/>
      <color indexed="63"/>
      <name val="Arial Mon"/>
      <family val="2"/>
    </font>
    <font>
      <b/>
      <sz val="11"/>
      <color indexed="63"/>
      <name val="Arial Mon"/>
      <family val="2"/>
    </font>
    <font>
      <sz val="10"/>
      <color indexed="63"/>
      <name val="Arial Mon"/>
      <family val="2"/>
    </font>
    <font>
      <sz val="9"/>
      <color indexed="63"/>
      <name val="Arial Mon"/>
      <family val="2"/>
    </font>
    <font>
      <b/>
      <i/>
      <sz val="11"/>
      <color indexed="63"/>
      <name val="Arial Mon"/>
      <family val="2"/>
    </font>
    <font>
      <sz val="10"/>
      <color indexed="63"/>
      <name val="Arial TC"/>
      <family val="2"/>
      <charset val="204"/>
    </font>
    <font>
      <sz val="11"/>
      <color indexed="63"/>
      <name val="Arial TC"/>
      <family val="2"/>
      <charset val="204"/>
    </font>
    <font>
      <b/>
      <sz val="11"/>
      <color indexed="63"/>
      <name val="Arial TC"/>
      <family val="2"/>
      <charset val="204"/>
    </font>
    <font>
      <sz val="11"/>
      <color indexed="63"/>
      <name val="Times New Roman"/>
      <family val="1"/>
    </font>
    <font>
      <b/>
      <sz val="10"/>
      <color indexed="63"/>
      <name val="Arial TC"/>
      <family val="2"/>
      <charset val="204"/>
    </font>
    <font>
      <b/>
      <sz val="10"/>
      <color indexed="63"/>
      <name val="Arial TC"/>
    </font>
    <font>
      <b/>
      <sz val="11"/>
      <color indexed="63"/>
      <name val="Arial TC"/>
    </font>
    <font>
      <sz val="9"/>
      <color indexed="63"/>
      <name val="Times New Roman"/>
      <family val="1"/>
    </font>
    <font>
      <b/>
      <sz val="9"/>
      <color indexed="63"/>
      <name val="Times New Roman"/>
      <family val="1"/>
    </font>
    <font>
      <sz val="10"/>
      <color indexed="63"/>
      <name val="Times New Roman"/>
      <family val="1"/>
    </font>
    <font>
      <b/>
      <sz val="11"/>
      <color indexed="63"/>
      <name val="Times New Roman"/>
      <family val="1"/>
    </font>
    <font>
      <i/>
      <sz val="11"/>
      <color indexed="63"/>
      <name val="Times New Roman"/>
      <family val="1"/>
    </font>
    <font>
      <b/>
      <i/>
      <sz val="9"/>
      <color indexed="63"/>
      <name val="Times New Roman"/>
      <family val="1"/>
    </font>
    <font>
      <b/>
      <i/>
      <sz val="11"/>
      <color indexed="63"/>
      <name val="Times New Roman"/>
      <family val="1"/>
    </font>
    <font>
      <b/>
      <sz val="10"/>
      <color indexed="22"/>
      <name val="Arial TC"/>
      <family val="2"/>
      <charset val="204"/>
    </font>
    <font>
      <b/>
      <sz val="11"/>
      <color indexed="22"/>
      <name val="Arial TC"/>
      <family val="2"/>
      <charset val="204"/>
    </font>
    <font>
      <sz val="10"/>
      <color indexed="22"/>
      <name val="Arial TC"/>
      <family val="2"/>
      <charset val="204"/>
    </font>
    <font>
      <sz val="11"/>
      <color indexed="22"/>
      <name val="Arial TC"/>
      <family val="2"/>
      <charset val="204"/>
    </font>
    <font>
      <sz val="10"/>
      <color indexed="22"/>
      <name val="Arial Mon"/>
      <family val="2"/>
    </font>
    <font>
      <b/>
      <i/>
      <sz val="11"/>
      <color indexed="22"/>
      <name val="Arial Mon"/>
      <family val="2"/>
    </font>
    <font>
      <sz val="11"/>
      <color indexed="22"/>
      <name val="Arial Mon"/>
      <family val="2"/>
    </font>
    <font>
      <sz val="10"/>
      <color indexed="22"/>
      <name val="Arial TC"/>
    </font>
    <font>
      <b/>
      <sz val="10"/>
      <color indexed="22"/>
      <name val="Arial TC"/>
    </font>
    <font>
      <b/>
      <sz val="11"/>
      <color indexed="22"/>
      <name val="Arial Mon"/>
      <family val="2"/>
    </font>
    <font>
      <sz val="10"/>
      <color indexed="63"/>
      <name val="Arial"/>
      <family val="2"/>
    </font>
    <font>
      <sz val="9"/>
      <color indexed="63"/>
      <name val="Arial"/>
      <family val="2"/>
    </font>
    <font>
      <b/>
      <sz val="10"/>
      <color indexed="63"/>
      <name val="Times New Roman Mon"/>
      <family val="1"/>
    </font>
    <font>
      <sz val="10"/>
      <color indexed="63"/>
      <name val="Times New Roman Mon"/>
      <family val="1"/>
    </font>
    <font>
      <b/>
      <sz val="10"/>
      <color indexed="63"/>
      <name val="Arial"/>
      <family val="2"/>
    </font>
    <font>
      <u/>
      <sz val="10"/>
      <color indexed="63"/>
      <name val="Arial Mon"/>
      <family val="2"/>
    </font>
    <font>
      <sz val="8"/>
      <color indexed="63"/>
      <name val="Arial Mon"/>
      <family val="2"/>
    </font>
    <font>
      <sz val="8"/>
      <color indexed="63"/>
      <name val="Arial"/>
      <family val="2"/>
    </font>
    <font>
      <b/>
      <sz val="8"/>
      <color indexed="63"/>
      <name val="Arial Mon"/>
      <family val="2"/>
    </font>
    <font>
      <b/>
      <sz val="8"/>
      <color indexed="63"/>
      <name val="Arial"/>
      <family val="2"/>
    </font>
    <font>
      <sz val="11"/>
      <color indexed="63"/>
      <name val="Arial Mon"/>
      <family val="2"/>
    </font>
    <font>
      <b/>
      <sz val="11"/>
      <color indexed="63"/>
      <name val="Arial Mon"/>
      <family val="2"/>
    </font>
    <font>
      <sz val="11"/>
      <color indexed="63"/>
      <name val="Arial"/>
      <family val="2"/>
    </font>
    <font>
      <sz val="12"/>
      <color indexed="63"/>
      <name val="Arial Mon"/>
      <family val="2"/>
    </font>
    <font>
      <b/>
      <sz val="12"/>
      <color indexed="63"/>
      <name val="Arial Mon"/>
      <family val="2"/>
    </font>
    <font>
      <sz val="10"/>
      <color indexed="63"/>
      <name val="Arial Mon"/>
      <family val="2"/>
    </font>
    <font>
      <b/>
      <sz val="10"/>
      <color indexed="63"/>
      <name val="Arial Mon"/>
      <family val="2"/>
    </font>
    <font>
      <i/>
      <sz val="10"/>
      <color indexed="63"/>
      <name val="Arial Mon"/>
      <family val="2"/>
    </font>
    <font>
      <sz val="9"/>
      <color indexed="63"/>
      <name val="Arial Mon"/>
      <family val="2"/>
    </font>
    <font>
      <sz val="8"/>
      <color indexed="63"/>
      <name val="Times New Roman"/>
      <family val="1"/>
    </font>
    <font>
      <sz val="8"/>
      <color indexed="63"/>
      <name val="Arial Mon"/>
      <family val="2"/>
    </font>
    <font>
      <sz val="10"/>
      <color indexed="63"/>
      <name val="Arial"/>
      <family val="2"/>
    </font>
    <font>
      <b/>
      <sz val="16"/>
      <color indexed="63"/>
      <name val="Arial Mon"/>
      <family val="2"/>
    </font>
    <font>
      <sz val="16"/>
      <color indexed="63"/>
      <name val="Arial Mon"/>
      <family val="2"/>
    </font>
    <font>
      <b/>
      <sz val="9"/>
      <color indexed="63"/>
      <name val="Arial Mon"/>
      <family val="2"/>
    </font>
    <font>
      <sz val="8"/>
      <color indexed="63"/>
      <name val="Arial"/>
      <family val="2"/>
    </font>
    <font>
      <sz val="9"/>
      <color indexed="63"/>
      <name val="Times New Roman"/>
      <family val="1"/>
    </font>
    <font>
      <b/>
      <sz val="10"/>
      <color indexed="63"/>
      <name val="Arial"/>
      <family val="2"/>
    </font>
    <font>
      <b/>
      <sz val="11"/>
      <color indexed="63"/>
      <name val="Times New Roman"/>
      <family val="1"/>
    </font>
    <font>
      <sz val="11"/>
      <color indexed="63"/>
      <name val="Times New Roman"/>
      <family val="1"/>
    </font>
    <font>
      <sz val="10"/>
      <color indexed="63"/>
      <name val="Times New Roman"/>
      <family val="1"/>
    </font>
    <font>
      <i/>
      <sz val="10"/>
      <color indexed="63"/>
      <name val="Arial"/>
      <family val="2"/>
    </font>
    <font>
      <b/>
      <sz val="9"/>
      <color indexed="63"/>
      <name val="Arial"/>
      <family val="2"/>
    </font>
    <font>
      <sz val="9"/>
      <color indexed="63"/>
      <name val="Arial"/>
      <family val="2"/>
    </font>
    <font>
      <sz val="11"/>
      <color indexed="63"/>
      <name val="Arial TC"/>
      <family val="2"/>
      <charset val="204"/>
    </font>
    <font>
      <i/>
      <sz val="10"/>
      <color indexed="63"/>
      <name val="Arial Mon"/>
      <family val="2"/>
    </font>
    <font>
      <sz val="9"/>
      <color indexed="63"/>
      <name val="Arial TC"/>
    </font>
    <font>
      <b/>
      <sz val="9"/>
      <color indexed="63"/>
      <name val="Arial TC"/>
      <family val="2"/>
      <charset val="204"/>
    </font>
    <font>
      <sz val="11"/>
      <color indexed="63"/>
      <name val="Arial TC"/>
    </font>
    <font>
      <b/>
      <sz val="9"/>
      <color indexed="63"/>
      <name val="Arial TC"/>
    </font>
    <font>
      <sz val="9"/>
      <color indexed="63"/>
      <name val="Arial TC"/>
      <family val="2"/>
      <charset val="204"/>
    </font>
    <font>
      <sz val="8"/>
      <color indexed="63"/>
      <name val="Times New Roman"/>
      <family val="1"/>
    </font>
    <font>
      <b/>
      <sz val="10"/>
      <color indexed="22"/>
      <name val="Times New Roman"/>
      <family val="1"/>
    </font>
    <font>
      <b/>
      <sz val="14"/>
      <color indexed="22"/>
      <name val="Times New Roman"/>
      <family val="1"/>
    </font>
    <font>
      <sz val="10"/>
      <color indexed="9"/>
      <name val="Arial"/>
      <family val="2"/>
    </font>
    <font>
      <b/>
      <i/>
      <sz val="10"/>
      <color indexed="63"/>
      <name val="Arial Mon"/>
      <family val="2"/>
    </font>
    <font>
      <b/>
      <sz val="13"/>
      <color indexed="63"/>
      <name val="Arial Mon"/>
      <family val="2"/>
    </font>
    <font>
      <b/>
      <sz val="5"/>
      <color indexed="63"/>
      <name val="Times New Roman"/>
      <family val="1"/>
    </font>
    <font>
      <b/>
      <i/>
      <sz val="10"/>
      <color indexed="63"/>
      <name val="Times New Roman"/>
      <family val="1"/>
    </font>
    <font>
      <b/>
      <sz val="8"/>
      <color indexed="63"/>
      <name val="Times New Roman"/>
      <family val="1"/>
    </font>
    <font>
      <b/>
      <sz val="9"/>
      <color indexed="63"/>
      <name val="Times New Roman"/>
      <family val="1"/>
    </font>
    <font>
      <b/>
      <sz val="10"/>
      <color indexed="63"/>
      <name val="Times New Roman"/>
      <family val="1"/>
    </font>
    <font>
      <b/>
      <sz val="8"/>
      <color indexed="63"/>
      <name val="Arial Mon"/>
      <family val="2"/>
    </font>
    <font>
      <b/>
      <sz val="48"/>
      <color indexed="9"/>
      <name val="Arial Mon"/>
      <family val="2"/>
    </font>
    <font>
      <sz val="8"/>
      <name val="Arial"/>
      <family val="2"/>
    </font>
    <font>
      <b/>
      <sz val="14"/>
      <name val="Arial"/>
      <family val="2"/>
    </font>
    <font>
      <b/>
      <sz val="11"/>
      <color indexed="63"/>
      <name val="Arial"/>
      <family val="2"/>
    </font>
    <font>
      <sz val="11"/>
      <name val="Arial"/>
      <family val="2"/>
    </font>
    <font>
      <b/>
      <sz val="14"/>
      <color indexed="63"/>
      <name val="Arial"/>
      <family val="2"/>
    </font>
    <font>
      <sz val="12"/>
      <color indexed="63"/>
      <name val="Arial"/>
      <family val="2"/>
    </font>
    <font>
      <b/>
      <sz val="12"/>
      <color indexed="63"/>
      <name val="Arial"/>
      <family val="2"/>
    </font>
    <font>
      <sz val="9"/>
      <color rgb="FF000000"/>
      <name val="Times New Roman"/>
      <family val="1"/>
    </font>
    <font>
      <sz val="9"/>
      <color indexed="81"/>
      <name val="Tahoma"/>
      <family val="2"/>
    </font>
    <font>
      <b/>
      <sz val="9"/>
      <color indexed="81"/>
      <name val="Tahoma"/>
      <family val="2"/>
    </font>
    <font>
      <i/>
      <sz val="11"/>
      <name val="Arial Mon"/>
      <family val="2"/>
    </font>
    <font>
      <sz val="11"/>
      <color rgb="FF000000"/>
      <name val="Arial Mon"/>
      <family val="2"/>
    </font>
    <font>
      <sz val="9"/>
      <name val="Times New Roman"/>
      <family val="1"/>
    </font>
    <font>
      <sz val="8"/>
      <color rgb="FF333333"/>
      <name val="Arial"/>
      <family val="2"/>
    </font>
    <font>
      <b/>
      <sz val="9"/>
      <name val="Arial"/>
      <family val="2"/>
    </font>
    <font>
      <b/>
      <sz val="12"/>
      <name val="Arial"/>
      <family val="2"/>
    </font>
    <font>
      <sz val="9"/>
      <name val="Arial"/>
      <family val="2"/>
    </font>
    <font>
      <sz val="12"/>
      <name val="Arial"/>
      <family val="2"/>
    </font>
    <font>
      <sz val="11"/>
      <color rgb="FF000000"/>
      <name val="Calibri"/>
    </font>
    <font>
      <sz val="9"/>
      <color rgb="FF000000"/>
      <name val="Times New Roman"/>
    </font>
    <font>
      <sz val="10"/>
      <color theme="1"/>
      <name val="Arial"/>
      <family val="2"/>
    </font>
    <font>
      <b/>
      <sz val="10"/>
      <color theme="1"/>
      <name val="Arial"/>
      <family val="2"/>
    </font>
    <font>
      <sz val="9"/>
      <color theme="1"/>
      <name val="Times New Roman"/>
      <family val="1"/>
    </font>
    <font>
      <sz val="8"/>
      <name val="Arial Mon"/>
      <family val="2"/>
    </font>
    <font>
      <b/>
      <sz val="8"/>
      <name val="Arial"/>
      <family val="2"/>
    </font>
    <font>
      <b/>
      <sz val="8"/>
      <name val="Arial Mon"/>
      <family val="2"/>
    </font>
    <font>
      <sz val="12"/>
      <name val="Times New Roman"/>
      <family val="1"/>
    </font>
  </fonts>
  <fills count="21">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23"/>
        <bgColor indexed="64"/>
      </patternFill>
    </fill>
    <fill>
      <patternFill patternType="solid">
        <fgColor indexed="63"/>
        <bgColor indexed="64"/>
      </patternFill>
    </fill>
    <fill>
      <patternFill patternType="solid">
        <fgColor indexed="55"/>
        <bgColor indexed="64"/>
      </patternFill>
    </fill>
    <fill>
      <patternFill patternType="solid">
        <fgColor indexed="46"/>
        <bgColor indexed="64"/>
      </patternFill>
    </fill>
    <fill>
      <patternFill patternType="solid">
        <fgColor indexed="11"/>
        <bgColor indexed="64"/>
      </patternFill>
    </fill>
    <fill>
      <patternFill patternType="solid">
        <fgColor indexed="22"/>
        <bgColor indexed="64"/>
      </patternFill>
    </fill>
    <fill>
      <patternFill patternType="solid">
        <fgColor indexed="17"/>
        <bgColor indexed="64"/>
      </patternFill>
    </fill>
    <fill>
      <patternFill patternType="solid">
        <fgColor indexed="44"/>
        <bgColor indexed="64"/>
      </patternFill>
    </fill>
    <fill>
      <patternFill patternType="solid">
        <fgColor indexed="57"/>
        <bgColor indexed="64"/>
      </patternFill>
    </fill>
    <fill>
      <patternFill patternType="solid">
        <fgColor indexed="52"/>
        <bgColor indexed="64"/>
      </patternFill>
    </fill>
    <fill>
      <patternFill patternType="solid">
        <fgColor indexed="43"/>
        <bgColor indexed="64"/>
      </patternFill>
    </fill>
    <fill>
      <patternFill patternType="solid">
        <fgColor indexed="30"/>
        <bgColor indexed="64"/>
      </patternFill>
    </fill>
    <fill>
      <patternFill patternType="solid">
        <fgColor indexed="51"/>
        <bgColor indexed="64"/>
      </patternFill>
    </fill>
    <fill>
      <patternFill patternType="solid">
        <fgColor indexed="8"/>
        <bgColor indexed="64"/>
      </patternFill>
    </fill>
    <fill>
      <patternFill patternType="solid">
        <fgColor theme="6" tint="0.39997558519241921"/>
        <bgColor indexed="64"/>
      </patternFill>
    </fill>
    <fill>
      <patternFill patternType="solid">
        <fgColor theme="0"/>
        <bgColor indexed="64"/>
      </patternFill>
    </fill>
    <fill>
      <patternFill patternType="solid">
        <fgColor theme="6" tint="0.59999389629810485"/>
        <bgColor indexed="64"/>
      </patternFill>
    </fill>
  </fills>
  <borders count="3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top/>
      <bottom style="thick">
        <color indexed="64"/>
      </bottom>
      <diagonal/>
    </border>
    <border>
      <left/>
      <right/>
      <top style="thick">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top style="medium">
        <color indexed="64"/>
      </top>
      <bottom style="medium">
        <color indexed="64"/>
      </bottom>
      <diagonal/>
    </border>
    <border>
      <left style="medium">
        <color indexed="9"/>
      </left>
      <right style="medium">
        <color indexed="9"/>
      </right>
      <top style="medium">
        <color indexed="9"/>
      </top>
      <bottom/>
      <diagonal/>
    </border>
    <border>
      <left style="medium">
        <color indexed="9"/>
      </left>
      <right style="medium">
        <color indexed="9"/>
      </right>
      <top/>
      <bottom/>
      <diagonal/>
    </border>
    <border>
      <left style="medium">
        <color indexed="9"/>
      </left>
      <right style="medium">
        <color indexed="9"/>
      </right>
      <top/>
      <bottom style="medium">
        <color indexed="9"/>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D2B48C"/>
      </left>
      <right/>
      <top style="thin">
        <color rgb="FFD2B48C"/>
      </top>
      <bottom/>
      <diagonal/>
    </border>
    <border>
      <left/>
      <right/>
      <top style="thin">
        <color rgb="FFD2B48C"/>
      </top>
      <bottom/>
      <diagonal/>
    </border>
    <border>
      <left style="thin">
        <color indexed="63"/>
      </left>
      <right/>
      <top style="thin">
        <color indexed="63"/>
      </top>
      <bottom/>
      <diagonal/>
    </border>
    <border>
      <left/>
      <right/>
      <top style="thin">
        <color indexed="63"/>
      </top>
      <bottom/>
      <diagonal/>
    </border>
  </borders>
  <cellStyleXfs count="7">
    <xf numFmtId="0" fontId="0" fillId="0" borderId="0"/>
    <xf numFmtId="164" fontId="1"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0" fontId="3" fillId="0" borderId="0"/>
    <xf numFmtId="0" fontId="3" fillId="0" borderId="0"/>
    <xf numFmtId="0" fontId="125" fillId="0" borderId="0"/>
  </cellStyleXfs>
  <cellXfs count="1000">
    <xf numFmtId="0" fontId="0" fillId="0" borderId="0" xfId="0"/>
    <xf numFmtId="0" fontId="0" fillId="0" borderId="0" xfId="0" applyAlignment="1">
      <alignment vertical="center"/>
    </xf>
    <xf numFmtId="0" fontId="0" fillId="0" borderId="0" xfId="0" applyAlignment="1">
      <alignment vertical="center" wrapText="1"/>
    </xf>
    <xf numFmtId="0" fontId="3" fillId="2" borderId="0" xfId="0" applyFont="1" applyFill="1" applyAlignment="1">
      <alignment horizontal="center" vertical="center" wrapText="1"/>
    </xf>
    <xf numFmtId="0" fontId="0" fillId="0" borderId="0" xfId="0" applyAlignment="1">
      <alignment horizontal="left"/>
    </xf>
    <xf numFmtId="0" fontId="2" fillId="0" borderId="0" xfId="0" applyFont="1"/>
    <xf numFmtId="43" fontId="0" fillId="0" borderId="0" xfId="0" applyNumberFormat="1"/>
    <xf numFmtId="0" fontId="24" fillId="0" borderId="0" xfId="0" applyFont="1"/>
    <xf numFmtId="0" fontId="25" fillId="0" borderId="0" xfId="0" applyFont="1" applyAlignment="1">
      <alignment horizontal="center"/>
    </xf>
    <xf numFmtId="0" fontId="24" fillId="0" borderId="0" xfId="0" applyFont="1" applyAlignment="1">
      <alignment horizontal="center" vertical="center" wrapText="1"/>
    </xf>
    <xf numFmtId="0" fontId="25" fillId="0" borderId="0" xfId="0" applyFont="1" applyAlignment="1">
      <alignment horizontal="center" vertical="top" wrapText="1"/>
    </xf>
    <xf numFmtId="0" fontId="26" fillId="0" borderId="0" xfId="0" applyFont="1"/>
    <xf numFmtId="0" fontId="24" fillId="0" borderId="0" xfId="0" applyFont="1" applyAlignment="1">
      <alignment horizontal="center"/>
    </xf>
    <xf numFmtId="0" fontId="27" fillId="0" borderId="0" xfId="0" applyFont="1" applyAlignment="1">
      <alignment horizontal="left"/>
    </xf>
    <xf numFmtId="0" fontId="27" fillId="0" borderId="0" xfId="0" applyFont="1" applyAlignment="1">
      <alignment horizontal="center"/>
    </xf>
    <xf numFmtId="0" fontId="28" fillId="0" borderId="0" xfId="0" applyFont="1"/>
    <xf numFmtId="0" fontId="28" fillId="0" borderId="0" xfId="0" applyFont="1" applyAlignment="1">
      <alignment horizontal="left" indent="2"/>
    </xf>
    <xf numFmtId="0" fontId="28" fillId="0" borderId="0" xfId="0" applyFont="1" applyAlignment="1">
      <alignment horizontal="center"/>
    </xf>
    <xf numFmtId="0" fontId="28" fillId="0" borderId="1" xfId="0" applyFont="1" applyBorder="1"/>
    <xf numFmtId="0" fontId="24" fillId="0" borderId="1" xfId="0" applyFont="1" applyBorder="1"/>
    <xf numFmtId="0" fontId="28" fillId="0" borderId="2" xfId="0" applyFont="1" applyBorder="1" applyAlignment="1">
      <alignment horizontal="left" indent="2"/>
    </xf>
    <xf numFmtId="0" fontId="24" fillId="0" borderId="2" xfId="0" applyFont="1" applyBorder="1"/>
    <xf numFmtId="0" fontId="28" fillId="0" borderId="0" xfId="0" applyFont="1" applyAlignment="1">
      <alignment horizontal="right"/>
    </xf>
    <xf numFmtId="0" fontId="28" fillId="0" borderId="2" xfId="0" applyFont="1" applyBorder="1"/>
    <xf numFmtId="0" fontId="29" fillId="0" borderId="0" xfId="0" applyFont="1"/>
    <xf numFmtId="0" fontId="30" fillId="0" borderId="0" xfId="0" applyFont="1" applyAlignment="1">
      <alignment horizontal="justify"/>
    </xf>
    <xf numFmtId="0" fontId="30" fillId="0" borderId="0" xfId="0" applyFont="1"/>
    <xf numFmtId="0" fontId="30" fillId="0" borderId="3" xfId="0" applyFont="1" applyBorder="1" applyAlignment="1">
      <alignment horizontal="center" wrapText="1"/>
    </xf>
    <xf numFmtId="43" fontId="29" fillId="0" borderId="0" xfId="0" applyNumberFormat="1" applyFont="1"/>
    <xf numFmtId="0" fontId="31" fillId="0" borderId="3" xfId="0" applyFont="1" applyBorder="1" applyAlignment="1">
      <alignment horizontal="center" vertical="top" wrapText="1"/>
    </xf>
    <xf numFmtId="0" fontId="32" fillId="0" borderId="0" xfId="0" applyFont="1"/>
    <xf numFmtId="0" fontId="31" fillId="0" borderId="0" xfId="0" applyFont="1" applyAlignment="1">
      <alignment horizontal="center" vertical="top" wrapText="1"/>
    </xf>
    <xf numFmtId="43" fontId="31" fillId="0" borderId="0" xfId="3" applyNumberFormat="1" applyFont="1" applyBorder="1" applyAlignment="1">
      <alignment horizontal="center"/>
    </xf>
    <xf numFmtId="0" fontId="33" fillId="0" borderId="0" xfId="0" applyFont="1"/>
    <xf numFmtId="0" fontId="31" fillId="0" borderId="0" xfId="0" applyFont="1" applyAlignment="1">
      <alignment horizontal="justify"/>
    </xf>
    <xf numFmtId="0" fontId="31" fillId="0" borderId="3" xfId="0" applyFont="1" applyBorder="1" applyAlignment="1">
      <alignment horizontal="left" wrapText="1"/>
    </xf>
    <xf numFmtId="0" fontId="30" fillId="0" borderId="3" xfId="0" applyFont="1" applyBorder="1" applyAlignment="1">
      <alignment horizontal="center" vertical="center" wrapText="1"/>
    </xf>
    <xf numFmtId="0" fontId="34" fillId="0" borderId="3" xfId="0" applyFont="1" applyBorder="1"/>
    <xf numFmtId="0" fontId="29" fillId="0" borderId="3" xfId="0" applyFont="1" applyBorder="1"/>
    <xf numFmtId="0" fontId="31" fillId="2" borderId="0" xfId="0" applyFont="1" applyFill="1"/>
    <xf numFmtId="0" fontId="33" fillId="2" borderId="0" xfId="0" applyFont="1" applyFill="1"/>
    <xf numFmtId="0" fontId="35" fillId="0" borderId="3" xfId="0" applyFont="1" applyBorder="1" applyAlignment="1">
      <alignment wrapText="1"/>
    </xf>
    <xf numFmtId="0" fontId="30" fillId="0" borderId="3" xfId="0" applyFont="1" applyBorder="1" applyAlignment="1">
      <alignment wrapText="1"/>
    </xf>
    <xf numFmtId="43" fontId="36" fillId="0" borderId="3" xfId="0" applyNumberFormat="1" applyFont="1" applyBorder="1" applyAlignment="1">
      <alignment wrapText="1"/>
    </xf>
    <xf numFmtId="0" fontId="36" fillId="0" borderId="3" xfId="0" applyFont="1" applyBorder="1" applyAlignment="1">
      <alignment wrapText="1"/>
    </xf>
    <xf numFmtId="43" fontId="37" fillId="0" borderId="3" xfId="0" applyNumberFormat="1" applyFont="1" applyBorder="1" applyAlignment="1">
      <alignment wrapText="1"/>
    </xf>
    <xf numFmtId="0" fontId="30" fillId="0" borderId="0" xfId="0" applyFont="1" applyAlignment="1">
      <alignment wrapText="1"/>
    </xf>
    <xf numFmtId="0" fontId="31" fillId="0" borderId="0" xfId="0" applyFont="1" applyAlignment="1">
      <alignment horizontal="center" wrapText="1"/>
    </xf>
    <xf numFmtId="0" fontId="31" fillId="0" borderId="0" xfId="0" applyFont="1" applyAlignment="1">
      <alignment wrapText="1"/>
    </xf>
    <xf numFmtId="0" fontId="30" fillId="0" borderId="0" xfId="0" applyFont="1" applyAlignment="1">
      <alignment horizontal="center" wrapText="1"/>
    </xf>
    <xf numFmtId="43" fontId="31" fillId="0" borderId="0" xfId="0" applyNumberFormat="1" applyFont="1" applyAlignment="1">
      <alignment wrapText="1"/>
    </xf>
    <xf numFmtId="0" fontId="38" fillId="0" borderId="0" xfId="0" applyFont="1" applyAlignment="1">
      <alignment horizontal="center" vertical="center" wrapText="1"/>
    </xf>
    <xf numFmtId="0" fontId="30" fillId="0" borderId="3" xfId="0" applyFont="1" applyBorder="1" applyAlignment="1">
      <alignment horizontal="center" vertical="center"/>
    </xf>
    <xf numFmtId="0" fontId="24" fillId="0" borderId="3" xfId="0" applyFont="1" applyBorder="1" applyAlignment="1">
      <alignment horizontal="center" vertical="center"/>
    </xf>
    <xf numFmtId="0" fontId="32" fillId="0" borderId="0" xfId="0" applyFont="1" applyAlignment="1">
      <alignment horizontal="justify"/>
    </xf>
    <xf numFmtId="0" fontId="39" fillId="0" borderId="0" xfId="0" applyFont="1"/>
    <xf numFmtId="0" fontId="32" fillId="0" borderId="0" xfId="0" applyFont="1" applyAlignment="1">
      <alignment horizontal="center" vertical="center" wrapText="1"/>
    </xf>
    <xf numFmtId="0" fontId="39"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3" xfId="0" applyFont="1" applyBorder="1"/>
    <xf numFmtId="0" fontId="39" fillId="0" borderId="3" xfId="0" applyFont="1" applyBorder="1" applyAlignment="1">
      <alignment wrapText="1"/>
    </xf>
    <xf numFmtId="0" fontId="32" fillId="0" borderId="3" xfId="0" applyFont="1" applyBorder="1" applyAlignment="1">
      <alignment wrapText="1"/>
    </xf>
    <xf numFmtId="0" fontId="40" fillId="0" borderId="3" xfId="0" applyFont="1" applyBorder="1" applyAlignment="1">
      <alignment wrapText="1"/>
    </xf>
    <xf numFmtId="43" fontId="41" fillId="0" borderId="3" xfId="0" applyNumberFormat="1" applyFont="1" applyBorder="1" applyAlignment="1">
      <alignment wrapText="1"/>
    </xf>
    <xf numFmtId="0" fontId="32" fillId="0" borderId="3" xfId="0" applyFont="1" applyBorder="1" applyAlignment="1">
      <alignment vertical="center" wrapText="1"/>
    </xf>
    <xf numFmtId="0" fontId="36" fillId="0" borderId="3" xfId="0" applyFont="1" applyBorder="1"/>
    <xf numFmtId="43" fontId="36" fillId="0" borderId="3" xfId="0" applyNumberFormat="1" applyFont="1" applyBorder="1"/>
    <xf numFmtId="0" fontId="39" fillId="0" borderId="3" xfId="0" applyFont="1" applyBorder="1"/>
    <xf numFmtId="0" fontId="37" fillId="0" borderId="3" xfId="0" applyFont="1" applyBorder="1"/>
    <xf numFmtId="43" fontId="32" fillId="0" borderId="3" xfId="0" applyNumberFormat="1" applyFont="1" applyBorder="1" applyAlignment="1">
      <alignment wrapText="1"/>
    </xf>
    <xf numFmtId="43" fontId="39" fillId="0" borderId="3" xfId="0" applyNumberFormat="1" applyFont="1" applyBorder="1" applyAlignment="1">
      <alignment wrapText="1"/>
    </xf>
    <xf numFmtId="43" fontId="42" fillId="0" borderId="3" xfId="0" applyNumberFormat="1" applyFont="1" applyBorder="1" applyAlignment="1">
      <alignment wrapText="1"/>
    </xf>
    <xf numFmtId="43" fontId="32" fillId="0" borderId="3" xfId="0" applyNumberFormat="1" applyFont="1" applyBorder="1"/>
    <xf numFmtId="0" fontId="43" fillId="0" borderId="0" xfId="0" applyFont="1"/>
    <xf numFmtId="0" fontId="44" fillId="4" borderId="0" xfId="0" applyFont="1" applyFill="1"/>
    <xf numFmtId="0" fontId="45" fillId="0" borderId="0" xfId="0" applyFont="1"/>
    <xf numFmtId="0" fontId="46" fillId="4" borderId="0" xfId="0" applyFont="1" applyFill="1"/>
    <xf numFmtId="0" fontId="47" fillId="0" borderId="0" xfId="0" applyFont="1"/>
    <xf numFmtId="0" fontId="48" fillId="5" borderId="0" xfId="0" applyFont="1" applyFill="1" applyAlignment="1">
      <alignment horizontal="left" indent="2"/>
    </xf>
    <xf numFmtId="0" fontId="49" fillId="5" borderId="0" xfId="0" applyFont="1" applyFill="1"/>
    <xf numFmtId="0" fontId="47" fillId="5" borderId="0" xfId="0" applyFont="1" applyFill="1"/>
    <xf numFmtId="0" fontId="50" fillId="0" borderId="0" xfId="0" applyFont="1"/>
    <xf numFmtId="0" fontId="51" fillId="5" borderId="0" xfId="0" applyFont="1" applyFill="1"/>
    <xf numFmtId="0" fontId="50" fillId="5" borderId="0" xfId="0" applyFont="1" applyFill="1"/>
    <xf numFmtId="0" fontId="44" fillId="5" borderId="0" xfId="0" applyFont="1" applyFill="1"/>
    <xf numFmtId="0" fontId="43" fillId="5" borderId="0" xfId="0" applyFont="1" applyFill="1"/>
    <xf numFmtId="0" fontId="52" fillId="5" borderId="0" xfId="0" applyFont="1" applyFill="1"/>
    <xf numFmtId="0" fontId="53" fillId="0" borderId="3" xfId="0" applyFont="1" applyBorder="1" applyAlignment="1">
      <alignment vertical="center"/>
    </xf>
    <xf numFmtId="0" fontId="53" fillId="0" borderId="3" xfId="0" applyFont="1" applyBorder="1" applyAlignment="1">
      <alignment horizontal="center" vertical="center"/>
    </xf>
    <xf numFmtId="0" fontId="38" fillId="0" borderId="0" xfId="0" applyFont="1" applyAlignment="1">
      <alignment vertical="center"/>
    </xf>
    <xf numFmtId="0" fontId="53" fillId="0" borderId="0" xfId="0" applyFont="1" applyAlignment="1">
      <alignment vertical="center"/>
    </xf>
    <xf numFmtId="0" fontId="53" fillId="0" borderId="0" xfId="0" applyFont="1"/>
    <xf numFmtId="0" fontId="53" fillId="0" borderId="3" xfId="0" applyFont="1" applyBorder="1"/>
    <xf numFmtId="43" fontId="54" fillId="0" borderId="3" xfId="0" applyNumberFormat="1" applyFont="1" applyBorder="1"/>
    <xf numFmtId="0" fontId="54" fillId="0" borderId="3" xfId="0" applyFont="1" applyBorder="1"/>
    <xf numFmtId="0" fontId="54" fillId="0" borderId="3" xfId="0" applyFont="1" applyBorder="1" applyAlignment="1">
      <alignment vertical="center"/>
    </xf>
    <xf numFmtId="43" fontId="54" fillId="0" borderId="3" xfId="0" applyNumberFormat="1" applyFont="1" applyBorder="1" applyAlignment="1">
      <alignment vertical="center"/>
    </xf>
    <xf numFmtId="0" fontId="53" fillId="0" borderId="5" xfId="0" applyFont="1" applyBorder="1"/>
    <xf numFmtId="43" fontId="53" fillId="0" borderId="3" xfId="0" applyNumberFormat="1" applyFont="1" applyBorder="1"/>
    <xf numFmtId="0" fontId="53" fillId="0" borderId="3" xfId="0" applyFont="1" applyBorder="1" applyAlignment="1">
      <alignment vertical="center" wrapText="1"/>
    </xf>
    <xf numFmtId="0" fontId="53" fillId="0" borderId="0" xfId="0" applyFont="1" applyAlignment="1">
      <alignment vertical="center" wrapText="1"/>
    </xf>
    <xf numFmtId="0" fontId="53" fillId="0" borderId="0" xfId="0" applyFont="1" applyAlignment="1">
      <alignment horizontal="center" vertical="center"/>
    </xf>
    <xf numFmtId="0" fontId="55" fillId="0" borderId="3" xfId="0" applyFont="1" applyBorder="1" applyAlignment="1">
      <alignment horizontal="center" vertical="center" textRotation="90" wrapText="1"/>
    </xf>
    <xf numFmtId="0" fontId="55" fillId="0" borderId="3" xfId="0" applyFont="1" applyBorder="1" applyAlignment="1">
      <alignment horizontal="left" vertical="center"/>
    </xf>
    <xf numFmtId="41" fontId="55" fillId="0" borderId="3" xfId="0" applyNumberFormat="1" applyFont="1" applyBorder="1"/>
    <xf numFmtId="0" fontId="56" fillId="0" borderId="3" xfId="0" applyFont="1" applyBorder="1" applyAlignment="1">
      <alignment horizontal="left" vertical="center"/>
    </xf>
    <xf numFmtId="41" fontId="56" fillId="0" borderId="3" xfId="0" applyNumberFormat="1" applyFont="1" applyBorder="1"/>
    <xf numFmtId="0" fontId="56" fillId="0" borderId="3" xfId="0" applyFont="1" applyBorder="1" applyAlignment="1">
      <alignment vertical="center"/>
    </xf>
    <xf numFmtId="49" fontId="55" fillId="0" borderId="3" xfId="0" applyNumberFormat="1" applyFont="1" applyBorder="1" applyAlignment="1">
      <alignment horizontal="left" vertical="center"/>
    </xf>
    <xf numFmtId="0" fontId="56" fillId="0" borderId="5" xfId="0" applyFont="1" applyBorder="1" applyAlignment="1">
      <alignment horizontal="left" vertical="center"/>
    </xf>
    <xf numFmtId="41" fontId="56" fillId="0" borderId="5" xfId="0" applyNumberFormat="1" applyFont="1" applyBorder="1"/>
    <xf numFmtId="0" fontId="55" fillId="0" borderId="3" xfId="0" applyFont="1" applyBorder="1" applyAlignment="1">
      <alignment horizontal="left"/>
    </xf>
    <xf numFmtId="0" fontId="53" fillId="0" borderId="0" xfId="5" applyFont="1"/>
    <xf numFmtId="0" fontId="53" fillId="0" borderId="0" xfId="5" applyFont="1" applyProtection="1">
      <protection locked="0"/>
    </xf>
    <xf numFmtId="0" fontId="53" fillId="0" borderId="0" xfId="0" applyFont="1" applyProtection="1">
      <protection locked="0"/>
    </xf>
    <xf numFmtId="0" fontId="57" fillId="0" borderId="0" xfId="0" applyFont="1" applyProtection="1">
      <protection locked="0"/>
    </xf>
    <xf numFmtId="0" fontId="58" fillId="0" borderId="0" xfId="4" applyFont="1" applyAlignment="1">
      <alignment horizontal="left" vertical="center" wrapText="1"/>
    </xf>
    <xf numFmtId="1" fontId="53" fillId="0" borderId="0" xfId="1" applyNumberFormat="1" applyFont="1" applyAlignment="1" applyProtection="1">
      <alignment horizontal="center"/>
      <protection locked="0"/>
    </xf>
    <xf numFmtId="0" fontId="53" fillId="0" borderId="0" xfId="5" applyFont="1" applyAlignment="1" applyProtection="1">
      <alignment vertical="center" wrapText="1"/>
      <protection locked="0"/>
    </xf>
    <xf numFmtId="1" fontId="59" fillId="0" borderId="0" xfId="1" applyNumberFormat="1" applyFont="1" applyAlignment="1" applyProtection="1">
      <alignment horizontal="center" vertical="center"/>
      <protection locked="0"/>
    </xf>
    <xf numFmtId="1" fontId="53" fillId="0" borderId="3" xfId="1" applyNumberFormat="1" applyFont="1" applyBorder="1" applyAlignment="1" applyProtection="1">
      <alignment horizontal="center"/>
    </xf>
    <xf numFmtId="1" fontId="59" fillId="0" borderId="3" xfId="1" applyNumberFormat="1" applyFont="1" applyBorder="1" applyAlignment="1" applyProtection="1">
      <alignment horizontal="center" vertical="center"/>
    </xf>
    <xf numFmtId="0" fontId="53" fillId="6" borderId="3" xfId="5" applyFont="1" applyFill="1" applyBorder="1"/>
    <xf numFmtId="0" fontId="61" fillId="6" borderId="3" xfId="4" applyFont="1" applyFill="1" applyBorder="1" applyAlignment="1">
      <alignment horizontal="left" vertical="center" wrapText="1"/>
    </xf>
    <xf numFmtId="0" fontId="62" fillId="6" borderId="8" xfId="1" applyNumberFormat="1" applyFont="1" applyFill="1" applyBorder="1" applyAlignment="1" applyProtection="1">
      <alignment horizontal="center"/>
    </xf>
    <xf numFmtId="0" fontId="53" fillId="2" borderId="0" xfId="5" applyFont="1" applyFill="1"/>
    <xf numFmtId="0" fontId="53" fillId="6" borderId="0" xfId="5" applyFont="1" applyFill="1"/>
    <xf numFmtId="173" fontId="59" fillId="0" borderId="3" xfId="4" applyNumberFormat="1" applyFont="1" applyBorder="1" applyAlignment="1">
      <alignment horizontal="right" vertical="center"/>
    </xf>
    <xf numFmtId="0" fontId="59" fillId="0" borderId="3" xfId="4" applyFont="1" applyBorder="1" applyAlignment="1" applyProtection="1">
      <alignment horizontal="left" vertical="center" wrapText="1"/>
      <protection locked="0"/>
    </xf>
    <xf numFmtId="0" fontId="53" fillId="2" borderId="0" xfId="5" applyFont="1" applyFill="1" applyProtection="1">
      <protection locked="0"/>
    </xf>
    <xf numFmtId="0" fontId="59" fillId="8" borderId="3" xfId="4" applyFont="1" applyFill="1" applyBorder="1" applyAlignment="1" applyProtection="1">
      <alignment horizontal="left" vertical="center" wrapText="1"/>
      <protection locked="0"/>
    </xf>
    <xf numFmtId="1" fontId="59" fillId="0" borderId="8" xfId="1" applyNumberFormat="1" applyFont="1" applyBorder="1" applyAlignment="1" applyProtection="1">
      <alignment horizontal="center" vertical="center"/>
    </xf>
    <xf numFmtId="174" fontId="59" fillId="0" borderId="3" xfId="4" applyNumberFormat="1" applyFont="1" applyBorder="1" applyAlignment="1">
      <alignment horizontal="right" vertical="center"/>
    </xf>
    <xf numFmtId="0" fontId="61" fillId="0" borderId="3" xfId="4" applyFont="1" applyBorder="1" applyAlignment="1" applyProtection="1">
      <alignment horizontal="left" vertical="center" wrapText="1"/>
      <protection locked="0"/>
    </xf>
    <xf numFmtId="1" fontId="61" fillId="0" borderId="8" xfId="1" applyNumberFormat="1" applyFont="1" applyBorder="1" applyAlignment="1" applyProtection="1">
      <alignment horizontal="center" vertical="center"/>
    </xf>
    <xf numFmtId="174" fontId="59" fillId="6" borderId="3" xfId="4" applyNumberFormat="1" applyFont="1" applyFill="1" applyBorder="1" applyAlignment="1">
      <alignment horizontal="right" vertical="center"/>
    </xf>
    <xf numFmtId="1" fontId="59" fillId="2" borderId="3" xfId="1" applyNumberFormat="1" applyFont="1" applyFill="1" applyBorder="1" applyAlignment="1" applyProtection="1">
      <alignment horizontal="center" vertical="center"/>
    </xf>
    <xf numFmtId="0" fontId="53" fillId="6" borderId="8" xfId="1" applyNumberFormat="1" applyFont="1" applyFill="1" applyBorder="1" applyAlignment="1" applyProtection="1">
      <alignment horizontal="center"/>
    </xf>
    <xf numFmtId="0" fontId="62" fillId="6" borderId="3" xfId="5" applyFont="1" applyFill="1" applyBorder="1" applyAlignment="1">
      <alignment vertical="center" wrapText="1"/>
    </xf>
    <xf numFmtId="0" fontId="60" fillId="2" borderId="3" xfId="5" applyFont="1" applyFill="1" applyBorder="1"/>
    <xf numFmtId="0" fontId="60" fillId="2" borderId="3" xfId="5" applyFont="1" applyFill="1" applyBorder="1" applyAlignment="1" applyProtection="1">
      <alignment vertical="center" wrapText="1"/>
      <protection locked="0"/>
    </xf>
    <xf numFmtId="0" fontId="53" fillId="6" borderId="0" xfId="5" applyFont="1" applyFill="1" applyProtection="1">
      <protection locked="0"/>
    </xf>
    <xf numFmtId="0" fontId="53" fillId="9" borderId="0" xfId="5" applyFont="1" applyFill="1"/>
    <xf numFmtId="175" fontId="59" fillId="0" borderId="3" xfId="4" applyNumberFormat="1" applyFont="1" applyBorder="1" applyAlignment="1">
      <alignment horizontal="right" vertical="center"/>
    </xf>
    <xf numFmtId="0" fontId="60" fillId="6" borderId="3" xfId="5" applyFont="1" applyFill="1" applyBorder="1"/>
    <xf numFmtId="0" fontId="57" fillId="0" borderId="3" xfId="0" applyFont="1" applyBorder="1"/>
    <xf numFmtId="0" fontId="57" fillId="0" borderId="0" xfId="0" applyFont="1"/>
    <xf numFmtId="0" fontId="62" fillId="10" borderId="0" xfId="0" applyFont="1" applyFill="1"/>
    <xf numFmtId="0" fontId="57" fillId="11" borderId="0" xfId="0" applyFont="1" applyFill="1" applyAlignment="1">
      <alignment horizontal="center"/>
    </xf>
    <xf numFmtId="0" fontId="53" fillId="9" borderId="3" xfId="0" applyFont="1" applyFill="1" applyBorder="1"/>
    <xf numFmtId="164" fontId="53" fillId="9" borderId="3" xfId="1" applyFont="1" applyFill="1" applyBorder="1" applyProtection="1"/>
    <xf numFmtId="40" fontId="53" fillId="9" borderId="3" xfId="0" applyNumberFormat="1" applyFont="1" applyFill="1" applyBorder="1"/>
    <xf numFmtId="0" fontId="53" fillId="12" borderId="3" xfId="0" applyFont="1" applyFill="1" applyBorder="1" applyAlignment="1">
      <alignment horizontal="center" vertical="center"/>
    </xf>
    <xf numFmtId="0" fontId="53" fillId="13" borderId="3" xfId="0" applyFont="1" applyFill="1" applyBorder="1" applyAlignment="1">
      <alignment horizontal="center" vertical="center"/>
    </xf>
    <xf numFmtId="0" fontId="53" fillId="8" borderId="3" xfId="0" applyFont="1" applyFill="1" applyBorder="1" applyAlignment="1">
      <alignment horizontal="center" vertical="center"/>
    </xf>
    <xf numFmtId="0" fontId="53" fillId="9" borderId="3" xfId="0" applyFont="1" applyFill="1" applyBorder="1" applyAlignment="1">
      <alignment horizontal="center" vertical="center"/>
    </xf>
    <xf numFmtId="0" fontId="53" fillId="11" borderId="3" xfId="0" applyFont="1" applyFill="1" applyBorder="1" applyAlignment="1">
      <alignment horizontal="center" vertical="center"/>
    </xf>
    <xf numFmtId="0" fontId="53" fillId="0" borderId="3" xfId="0" applyFont="1" applyBorder="1" applyProtection="1">
      <protection locked="0"/>
    </xf>
    <xf numFmtId="164" fontId="53" fillId="0" borderId="3" xfId="1" applyFont="1" applyBorder="1" applyProtection="1"/>
    <xf numFmtId="40" fontId="53" fillId="0" borderId="3" xfId="0" applyNumberFormat="1" applyFont="1" applyBorder="1"/>
    <xf numFmtId="0" fontId="57" fillId="10" borderId="3" xfId="0" applyFont="1" applyFill="1" applyBorder="1" applyAlignment="1" applyProtection="1">
      <alignment horizontal="center" vertical="center"/>
      <protection locked="0"/>
    </xf>
    <xf numFmtId="0" fontId="57" fillId="9" borderId="3" xfId="0" applyFont="1" applyFill="1" applyBorder="1" applyAlignment="1">
      <alignment horizontal="center" vertical="center"/>
    </xf>
    <xf numFmtId="0" fontId="53" fillId="2" borderId="3" xfId="0" applyFont="1" applyFill="1" applyBorder="1" applyAlignment="1">
      <alignment horizontal="center" vertical="center"/>
    </xf>
    <xf numFmtId="0" fontId="57" fillId="2" borderId="3" xfId="0" applyFont="1" applyFill="1" applyBorder="1" applyAlignment="1">
      <alignment horizontal="center" vertical="center"/>
    </xf>
    <xf numFmtId="0" fontId="53" fillId="9" borderId="3" xfId="0" applyFont="1" applyFill="1" applyBorder="1" applyProtection="1">
      <protection locked="0"/>
    </xf>
    <xf numFmtId="0" fontId="53" fillId="6" borderId="3" xfId="0" applyFont="1" applyFill="1" applyBorder="1" applyAlignment="1">
      <alignment horizontal="center" vertical="center"/>
    </xf>
    <xf numFmtId="0" fontId="57" fillId="6" borderId="3" xfId="0" applyFont="1" applyFill="1" applyBorder="1" applyAlignment="1">
      <alignment horizontal="center" vertical="center"/>
    </xf>
    <xf numFmtId="0" fontId="53" fillId="3" borderId="0" xfId="0" applyFont="1" applyFill="1" applyProtection="1">
      <protection locked="0"/>
    </xf>
    <xf numFmtId="0" fontId="57" fillId="11" borderId="0" xfId="0" applyFont="1" applyFill="1" applyAlignment="1" applyProtection="1">
      <alignment horizontal="center"/>
      <protection locked="0"/>
    </xf>
    <xf numFmtId="0" fontId="57" fillId="0" borderId="0" xfId="0" applyFont="1" applyAlignment="1">
      <alignment horizontal="center" vertical="center"/>
    </xf>
    <xf numFmtId="0" fontId="53" fillId="0" borderId="3" xfId="0" applyFont="1" applyBorder="1" applyAlignment="1">
      <alignment horizontal="left" vertical="center"/>
    </xf>
    <xf numFmtId="43" fontId="53" fillId="9" borderId="3" xfId="0" applyNumberFormat="1" applyFont="1" applyFill="1" applyBorder="1" applyAlignment="1">
      <alignment horizontal="center" vertical="center"/>
    </xf>
    <xf numFmtId="43" fontId="53" fillId="9" borderId="0" xfId="0" applyNumberFormat="1" applyFont="1" applyFill="1" applyAlignment="1">
      <alignment horizontal="center" vertical="center"/>
    </xf>
    <xf numFmtId="43" fontId="53" fillId="9" borderId="3" xfId="0" applyNumberFormat="1" applyFont="1" applyFill="1" applyBorder="1"/>
    <xf numFmtId="0" fontId="53" fillId="0" borderId="7" xfId="0" applyFont="1" applyBorder="1"/>
    <xf numFmtId="4" fontId="53" fillId="0" borderId="3" xfId="0" applyNumberFormat="1" applyFont="1" applyBorder="1"/>
    <xf numFmtId="0" fontId="53" fillId="0" borderId="0" xfId="0" applyFont="1" applyAlignment="1" applyProtection="1">
      <alignment horizontal="center"/>
      <protection locked="0"/>
    </xf>
    <xf numFmtId="0" fontId="53" fillId="10" borderId="0" xfId="0" applyFont="1" applyFill="1" applyProtection="1">
      <protection locked="0"/>
    </xf>
    <xf numFmtId="4" fontId="57" fillId="0" borderId="3" xfId="0" applyNumberFormat="1" applyFont="1" applyBorder="1"/>
    <xf numFmtId="0" fontId="53" fillId="11" borderId="1" xfId="0" applyFont="1" applyFill="1" applyBorder="1"/>
    <xf numFmtId="0" fontId="53" fillId="10" borderId="1" xfId="0" applyFont="1" applyFill="1" applyBorder="1" applyProtection="1">
      <protection locked="0"/>
    </xf>
    <xf numFmtId="0" fontId="53" fillId="0" borderId="0" xfId="0" applyFont="1" applyAlignment="1">
      <alignment horizontal="center"/>
    </xf>
    <xf numFmtId="0" fontId="53" fillId="0" borderId="3" xfId="0" applyFont="1" applyBorder="1" applyAlignment="1">
      <alignment horizontal="center"/>
    </xf>
    <xf numFmtId="43" fontId="53" fillId="0" borderId="0" xfId="0" applyNumberFormat="1" applyFont="1" applyAlignment="1" applyProtection="1">
      <alignment horizontal="center"/>
      <protection locked="0"/>
    </xf>
    <xf numFmtId="40" fontId="53" fillId="0" borderId="3" xfId="0" applyNumberFormat="1" applyFont="1" applyBorder="1" applyProtection="1">
      <protection locked="0"/>
    </xf>
    <xf numFmtId="43" fontId="53" fillId="0" borderId="0" xfId="0" applyNumberFormat="1" applyFont="1" applyAlignment="1">
      <alignment horizontal="center"/>
    </xf>
    <xf numFmtId="0" fontId="63" fillId="0" borderId="0" xfId="0" applyFont="1" applyAlignment="1" applyProtection="1">
      <alignment vertical="center"/>
      <protection locked="0"/>
    </xf>
    <xf numFmtId="164" fontId="63" fillId="0" borderId="0" xfId="3" applyFont="1" applyAlignment="1" applyProtection="1">
      <alignment vertical="center"/>
      <protection locked="0"/>
    </xf>
    <xf numFmtId="164" fontId="63" fillId="0" borderId="0" xfId="3" applyFont="1" applyAlignment="1" applyProtection="1">
      <alignment horizontal="justify" vertical="center"/>
      <protection locked="0"/>
    </xf>
    <xf numFmtId="0" fontId="63" fillId="0" borderId="0" xfId="0" applyFont="1" applyAlignment="1">
      <alignment vertical="center"/>
    </xf>
    <xf numFmtId="0" fontId="63" fillId="0" borderId="0" xfId="0" applyFont="1" applyAlignment="1">
      <alignment horizontal="right" vertical="center"/>
    </xf>
    <xf numFmtId="0" fontId="63" fillId="0" borderId="3" xfId="0" applyFont="1" applyBorder="1" applyAlignment="1">
      <alignment horizontal="center" vertical="center" wrapText="1"/>
    </xf>
    <xf numFmtId="0" fontId="64" fillId="0" borderId="3" xfId="0" applyFont="1" applyBorder="1" applyAlignment="1">
      <alignment horizontal="right" vertical="center" wrapText="1"/>
    </xf>
    <xf numFmtId="43" fontId="63" fillId="0" borderId="3" xfId="3" applyNumberFormat="1" applyFont="1" applyBorder="1" applyProtection="1"/>
    <xf numFmtId="0" fontId="63" fillId="0" borderId="3" xfId="0" applyFont="1" applyBorder="1" applyAlignment="1">
      <alignment horizontal="right" vertical="center" wrapText="1"/>
    </xf>
    <xf numFmtId="43" fontId="65" fillId="0" borderId="0" xfId="0" applyNumberFormat="1" applyFont="1"/>
    <xf numFmtId="43" fontId="63" fillId="0" borderId="0" xfId="0" applyNumberFormat="1" applyFont="1" applyAlignment="1" applyProtection="1">
      <alignment vertical="center"/>
      <protection locked="0"/>
    </xf>
    <xf numFmtId="43" fontId="65" fillId="0" borderId="3" xfId="0" applyNumberFormat="1" applyFont="1" applyBorder="1"/>
    <xf numFmtId="43" fontId="64" fillId="0" borderId="3" xfId="3" applyNumberFormat="1" applyFont="1" applyBorder="1" applyProtection="1"/>
    <xf numFmtId="164" fontId="63" fillId="0" borderId="0" xfId="3" applyFont="1" applyBorder="1" applyAlignment="1" applyProtection="1">
      <alignment vertical="center"/>
      <protection locked="0"/>
    </xf>
    <xf numFmtId="164" fontId="63" fillId="0" borderId="0" xfId="0" applyNumberFormat="1" applyFont="1" applyAlignment="1" applyProtection="1">
      <alignment vertical="center"/>
      <protection locked="0"/>
    </xf>
    <xf numFmtId="43" fontId="63" fillId="0" borderId="0" xfId="0" applyNumberFormat="1" applyFont="1" applyAlignment="1">
      <alignment vertical="center"/>
    </xf>
    <xf numFmtId="0" fontId="66" fillId="0" borderId="0" xfId="0" applyFont="1" applyAlignment="1" applyProtection="1">
      <alignment vertical="center"/>
      <protection locked="0"/>
    </xf>
    <xf numFmtId="0" fontId="67" fillId="0" borderId="0" xfId="0" applyFont="1" applyAlignment="1" applyProtection="1">
      <alignment vertical="center"/>
      <protection locked="0"/>
    </xf>
    <xf numFmtId="0" fontId="66" fillId="0" borderId="0" xfId="0" applyFont="1" applyAlignment="1">
      <alignment vertical="center"/>
    </xf>
    <xf numFmtId="43" fontId="66" fillId="0" borderId="0" xfId="0" applyNumberFormat="1" applyFont="1" applyAlignment="1" applyProtection="1">
      <alignment vertical="center"/>
      <protection locked="0"/>
    </xf>
    <xf numFmtId="2" fontId="67" fillId="0" borderId="0" xfId="0" applyNumberFormat="1" applyFont="1" applyAlignment="1" applyProtection="1">
      <alignment vertical="center"/>
      <protection locked="0"/>
    </xf>
    <xf numFmtId="43" fontId="67" fillId="0" borderId="0" xfId="0" applyNumberFormat="1" applyFont="1" applyAlignment="1" applyProtection="1">
      <alignment vertical="center"/>
      <protection locked="0"/>
    </xf>
    <xf numFmtId="164" fontId="66" fillId="0" borderId="0" xfId="3" applyFont="1" applyAlignment="1" applyProtection="1">
      <alignment vertical="center"/>
      <protection locked="0"/>
    </xf>
    <xf numFmtId="2" fontId="66" fillId="0" borderId="0" xfId="0" applyNumberFormat="1" applyFont="1" applyAlignment="1" applyProtection="1">
      <alignment vertical="center"/>
      <protection locked="0"/>
    </xf>
    <xf numFmtId="0" fontId="66" fillId="0" borderId="0" xfId="0" applyFont="1" applyAlignment="1">
      <alignment horizontal="left" vertical="center" wrapText="1"/>
    </xf>
    <xf numFmtId="43" fontId="66" fillId="0" borderId="0" xfId="3" applyNumberFormat="1" applyFont="1" applyBorder="1" applyProtection="1"/>
    <xf numFmtId="0" fontId="63" fillId="0" borderId="0" xfId="0" applyFont="1" applyProtection="1">
      <protection locked="0"/>
    </xf>
    <xf numFmtId="0" fontId="63" fillId="0" borderId="0" xfId="0" applyFont="1"/>
    <xf numFmtId="0" fontId="63" fillId="0" borderId="0" xfId="0" applyFont="1" applyAlignment="1" applyProtection="1">
      <alignment horizontal="center" vertical="center" wrapText="1"/>
      <protection locked="0"/>
    </xf>
    <xf numFmtId="0" fontId="64" fillId="0" borderId="3" xfId="0" applyFont="1" applyBorder="1" applyAlignment="1">
      <alignment vertical="center" wrapText="1"/>
    </xf>
    <xf numFmtId="43" fontId="63" fillId="0" borderId="5" xfId="0" applyNumberFormat="1" applyFont="1" applyBorder="1" applyAlignment="1">
      <alignment horizontal="center" vertical="center" wrapText="1"/>
    </xf>
    <xf numFmtId="0" fontId="63" fillId="0" borderId="5" xfId="0" applyFont="1" applyBorder="1" applyAlignment="1">
      <alignment horizontal="center" vertical="center" wrapText="1"/>
    </xf>
    <xf numFmtId="0" fontId="63" fillId="0" borderId="3" xfId="0" applyFont="1" applyBorder="1" applyAlignment="1">
      <alignment vertical="center" wrapText="1"/>
    </xf>
    <xf numFmtId="0" fontId="64" fillId="0" borderId="3" xfId="0" applyFont="1" applyBorder="1" applyAlignment="1">
      <alignment horizontal="left" vertical="center" wrapText="1"/>
    </xf>
    <xf numFmtId="43" fontId="63" fillId="0" borderId="0" xfId="0" applyNumberFormat="1" applyFont="1" applyProtection="1">
      <protection locked="0"/>
    </xf>
    <xf numFmtId="0" fontId="68" fillId="0" borderId="3" xfId="0" applyFont="1" applyBorder="1" applyAlignment="1">
      <alignment horizontal="left" vertical="center" wrapText="1"/>
    </xf>
    <xf numFmtId="14" fontId="63" fillId="0" borderId="3" xfId="0" applyNumberFormat="1" applyFont="1" applyBorder="1" applyAlignment="1">
      <alignment horizontal="center" vertical="center" wrapText="1"/>
    </xf>
    <xf numFmtId="0" fontId="64" fillId="0" borderId="3" xfId="0" applyFont="1" applyBorder="1" applyAlignment="1">
      <alignment horizontal="left" wrapText="1"/>
    </xf>
    <xf numFmtId="0" fontId="64" fillId="0" borderId="3" xfId="0" applyFont="1" applyBorder="1" applyAlignment="1">
      <alignment wrapText="1"/>
    </xf>
    <xf numFmtId="167" fontId="63" fillId="0" borderId="0" xfId="0" applyNumberFormat="1" applyFont="1" applyProtection="1">
      <protection locked="0"/>
    </xf>
    <xf numFmtId="0" fontId="64" fillId="0" borderId="0" xfId="0" applyFont="1" applyProtection="1">
      <protection locked="0"/>
    </xf>
    <xf numFmtId="167" fontId="64" fillId="0" borderId="0" xfId="0" applyNumberFormat="1" applyFont="1" applyProtection="1">
      <protection locked="0"/>
    </xf>
    <xf numFmtId="43" fontId="64" fillId="0" borderId="0" xfId="0" applyNumberFormat="1" applyFont="1" applyProtection="1">
      <protection locked="0"/>
    </xf>
    <xf numFmtId="0" fontId="63" fillId="0" borderId="3" xfId="0" applyFont="1" applyBorder="1" applyAlignment="1">
      <alignment wrapText="1"/>
    </xf>
    <xf numFmtId="2" fontId="63" fillId="0" borderId="0" xfId="0" applyNumberFormat="1" applyFont="1" applyProtection="1">
      <protection locked="0"/>
    </xf>
    <xf numFmtId="43" fontId="64" fillId="0" borderId="3" xfId="0" applyNumberFormat="1" applyFont="1" applyBorder="1"/>
    <xf numFmtId="164" fontId="64" fillId="0" borderId="0" xfId="3" applyFont="1" applyProtection="1">
      <protection locked="0"/>
    </xf>
    <xf numFmtId="164" fontId="63" fillId="0" borderId="0" xfId="3" applyFont="1" applyProtection="1">
      <protection locked="0"/>
    </xf>
    <xf numFmtId="0" fontId="63" fillId="0" borderId="3" xfId="0" applyFont="1" applyBorder="1" applyAlignment="1">
      <alignment horizontal="left" vertical="center" wrapText="1"/>
    </xf>
    <xf numFmtId="2" fontId="64" fillId="2" borderId="3" xfId="0" applyNumberFormat="1" applyFont="1" applyFill="1" applyBorder="1" applyAlignment="1">
      <alignment horizontal="left" wrapText="1"/>
    </xf>
    <xf numFmtId="0" fontId="64" fillId="2" borderId="3" xfId="0" applyFont="1" applyFill="1" applyBorder="1" applyAlignment="1">
      <alignment wrapText="1"/>
    </xf>
    <xf numFmtId="0" fontId="64" fillId="0" borderId="0" xfId="0" applyFont="1" applyAlignment="1">
      <alignment horizontal="left" wrapText="1"/>
    </xf>
    <xf numFmtId="0" fontId="64" fillId="0" borderId="0" xfId="0" applyFont="1" applyAlignment="1">
      <alignment wrapText="1"/>
    </xf>
    <xf numFmtId="0" fontId="63" fillId="0" borderId="0" xfId="0" applyFont="1" applyAlignment="1">
      <alignment horizontal="left" vertical="center"/>
    </xf>
    <xf numFmtId="167" fontId="63" fillId="0" borderId="0" xfId="0" applyNumberFormat="1" applyFont="1" applyAlignment="1" applyProtection="1">
      <alignment vertical="center"/>
      <protection locked="0"/>
    </xf>
    <xf numFmtId="0" fontId="63" fillId="0" borderId="0" xfId="0" applyFont="1" applyAlignment="1" applyProtection="1">
      <alignment horizontal="left"/>
      <protection locked="0"/>
    </xf>
    <xf numFmtId="0" fontId="68" fillId="0" borderId="0" xfId="5" applyFont="1" applyProtection="1">
      <protection locked="0"/>
    </xf>
    <xf numFmtId="0" fontId="68" fillId="0" borderId="0" xfId="5" applyFont="1"/>
    <xf numFmtId="0" fontId="68" fillId="0" borderId="10" xfId="5" applyFont="1" applyBorder="1"/>
    <xf numFmtId="0" fontId="68" fillId="0" borderId="11" xfId="5" applyFont="1" applyBorder="1"/>
    <xf numFmtId="0" fontId="67" fillId="0" borderId="0" xfId="5" applyFont="1"/>
    <xf numFmtId="0" fontId="64" fillId="0" borderId="0" xfId="5" applyFont="1"/>
    <xf numFmtId="0" fontId="68" fillId="0" borderId="12" xfId="5" applyFont="1" applyBorder="1"/>
    <xf numFmtId="0" fontId="68" fillId="0" borderId="13" xfId="5" applyFont="1" applyBorder="1"/>
    <xf numFmtId="0" fontId="68" fillId="0" borderId="14" xfId="5" applyFont="1" applyBorder="1"/>
    <xf numFmtId="0" fontId="63" fillId="0" borderId="0" xfId="5" applyFont="1"/>
    <xf numFmtId="0" fontId="69" fillId="0" borderId="9" xfId="5" applyFont="1" applyBorder="1"/>
    <xf numFmtId="0" fontId="69" fillId="0" borderId="15" xfId="5" applyFont="1" applyBorder="1"/>
    <xf numFmtId="0" fontId="68" fillId="0" borderId="5" xfId="5" applyFont="1" applyBorder="1"/>
    <xf numFmtId="0" fontId="68" fillId="0" borderId="7" xfId="5" applyFont="1" applyBorder="1"/>
    <xf numFmtId="0" fontId="69" fillId="0" borderId="0" xfId="5" applyFont="1"/>
    <xf numFmtId="0" fontId="68" fillId="0" borderId="15" xfId="5" applyFont="1" applyBorder="1"/>
    <xf numFmtId="0" fontId="68" fillId="0" borderId="16" xfId="5" applyFont="1" applyBorder="1"/>
    <xf numFmtId="0" fontId="68" fillId="0" borderId="1" xfId="5" applyFont="1" applyBorder="1"/>
    <xf numFmtId="0" fontId="68" fillId="0" borderId="17" xfId="5" applyFont="1" applyBorder="1"/>
    <xf numFmtId="0" fontId="70" fillId="0" borderId="0" xfId="5" applyFont="1"/>
    <xf numFmtId="0" fontId="69" fillId="0" borderId="0" xfId="5" applyFont="1" applyAlignment="1">
      <alignment horizontal="center"/>
    </xf>
    <xf numFmtId="0" fontId="68" fillId="0" borderId="3" xfId="5" applyFont="1" applyBorder="1"/>
    <xf numFmtId="0" fontId="68" fillId="0" borderId="3" xfId="5" applyFont="1" applyBorder="1" applyProtection="1">
      <protection locked="0"/>
    </xf>
    <xf numFmtId="0" fontId="68" fillId="3" borderId="0" xfId="5" applyFont="1" applyFill="1" applyProtection="1">
      <protection locked="0"/>
    </xf>
    <xf numFmtId="166" fontId="68" fillId="0" borderId="0" xfId="5" applyNumberFormat="1" applyFont="1" applyProtection="1">
      <protection locked="0"/>
    </xf>
    <xf numFmtId="169" fontId="68" fillId="14" borderId="0" xfId="5" applyNumberFormat="1" applyFont="1" applyFill="1"/>
    <xf numFmtId="0" fontId="68" fillId="15" borderId="0" xfId="5" applyFont="1" applyFill="1"/>
    <xf numFmtId="43" fontId="68" fillId="16" borderId="0" xfId="5" applyNumberFormat="1" applyFont="1" applyFill="1"/>
    <xf numFmtId="166" fontId="68" fillId="3" borderId="0" xfId="5" applyNumberFormat="1" applyFont="1" applyFill="1"/>
    <xf numFmtId="0" fontId="68" fillId="0" borderId="0" xfId="5" applyFont="1" applyAlignment="1" applyProtection="1">
      <alignment horizontal="left"/>
      <protection locked="0"/>
    </xf>
    <xf numFmtId="43" fontId="68" fillId="0" borderId="0" xfId="5" applyNumberFormat="1" applyFont="1" applyProtection="1">
      <protection locked="0"/>
    </xf>
    <xf numFmtId="0" fontId="71" fillId="0" borderId="0" xfId="5" applyFont="1"/>
    <xf numFmtId="0" fontId="71" fillId="0" borderId="0" xfId="5" applyFont="1" applyAlignment="1">
      <alignment horizontal="right"/>
    </xf>
    <xf numFmtId="0" fontId="72" fillId="0" borderId="0" xfId="0" applyFont="1" applyAlignment="1">
      <alignment horizontal="right"/>
    </xf>
    <xf numFmtId="0" fontId="73" fillId="0" borderId="0" xfId="5" applyFont="1"/>
    <xf numFmtId="0" fontId="74" fillId="0" borderId="0" xfId="5" applyFont="1"/>
    <xf numFmtId="39" fontId="74" fillId="0" borderId="0" xfId="5" applyNumberFormat="1" applyFont="1"/>
    <xf numFmtId="0" fontId="71" fillId="0" borderId="0" xfId="5" applyFont="1" applyAlignment="1">
      <alignment horizontal="left"/>
    </xf>
    <xf numFmtId="0" fontId="71" fillId="0" borderId="0" xfId="5" applyFont="1" applyAlignment="1">
      <alignment vertical="center" wrapText="1"/>
    </xf>
    <xf numFmtId="0" fontId="71" fillId="0" borderId="0" xfId="5" applyFont="1" applyAlignment="1">
      <alignment horizontal="left" vertical="center" wrapText="1"/>
    </xf>
    <xf numFmtId="0" fontId="71" fillId="0" borderId="0" xfId="5" applyFont="1" applyAlignment="1">
      <alignment horizontal="right" vertical="center" wrapText="1"/>
    </xf>
    <xf numFmtId="0" fontId="73" fillId="0" borderId="0" xfId="5" applyFont="1" applyAlignment="1">
      <alignment vertical="center" wrapText="1"/>
    </xf>
    <xf numFmtId="0" fontId="75" fillId="0" borderId="18" xfId="5" applyFont="1" applyBorder="1" applyAlignment="1">
      <alignment horizontal="center"/>
    </xf>
    <xf numFmtId="0" fontId="76" fillId="0" borderId="18" xfId="5" applyFont="1" applyBorder="1" applyAlignment="1">
      <alignment horizontal="right"/>
    </xf>
    <xf numFmtId="0" fontId="76" fillId="0" borderId="18" xfId="5" applyFont="1" applyBorder="1"/>
    <xf numFmtId="0" fontId="73" fillId="0" borderId="18" xfId="5" applyFont="1" applyBorder="1"/>
    <xf numFmtId="0" fontId="76" fillId="0" borderId="1" xfId="5" applyFont="1" applyBorder="1"/>
    <xf numFmtId="0" fontId="76" fillId="0" borderId="1" xfId="5" applyFont="1" applyBorder="1" applyAlignment="1">
      <alignment horizontal="left"/>
    </xf>
    <xf numFmtId="0" fontId="76" fillId="0" borderId="1" xfId="5" applyFont="1" applyBorder="1" applyAlignment="1">
      <alignment horizontal="right"/>
    </xf>
    <xf numFmtId="0" fontId="73" fillId="0" borderId="1" xfId="5" applyFont="1" applyBorder="1"/>
    <xf numFmtId="0" fontId="77" fillId="0" borderId="0" xfId="5" applyFont="1"/>
    <xf numFmtId="0" fontId="77" fillId="0" borderId="0" xfId="5" applyFont="1" applyProtection="1">
      <protection locked="0"/>
    </xf>
    <xf numFmtId="0" fontId="71" fillId="0" borderId="0" xfId="5" applyFont="1" applyProtection="1">
      <protection locked="0"/>
    </xf>
    <xf numFmtId="0" fontId="71" fillId="0" borderId="5" xfId="5" applyFont="1" applyBorder="1" applyProtection="1">
      <protection locked="0"/>
    </xf>
    <xf numFmtId="0" fontId="71" fillId="0" borderId="1" xfId="5" applyFont="1" applyBorder="1" applyProtection="1">
      <protection locked="0"/>
    </xf>
    <xf numFmtId="0" fontId="71" fillId="0" borderId="1" xfId="5" applyFont="1" applyBorder="1" applyAlignment="1" applyProtection="1">
      <alignment horizontal="left"/>
      <protection locked="0"/>
    </xf>
    <xf numFmtId="0" fontId="71" fillId="0" borderId="1" xfId="5" applyFont="1" applyBorder="1" applyAlignment="1" applyProtection="1">
      <alignment horizontal="right"/>
      <protection locked="0"/>
    </xf>
    <xf numFmtId="0" fontId="73" fillId="0" borderId="0" xfId="5" applyFont="1" applyProtection="1">
      <protection locked="0"/>
    </xf>
    <xf numFmtId="0" fontId="74" fillId="0" borderId="0" xfId="5" applyFont="1" applyProtection="1">
      <protection locked="0"/>
    </xf>
    <xf numFmtId="39" fontId="74" fillId="0" borderId="0" xfId="5" applyNumberFormat="1" applyFont="1" applyProtection="1">
      <protection locked="0"/>
    </xf>
    <xf numFmtId="0" fontId="71" fillId="0" borderId="7" xfId="5" applyFont="1" applyBorder="1" applyProtection="1">
      <protection locked="0"/>
    </xf>
    <xf numFmtId="0" fontId="71" fillId="0" borderId="0" xfId="5" applyFont="1" applyAlignment="1" applyProtection="1">
      <alignment horizontal="left"/>
      <protection locked="0"/>
    </xf>
    <xf numFmtId="0" fontId="71" fillId="0" borderId="0" xfId="5" applyFont="1" applyAlignment="1" applyProtection="1">
      <alignment horizontal="right"/>
      <protection locked="0"/>
    </xf>
    <xf numFmtId="0" fontId="71" fillId="0" borderId="5" xfId="5" applyFont="1" applyBorder="1"/>
    <xf numFmtId="0" fontId="73" fillId="0" borderId="0" xfId="5" applyFont="1" applyAlignment="1" applyProtection="1">
      <alignment horizontal="left"/>
      <protection locked="0"/>
    </xf>
    <xf numFmtId="0" fontId="73" fillId="0" borderId="0" xfId="5" applyFont="1" applyAlignment="1" applyProtection="1">
      <alignment horizontal="right"/>
      <protection locked="0"/>
    </xf>
    <xf numFmtId="0" fontId="73" fillId="0" borderId="0" xfId="5" applyFont="1" applyAlignment="1">
      <alignment horizontal="left"/>
    </xf>
    <xf numFmtId="0" fontId="73" fillId="0" borderId="0" xfId="5" applyFont="1" applyAlignment="1">
      <alignment horizontal="right"/>
    </xf>
    <xf numFmtId="0" fontId="78" fillId="0" borderId="0" xfId="5" applyFont="1" applyProtection="1">
      <protection locked="0"/>
    </xf>
    <xf numFmtId="0" fontId="79" fillId="0" borderId="3" xfId="5" applyFont="1" applyBorder="1" applyAlignment="1">
      <alignment horizontal="left" wrapText="1"/>
    </xf>
    <xf numFmtId="168" fontId="74" fillId="0" borderId="0" xfId="5" applyNumberFormat="1" applyFont="1" applyAlignment="1" applyProtection="1">
      <alignment horizontal="right" vertical="center"/>
      <protection locked="0"/>
    </xf>
    <xf numFmtId="165" fontId="74" fillId="0" borderId="0" xfId="1" applyNumberFormat="1" applyFont="1" applyAlignment="1" applyProtection="1">
      <alignment horizontal="right" vertical="center"/>
      <protection locked="0"/>
    </xf>
    <xf numFmtId="168" fontId="74" fillId="0" borderId="0" xfId="5" applyNumberFormat="1" applyFont="1" applyProtection="1">
      <protection locked="0"/>
    </xf>
    <xf numFmtId="165" fontId="74" fillId="0" borderId="0" xfId="1" applyNumberFormat="1" applyFont="1" applyProtection="1">
      <protection locked="0"/>
    </xf>
    <xf numFmtId="170" fontId="80" fillId="0" borderId="0" xfId="5" applyNumberFormat="1" applyFont="1" applyProtection="1">
      <protection locked="0"/>
    </xf>
    <xf numFmtId="165" fontId="80" fillId="0" borderId="0" xfId="1" applyNumberFormat="1" applyFont="1" applyProtection="1">
      <protection locked="0"/>
    </xf>
    <xf numFmtId="39" fontId="74" fillId="0" borderId="0" xfId="1" applyNumberFormat="1" applyFont="1" applyProtection="1">
      <protection locked="0"/>
    </xf>
    <xf numFmtId="170" fontId="74" fillId="0" borderId="0" xfId="5" applyNumberFormat="1" applyFont="1" applyProtection="1">
      <protection locked="0"/>
    </xf>
    <xf numFmtId="164" fontId="74" fillId="0" borderId="0" xfId="1" applyFont="1" applyProtection="1">
      <protection locked="0"/>
    </xf>
    <xf numFmtId="169" fontId="74" fillId="0" borderId="0" xfId="5" applyNumberFormat="1" applyFont="1" applyProtection="1">
      <protection locked="0"/>
    </xf>
    <xf numFmtId="43" fontId="74" fillId="0" borderId="0" xfId="5" applyNumberFormat="1" applyFont="1" applyProtection="1">
      <protection locked="0"/>
    </xf>
    <xf numFmtId="0" fontId="74" fillId="0" borderId="0" xfId="5" applyFont="1" applyAlignment="1" applyProtection="1">
      <alignment horizontal="left"/>
      <protection locked="0"/>
    </xf>
    <xf numFmtId="0" fontId="74" fillId="0" borderId="0" xfId="5" applyFont="1" applyAlignment="1" applyProtection="1">
      <alignment horizontal="right"/>
      <protection locked="0"/>
    </xf>
    <xf numFmtId="0" fontId="79" fillId="0" borderId="3" xfId="5" applyFont="1" applyBorder="1" applyAlignment="1">
      <alignment horizontal="center" wrapText="1"/>
    </xf>
    <xf numFmtId="0" fontId="72" fillId="0" borderId="3" xfId="5" applyFont="1" applyBorder="1" applyAlignment="1">
      <alignment horizontal="left" vertical="top" wrapText="1"/>
    </xf>
    <xf numFmtId="0" fontId="72" fillId="2" borderId="3" xfId="5" applyFont="1" applyFill="1" applyBorder="1" applyAlignment="1">
      <alignment horizontal="left" vertical="top" wrapText="1"/>
    </xf>
    <xf numFmtId="0" fontId="72" fillId="2" borderId="4" xfId="5" applyFont="1" applyFill="1" applyBorder="1" applyAlignment="1">
      <alignment horizontal="left" vertical="top" wrapText="1"/>
    </xf>
    <xf numFmtId="0" fontId="79" fillId="0" borderId="3" xfId="5" applyFont="1" applyBorder="1" applyAlignment="1" applyProtection="1">
      <alignment horizontal="left" wrapText="1"/>
      <protection locked="0"/>
    </xf>
    <xf numFmtId="164" fontId="74" fillId="0" borderId="0" xfId="1" applyFont="1" applyProtection="1"/>
    <xf numFmtId="0" fontId="78" fillId="10" borderId="0" xfId="5" applyFont="1" applyFill="1" applyProtection="1">
      <protection locked="0"/>
    </xf>
    <xf numFmtId="0" fontId="78" fillId="3" borderId="0" xfId="5" applyFont="1" applyFill="1" applyProtection="1">
      <protection locked="0"/>
    </xf>
    <xf numFmtId="0" fontId="78" fillId="0" borderId="0" xfId="5" applyFont="1" applyAlignment="1" applyProtection="1">
      <alignment horizontal="right"/>
      <protection locked="0"/>
    </xf>
    <xf numFmtId="0" fontId="81" fillId="0" borderId="0" xfId="5" applyFont="1"/>
    <xf numFmtId="0" fontId="65" fillId="0" borderId="0" xfId="5" applyFont="1" applyProtection="1">
      <protection locked="0"/>
    </xf>
    <xf numFmtId="0" fontId="79" fillId="0" borderId="19" xfId="5" applyFont="1" applyBorder="1" applyAlignment="1">
      <alignment horizontal="center" wrapText="1"/>
    </xf>
    <xf numFmtId="43" fontId="78" fillId="0" borderId="0" xfId="5" applyNumberFormat="1" applyFont="1"/>
    <xf numFmtId="0" fontId="79" fillId="0" borderId="18" xfId="5" applyFont="1" applyBorder="1" applyAlignment="1">
      <alignment horizontal="center" wrapText="1"/>
    </xf>
    <xf numFmtId="43" fontId="78" fillId="10" borderId="0" xfId="5" applyNumberFormat="1" applyFont="1" applyFill="1"/>
    <xf numFmtId="0" fontId="82" fillId="0" borderId="0" xfId="5" applyFont="1" applyProtection="1">
      <protection locked="0"/>
    </xf>
    <xf numFmtId="0" fontId="83" fillId="0" borderId="0" xfId="5" applyFont="1" applyProtection="1">
      <protection locked="0"/>
    </xf>
    <xf numFmtId="0" fontId="74" fillId="0" borderId="0" xfId="0" applyFont="1"/>
    <xf numFmtId="0" fontId="65" fillId="0" borderId="0" xfId="0" applyFont="1" applyAlignment="1">
      <alignment horizontal="justify"/>
    </xf>
    <xf numFmtId="0" fontId="65" fillId="0" borderId="0" xfId="0" applyFont="1" applyProtection="1">
      <protection locked="0"/>
    </xf>
    <xf numFmtId="0" fontId="74" fillId="0" borderId="0" xfId="0" applyFont="1" applyProtection="1">
      <protection locked="0"/>
    </xf>
    <xf numFmtId="0" fontId="80" fillId="0" borderId="0" xfId="0" applyFont="1" applyProtection="1">
      <protection locked="0"/>
    </xf>
    <xf numFmtId="0" fontId="74" fillId="0" borderId="3" xfId="0" applyFont="1" applyBorder="1" applyAlignment="1">
      <alignment vertical="top" wrapText="1"/>
    </xf>
    <xf numFmtId="0" fontId="84" fillId="0" borderId="3" xfId="0" applyFont="1" applyBorder="1" applyAlignment="1">
      <alignment vertical="top" wrapText="1"/>
    </xf>
    <xf numFmtId="0" fontId="78" fillId="0" borderId="3" xfId="0" applyFont="1" applyBorder="1" applyAlignment="1" applyProtection="1">
      <alignment vertical="top" wrapText="1"/>
      <protection locked="0"/>
    </xf>
    <xf numFmtId="0" fontId="74" fillId="0" borderId="3" xfId="0" applyFont="1" applyBorder="1" applyAlignment="1">
      <alignment horizontal="left" vertical="top" wrapText="1" indent="4"/>
    </xf>
    <xf numFmtId="0" fontId="74" fillId="0" borderId="3" xfId="0" applyFont="1" applyBorder="1" applyAlignment="1" applyProtection="1">
      <alignment horizontal="left" vertical="top" wrapText="1" indent="4"/>
      <protection locked="0"/>
    </xf>
    <xf numFmtId="0" fontId="74" fillId="0" borderId="3" xfId="0" applyFont="1" applyBorder="1" applyAlignment="1" applyProtection="1">
      <alignment vertical="top" wrapText="1"/>
      <protection locked="0"/>
    </xf>
    <xf numFmtId="0" fontId="85" fillId="0" borderId="3" xfId="0" applyFont="1" applyBorder="1" applyAlignment="1">
      <alignment vertical="top" wrapText="1"/>
    </xf>
    <xf numFmtId="0" fontId="80" fillId="0" borderId="3" xfId="0" applyFont="1" applyBorder="1" applyAlignment="1">
      <alignment vertical="top" wrapText="1"/>
    </xf>
    <xf numFmtId="0" fontId="86" fillId="0" borderId="3" xfId="0" applyFont="1" applyBorder="1" applyAlignment="1" applyProtection="1">
      <alignment vertical="top" wrapText="1"/>
      <protection locked="0"/>
    </xf>
    <xf numFmtId="0" fontId="78" fillId="0" borderId="3" xfId="0" applyFont="1" applyBorder="1" applyAlignment="1">
      <alignment vertical="top" wrapText="1"/>
    </xf>
    <xf numFmtId="43" fontId="74" fillId="0" borderId="3" xfId="0" applyNumberFormat="1" applyFont="1" applyBorder="1" applyAlignment="1">
      <alignment vertical="top" wrapText="1"/>
    </xf>
    <xf numFmtId="43" fontId="74" fillId="0" borderId="3" xfId="0" applyNumberFormat="1" applyFont="1" applyBorder="1" applyAlignment="1" applyProtection="1">
      <alignment vertical="top" wrapText="1"/>
      <protection locked="0"/>
    </xf>
    <xf numFmtId="0" fontId="85" fillId="0" borderId="3" xfId="0" applyFont="1" applyBorder="1" applyAlignment="1" applyProtection="1">
      <alignment vertical="top" wrapText="1"/>
      <protection locked="0"/>
    </xf>
    <xf numFmtId="43" fontId="80" fillId="0" borderId="3" xfId="0" applyNumberFormat="1" applyFont="1" applyBorder="1" applyAlignment="1">
      <alignment vertical="top" wrapText="1"/>
    </xf>
    <xf numFmtId="0" fontId="74" fillId="6" borderId="3" xfId="0" applyFont="1" applyFill="1" applyBorder="1" applyAlignment="1">
      <alignment vertical="top" wrapText="1"/>
    </xf>
    <xf numFmtId="171" fontId="74" fillId="0" borderId="0" xfId="0" applyNumberFormat="1" applyFont="1" applyProtection="1">
      <protection locked="0"/>
    </xf>
    <xf numFmtId="43" fontId="74" fillId="9" borderId="3" xfId="0" applyNumberFormat="1" applyFont="1" applyFill="1" applyBorder="1" applyAlignment="1" applyProtection="1">
      <alignment vertical="top" wrapText="1"/>
      <protection locked="0"/>
    </xf>
    <xf numFmtId="0" fontId="65" fillId="0" borderId="0" xfId="0" applyFont="1" applyAlignment="1" applyProtection="1">
      <alignment wrapText="1"/>
      <protection locked="0"/>
    </xf>
    <xf numFmtId="0" fontId="20" fillId="0" borderId="0" xfId="0" applyFont="1"/>
    <xf numFmtId="0" fontId="21" fillId="0" borderId="0" xfId="0" applyFont="1" applyAlignment="1">
      <alignment horizontal="right"/>
    </xf>
    <xf numFmtId="0" fontId="21" fillId="0" borderId="0" xfId="0" applyFont="1"/>
    <xf numFmtId="0" fontId="20" fillId="0" borderId="0" xfId="0" applyFont="1" applyAlignment="1">
      <alignment horizontal="left"/>
    </xf>
    <xf numFmtId="0" fontId="22" fillId="0" borderId="0" xfId="0" applyFont="1" applyAlignment="1">
      <alignment horizontal="center"/>
    </xf>
    <xf numFmtId="0" fontId="20" fillId="0" borderId="0" xfId="0" applyFont="1" applyAlignment="1" applyProtection="1">
      <alignment vertical="center"/>
      <protection locked="0"/>
    </xf>
    <xf numFmtId="0" fontId="20" fillId="0" borderId="0" xfId="0" applyFont="1" applyProtection="1">
      <protection locked="0"/>
    </xf>
    <xf numFmtId="0" fontId="22" fillId="0" borderId="0" xfId="0" applyFont="1" applyProtection="1">
      <protection locked="0"/>
    </xf>
    <xf numFmtId="164" fontId="20" fillId="0" borderId="0" xfId="3" applyFont="1" applyProtection="1">
      <protection locked="0"/>
    </xf>
    <xf numFmtId="43" fontId="20" fillId="0" borderId="0" xfId="0" applyNumberFormat="1" applyFont="1" applyProtection="1">
      <protection locked="0"/>
    </xf>
    <xf numFmtId="43" fontId="22" fillId="0" borderId="0" xfId="0" applyNumberFormat="1" applyFont="1" applyProtection="1">
      <protection locked="0"/>
    </xf>
    <xf numFmtId="0" fontId="65" fillId="0" borderId="0" xfId="0" applyFont="1" applyAlignment="1">
      <alignment horizontal="right"/>
    </xf>
    <xf numFmtId="0" fontId="109" fillId="0" borderId="0" xfId="0" applyFont="1" applyAlignment="1">
      <alignment horizontal="center"/>
    </xf>
    <xf numFmtId="0" fontId="65" fillId="0" borderId="0" xfId="0" applyFont="1"/>
    <xf numFmtId="0" fontId="110" fillId="0" borderId="0" xfId="0" applyFont="1" applyAlignment="1">
      <alignment horizontal="justify"/>
    </xf>
    <xf numFmtId="0" fontId="110" fillId="0" borderId="0" xfId="0" applyFont="1"/>
    <xf numFmtId="0" fontId="110" fillId="0" borderId="0" xfId="0" applyFont="1" applyAlignment="1">
      <alignment vertical="top" wrapText="1"/>
    </xf>
    <xf numFmtId="0" fontId="65" fillId="0" borderId="0" xfId="0" applyFont="1" applyAlignment="1" applyProtection="1">
      <alignment horizontal="justify" vertical="center"/>
      <protection locked="0"/>
    </xf>
    <xf numFmtId="0" fontId="65" fillId="0" borderId="0" xfId="0" applyFont="1" applyAlignment="1" applyProtection="1">
      <alignment vertical="center"/>
      <protection locked="0"/>
    </xf>
    <xf numFmtId="0" fontId="109" fillId="0" borderId="0" xfId="0" applyFont="1" applyAlignment="1" applyProtection="1">
      <alignment horizontal="center" vertical="center"/>
      <protection locked="0"/>
    </xf>
    <xf numFmtId="0" fontId="65" fillId="0" borderId="0" xfId="0" applyFont="1" applyAlignment="1">
      <alignment vertical="center"/>
    </xf>
    <xf numFmtId="0" fontId="112" fillId="0" borderId="0" xfId="0" applyFont="1" applyAlignment="1" applyProtection="1">
      <alignment vertical="center"/>
      <protection locked="0"/>
    </xf>
    <xf numFmtId="0" fontId="113" fillId="0" borderId="0" xfId="0" applyFont="1" applyAlignment="1">
      <alignment vertical="center"/>
    </xf>
    <xf numFmtId="0" fontId="113" fillId="0" borderId="0" xfId="0" applyFont="1" applyAlignment="1" applyProtection="1">
      <alignment vertical="center"/>
      <protection locked="0"/>
    </xf>
    <xf numFmtId="0" fontId="112" fillId="0" borderId="0" xfId="0" applyFont="1" applyAlignment="1">
      <alignment vertical="center"/>
    </xf>
    <xf numFmtId="0" fontId="109" fillId="0" borderId="0" xfId="0" applyFont="1"/>
    <xf numFmtId="0" fontId="65" fillId="0" borderId="0" xfId="0" applyFont="1" applyAlignment="1">
      <alignment horizontal="left"/>
    </xf>
    <xf numFmtId="0" fontId="14" fillId="0" borderId="0" xfId="0" applyFont="1" applyProtection="1">
      <protection locked="0"/>
    </xf>
    <xf numFmtId="49" fontId="114" fillId="0" borderId="26" xfId="0" applyNumberFormat="1" applyFont="1" applyBorder="1" applyAlignment="1">
      <alignment vertical="top" wrapText="1"/>
    </xf>
    <xf numFmtId="0" fontId="53" fillId="18" borderId="3" xfId="5" applyFont="1" applyFill="1" applyBorder="1"/>
    <xf numFmtId="0" fontId="53" fillId="18" borderId="3" xfId="5" applyFont="1" applyFill="1" applyBorder="1" applyAlignment="1">
      <alignment vertical="center" wrapText="1"/>
    </xf>
    <xf numFmtId="1" fontId="53" fillId="18" borderId="3" xfId="1" applyNumberFormat="1" applyFont="1" applyFill="1" applyBorder="1" applyAlignment="1" applyProtection="1">
      <alignment horizontal="center"/>
    </xf>
    <xf numFmtId="4" fontId="53" fillId="9" borderId="3" xfId="0" applyNumberFormat="1" applyFont="1" applyFill="1" applyBorder="1" applyAlignment="1" applyProtection="1">
      <alignment horizontal="center" vertical="center"/>
      <protection locked="0"/>
    </xf>
    <xf numFmtId="4" fontId="53" fillId="2" borderId="3" xfId="0" applyNumberFormat="1" applyFont="1" applyFill="1" applyBorder="1" applyAlignment="1" applyProtection="1">
      <alignment horizontal="center" vertical="center"/>
      <protection locked="0"/>
    </xf>
    <xf numFmtId="176" fontId="53" fillId="0" borderId="3" xfId="1" applyNumberFormat="1" applyFont="1" applyBorder="1" applyProtection="1">
      <protection locked="0"/>
    </xf>
    <xf numFmtId="164" fontId="53" fillId="9" borderId="3" xfId="1" applyFont="1" applyFill="1" applyBorder="1" applyAlignment="1" applyProtection="1">
      <alignment horizontal="center" vertical="center"/>
    </xf>
    <xf numFmtId="164" fontId="53" fillId="2" borderId="3" xfId="1" applyFont="1" applyFill="1" applyBorder="1" applyAlignment="1" applyProtection="1">
      <alignment horizontal="center" vertical="center"/>
    </xf>
    <xf numFmtId="164" fontId="57" fillId="6" borderId="3" xfId="1" applyFont="1" applyFill="1" applyBorder="1" applyAlignment="1" applyProtection="1">
      <alignment horizontal="center" vertical="center"/>
    </xf>
    <xf numFmtId="164" fontId="53" fillId="9" borderId="3" xfId="1" applyFont="1" applyFill="1" applyBorder="1" applyAlignment="1" applyProtection="1">
      <alignment horizontal="center" vertical="center"/>
      <protection locked="0"/>
    </xf>
    <xf numFmtId="164" fontId="53" fillId="2" borderId="3" xfId="1" applyFont="1" applyFill="1" applyBorder="1" applyAlignment="1" applyProtection="1">
      <alignment horizontal="center" vertical="center"/>
      <protection locked="0"/>
    </xf>
    <xf numFmtId="164" fontId="57" fillId="9" borderId="3" xfId="1" applyFont="1" applyFill="1" applyBorder="1" applyAlignment="1" applyProtection="1">
      <alignment horizontal="center" vertical="center"/>
    </xf>
    <xf numFmtId="164" fontId="53" fillId="0" borderId="0" xfId="1" applyFont="1" applyProtection="1">
      <protection locked="0"/>
    </xf>
    <xf numFmtId="164" fontId="68" fillId="0" borderId="0" xfId="1" applyFont="1" applyProtection="1">
      <protection locked="0"/>
    </xf>
    <xf numFmtId="164" fontId="63" fillId="0" borderId="0" xfId="1" applyFont="1" applyProtection="1">
      <protection locked="0"/>
    </xf>
    <xf numFmtId="176" fontId="63" fillId="0" borderId="0" xfId="1" applyNumberFormat="1" applyFont="1" applyProtection="1">
      <protection locked="0"/>
    </xf>
    <xf numFmtId="164" fontId="53" fillId="20" borderId="3" xfId="1" applyFont="1" applyFill="1" applyBorder="1" applyAlignment="1" applyProtection="1">
      <alignment horizontal="center" vertical="center"/>
    </xf>
    <xf numFmtId="4" fontId="114" fillId="0" borderId="3" xfId="0" applyNumberFormat="1" applyFont="1" applyBorder="1" applyAlignment="1">
      <alignment horizontal="right" vertical="center" wrapText="1"/>
    </xf>
    <xf numFmtId="0" fontId="28" fillId="19" borderId="1" xfId="0" applyFont="1" applyFill="1" applyBorder="1"/>
    <xf numFmtId="164" fontId="53" fillId="0" borderId="3" xfId="0" applyNumberFormat="1" applyFont="1" applyBorder="1" applyAlignment="1">
      <alignment vertical="center"/>
    </xf>
    <xf numFmtId="164" fontId="53" fillId="0" borderId="3" xfId="0" applyNumberFormat="1" applyFont="1" applyBorder="1"/>
    <xf numFmtId="43" fontId="64" fillId="0" borderId="3" xfId="3" applyNumberFormat="1" applyFont="1" applyBorder="1" applyAlignment="1" applyProtection="1">
      <alignment horizontal="center" vertical="center"/>
    </xf>
    <xf numFmtId="0" fontId="25" fillId="0" borderId="3" xfId="0" applyFont="1" applyBorder="1" applyAlignment="1">
      <alignment vertical="center" wrapText="1"/>
    </xf>
    <xf numFmtId="43" fontId="64" fillId="0" borderId="3" xfId="0" applyNumberFormat="1" applyFont="1" applyBorder="1" applyAlignment="1">
      <alignment vertical="center"/>
    </xf>
    <xf numFmtId="0" fontId="53" fillId="19" borderId="0" xfId="0" applyFont="1" applyFill="1" applyAlignment="1" applyProtection="1">
      <alignment horizontal="center"/>
      <protection locked="0"/>
    </xf>
    <xf numFmtId="0" fontId="57" fillId="19" borderId="0" xfId="0" applyFont="1" applyFill="1" applyAlignment="1">
      <alignment horizontal="center"/>
    </xf>
    <xf numFmtId="0" fontId="53" fillId="19" borderId="0" xfId="0" applyFont="1" applyFill="1" applyAlignment="1">
      <alignment horizontal="center"/>
    </xf>
    <xf numFmtId="40" fontId="53" fillId="19" borderId="0" xfId="0" applyNumberFormat="1" applyFont="1" applyFill="1" applyAlignment="1">
      <alignment horizontal="center"/>
    </xf>
    <xf numFmtId="40" fontId="14" fillId="19" borderId="0" xfId="0" applyNumberFormat="1" applyFont="1" applyFill="1" applyAlignment="1">
      <alignment horizontal="center"/>
    </xf>
    <xf numFmtId="170" fontId="53" fillId="19" borderId="0" xfId="0" applyNumberFormat="1" applyFont="1" applyFill="1" applyAlignment="1">
      <alignment horizontal="center"/>
    </xf>
    <xf numFmtId="40" fontId="53" fillId="19" borderId="0" xfId="0" applyNumberFormat="1" applyFont="1" applyFill="1" applyAlignment="1" applyProtection="1">
      <alignment horizontal="center"/>
      <protection locked="0"/>
    </xf>
    <xf numFmtId="43" fontId="63" fillId="0" borderId="3" xfId="3" applyNumberFormat="1" applyFont="1" applyBorder="1" applyAlignment="1" applyProtection="1">
      <alignment vertical="center"/>
    </xf>
    <xf numFmtId="43" fontId="64" fillId="0" borderId="3" xfId="3" applyNumberFormat="1" applyFont="1" applyBorder="1" applyAlignment="1" applyProtection="1">
      <alignment vertical="center"/>
    </xf>
    <xf numFmtId="0" fontId="63" fillId="0" borderId="0" xfId="0" applyFont="1" applyAlignment="1" applyProtection="1">
      <alignment horizontal="center" vertical="center"/>
      <protection locked="0"/>
    </xf>
    <xf numFmtId="43" fontId="78" fillId="0" borderId="0" xfId="5" applyNumberFormat="1" applyFont="1" applyProtection="1">
      <protection locked="0"/>
    </xf>
    <xf numFmtId="164" fontId="54" fillId="0" borderId="3" xfId="1" applyFont="1" applyFill="1" applyBorder="1"/>
    <xf numFmtId="0" fontId="65" fillId="0" borderId="0" xfId="0" applyFont="1" applyAlignment="1" applyProtection="1">
      <alignment horizontal="center" vertical="center"/>
      <protection locked="0"/>
    </xf>
    <xf numFmtId="0" fontId="112" fillId="0" borderId="0" xfId="0" applyFont="1" applyAlignment="1" applyProtection="1">
      <alignment horizontal="center" vertical="center"/>
      <protection locked="0"/>
    </xf>
    <xf numFmtId="0" fontId="117" fillId="0" borderId="0" xfId="0" applyFont="1" applyAlignment="1" applyProtection="1">
      <alignment vertical="center"/>
      <protection locked="0"/>
    </xf>
    <xf numFmtId="0" fontId="14" fillId="0" borderId="0" xfId="0" applyFont="1" applyAlignment="1">
      <alignment vertical="center"/>
    </xf>
    <xf numFmtId="0" fontId="66" fillId="0" borderId="0" xfId="0" applyFont="1" applyAlignment="1" applyProtection="1">
      <alignment horizontal="center" vertical="center"/>
      <protection locked="0"/>
    </xf>
    <xf numFmtId="0" fontId="63" fillId="0" borderId="0" xfId="0" applyFont="1" applyAlignment="1">
      <alignment horizontal="center" vertical="center" wrapText="1"/>
    </xf>
    <xf numFmtId="0" fontId="66" fillId="0" borderId="0" xfId="0" applyFont="1" applyAlignment="1">
      <alignment horizontal="center" vertical="center"/>
    </xf>
    <xf numFmtId="1" fontId="53" fillId="0" borderId="0" xfId="1" applyNumberFormat="1" applyFont="1" applyBorder="1" applyAlignment="1" applyProtection="1">
      <alignment horizontal="center"/>
      <protection locked="0"/>
    </xf>
    <xf numFmtId="4" fontId="118" fillId="0" borderId="3" xfId="0" applyNumberFormat="1" applyFont="1" applyBorder="1" applyAlignment="1">
      <alignment horizontal="right" vertical="center" wrapText="1"/>
    </xf>
    <xf numFmtId="2" fontId="64" fillId="0" borderId="3" xfId="0" applyNumberFormat="1" applyFont="1" applyBorder="1"/>
    <xf numFmtId="2" fontId="114" fillId="0" borderId="3" xfId="0" applyNumberFormat="1" applyFont="1" applyBorder="1" applyAlignment="1">
      <alignment horizontal="right" vertical="center" wrapText="1"/>
    </xf>
    <xf numFmtId="2" fontId="24" fillId="0" borderId="3" xfId="0" applyNumberFormat="1" applyFont="1" applyBorder="1" applyAlignment="1">
      <alignment wrapText="1"/>
    </xf>
    <xf numFmtId="2" fontId="63" fillId="0" borderId="3" xfId="0" applyNumberFormat="1" applyFont="1" applyBorder="1" applyAlignment="1" applyProtection="1">
      <alignment wrapText="1"/>
      <protection locked="0"/>
    </xf>
    <xf numFmtId="2" fontId="63" fillId="0" borderId="3" xfId="0" applyNumberFormat="1" applyFont="1" applyBorder="1" applyAlignment="1">
      <alignment wrapText="1"/>
    </xf>
    <xf numFmtId="2" fontId="64" fillId="0" borderId="3" xfId="3" applyNumberFormat="1" applyFont="1" applyBorder="1" applyProtection="1"/>
    <xf numFmtId="2" fontId="64" fillId="0" borderId="3" xfId="1" applyNumberFormat="1" applyFont="1" applyBorder="1" applyAlignment="1" applyProtection="1">
      <alignment horizontal="right" wrapText="1"/>
    </xf>
    <xf numFmtId="2" fontId="63" fillId="0" borderId="3" xfId="1" applyNumberFormat="1" applyFont="1" applyBorder="1" applyAlignment="1" applyProtection="1">
      <alignment wrapText="1"/>
      <protection locked="0"/>
    </xf>
    <xf numFmtId="2" fontId="118" fillId="0" borderId="3" xfId="1" applyNumberFormat="1" applyFont="1" applyFill="1" applyBorder="1" applyAlignment="1">
      <alignment horizontal="right" vertical="center" wrapText="1"/>
    </xf>
    <xf numFmtId="164" fontId="64" fillId="0" borderId="3" xfId="1" applyFont="1" applyBorder="1" applyAlignment="1" applyProtection="1">
      <alignment wrapText="1"/>
    </xf>
    <xf numFmtId="14" fontId="24" fillId="0" borderId="3" xfId="0" applyNumberFormat="1" applyFont="1" applyBorder="1" applyAlignment="1">
      <alignment horizontal="center" vertical="center" wrapText="1"/>
    </xf>
    <xf numFmtId="176" fontId="63" fillId="0" borderId="5" xfId="1" applyNumberFormat="1" applyFont="1" applyBorder="1" applyAlignment="1" applyProtection="1">
      <alignment horizontal="center" vertical="center" wrapText="1"/>
    </xf>
    <xf numFmtId="176" fontId="63" fillId="0" borderId="5" xfId="0" applyNumberFormat="1" applyFont="1" applyBorder="1" applyAlignment="1">
      <alignment horizontal="center" vertical="center" wrapText="1"/>
    </xf>
    <xf numFmtId="4" fontId="63" fillId="19" borderId="5" xfId="0" applyNumberFormat="1" applyFont="1" applyFill="1" applyBorder="1" applyAlignment="1" applyProtection="1">
      <alignment horizontal="center" vertical="center" wrapText="1"/>
      <protection locked="0"/>
    </xf>
    <xf numFmtId="0" fontId="24" fillId="0" borderId="0" xfId="0" applyFont="1" applyAlignment="1">
      <alignment vertical="center"/>
    </xf>
    <xf numFmtId="0" fontId="53" fillId="0" borderId="0" xfId="5" applyFont="1" applyAlignment="1">
      <alignment vertical="center" wrapText="1"/>
    </xf>
    <xf numFmtId="1" fontId="53" fillId="0" borderId="0" xfId="1" applyNumberFormat="1" applyFont="1" applyFill="1" applyBorder="1" applyAlignment="1" applyProtection="1">
      <alignment horizontal="center"/>
    </xf>
    <xf numFmtId="4" fontId="119" fillId="0" borderId="28" xfId="0" applyNumberFormat="1" applyFont="1" applyBorder="1" applyAlignment="1">
      <alignment horizontal="right" vertical="center" wrapText="1"/>
    </xf>
    <xf numFmtId="14" fontId="24" fillId="0" borderId="3" xfId="0" applyNumberFormat="1" applyFont="1" applyBorder="1" applyAlignment="1" applyProtection="1">
      <alignment horizontal="center" vertical="center" wrapText="1"/>
      <protection locked="0"/>
    </xf>
    <xf numFmtId="0" fontId="13" fillId="6" borderId="3" xfId="5" applyFont="1" applyFill="1" applyBorder="1"/>
    <xf numFmtId="0" fontId="13" fillId="2" borderId="0" xfId="5" applyFont="1" applyFill="1"/>
    <xf numFmtId="0" fontId="13" fillId="6" borderId="0" xfId="5" applyFont="1" applyFill="1"/>
    <xf numFmtId="0" fontId="25" fillId="0" borderId="3" xfId="0" applyFont="1" applyBorder="1" applyAlignment="1" applyProtection="1">
      <alignment horizontal="left" vertical="center" wrapText="1"/>
      <protection locked="0"/>
    </xf>
    <xf numFmtId="0" fontId="120" fillId="0" borderId="3" xfId="4" applyFont="1" applyBorder="1" applyAlignment="1" applyProtection="1">
      <alignment horizontal="left" vertical="center" wrapText="1"/>
      <protection locked="0"/>
    </xf>
    <xf numFmtId="49" fontId="119" fillId="0" borderId="28" xfId="0" applyNumberFormat="1" applyFont="1" applyBorder="1" applyAlignment="1">
      <alignment vertical="top" wrapText="1"/>
    </xf>
    <xf numFmtId="4" fontId="119" fillId="0" borderId="29" xfId="0" applyNumberFormat="1" applyFont="1" applyBorder="1" applyAlignment="1">
      <alignment vertical="center" wrapText="1"/>
    </xf>
    <xf numFmtId="4" fontId="119" fillId="0" borderId="0" xfId="0" applyNumberFormat="1" applyFont="1" applyAlignment="1">
      <alignment vertical="center" wrapText="1"/>
    </xf>
    <xf numFmtId="43" fontId="67" fillId="0" borderId="0" xfId="0" applyNumberFormat="1" applyFont="1" applyAlignment="1">
      <alignment horizontal="right" vertical="center" wrapText="1"/>
    </xf>
    <xf numFmtId="4" fontId="121" fillId="0" borderId="3" xfId="0" applyNumberFormat="1" applyFont="1" applyBorder="1" applyAlignment="1">
      <alignment horizontal="right" vertical="center" wrapText="1"/>
    </xf>
    <xf numFmtId="43" fontId="2" fillId="0" borderId="3" xfId="0" applyNumberFormat="1" applyFont="1" applyBorder="1" applyAlignment="1">
      <alignment vertical="center" wrapText="1"/>
    </xf>
    <xf numFmtId="43" fontId="1" fillId="0" borderId="3" xfId="3" applyNumberFormat="1" applyFont="1" applyBorder="1" applyProtection="1"/>
    <xf numFmtId="2" fontId="1" fillId="0" borderId="3" xfId="3" applyNumberFormat="1" applyFont="1" applyBorder="1" applyAlignment="1" applyProtection="1">
      <alignment horizontal="right"/>
    </xf>
    <xf numFmtId="4" fontId="2" fillId="0" borderId="3" xfId="0" applyNumberFormat="1" applyFont="1" applyBorder="1" applyAlignment="1">
      <alignment horizontal="right" vertical="center" wrapText="1"/>
    </xf>
    <xf numFmtId="14" fontId="124" fillId="0" borderId="3" xfId="0" applyNumberFormat="1" applyFont="1" applyBorder="1" applyAlignment="1">
      <alignment horizontal="center" vertical="center" wrapText="1"/>
    </xf>
    <xf numFmtId="4" fontId="1" fillId="0" borderId="3" xfId="0" applyNumberFormat="1" applyFont="1" applyBorder="1" applyAlignment="1">
      <alignment horizontal="right" vertical="center" wrapText="1"/>
    </xf>
    <xf numFmtId="0" fontId="1" fillId="0" borderId="3" xfId="0" applyFont="1" applyBorder="1" applyAlignment="1" applyProtection="1">
      <alignment vertical="center"/>
      <protection locked="0"/>
    </xf>
    <xf numFmtId="4" fontId="123" fillId="0" borderId="3" xfId="0" applyNumberFormat="1" applyFont="1" applyBorder="1" applyAlignment="1">
      <alignment horizontal="right" vertical="center" wrapText="1"/>
    </xf>
    <xf numFmtId="164" fontId="20" fillId="0" borderId="3" xfId="1" applyFont="1" applyBorder="1" applyProtection="1"/>
    <xf numFmtId="0" fontId="11" fillId="0" borderId="6" xfId="0" applyFont="1" applyBorder="1"/>
    <xf numFmtId="0" fontId="9" fillId="0" borderId="3" xfId="0" applyFont="1" applyBorder="1"/>
    <xf numFmtId="0" fontId="9" fillId="0" borderId="3" xfId="0" applyFont="1" applyBorder="1" applyAlignment="1">
      <alignment wrapText="1"/>
    </xf>
    <xf numFmtId="0" fontId="11" fillId="0" borderId="3" xfId="0" applyFont="1" applyBorder="1"/>
    <xf numFmtId="0" fontId="9" fillId="0" borderId="7" xfId="0" applyFont="1" applyBorder="1" applyAlignment="1">
      <alignment wrapText="1"/>
    </xf>
    <xf numFmtId="49" fontId="126" fillId="0" borderId="26" xfId="6" applyNumberFormat="1" applyFont="1" applyBorder="1" applyAlignment="1">
      <alignment vertical="top" wrapText="1"/>
    </xf>
    <xf numFmtId="49" fontId="114" fillId="0" borderId="26" xfId="6" applyNumberFormat="1" applyFont="1" applyBorder="1" applyAlignment="1">
      <alignment vertical="top" wrapText="1"/>
    </xf>
    <xf numFmtId="0" fontId="127" fillId="0" borderId="0" xfId="5" applyFont="1" applyAlignment="1" applyProtection="1">
      <alignment horizontal="center"/>
      <protection locked="0"/>
    </xf>
    <xf numFmtId="0" fontId="127" fillId="0" borderId="0" xfId="5" applyFont="1" applyAlignment="1">
      <alignment horizontal="center"/>
    </xf>
    <xf numFmtId="0" fontId="128" fillId="0" borderId="0" xfId="5" applyFont="1" applyAlignment="1">
      <alignment horizontal="center"/>
    </xf>
    <xf numFmtId="43" fontId="127" fillId="0" borderId="0" xfId="5" applyNumberFormat="1" applyFont="1" applyAlignment="1">
      <alignment horizontal="center"/>
    </xf>
    <xf numFmtId="43" fontId="127" fillId="0" borderId="0" xfId="5" applyNumberFormat="1" applyFont="1" applyAlignment="1" applyProtection="1">
      <alignment horizontal="center"/>
      <protection locked="0"/>
    </xf>
    <xf numFmtId="4" fontId="127" fillId="0" borderId="0" xfId="5" applyNumberFormat="1" applyFont="1" applyAlignment="1" applyProtection="1">
      <alignment horizontal="center"/>
      <protection locked="0"/>
    </xf>
    <xf numFmtId="4" fontId="127" fillId="0" borderId="0" xfId="5" applyNumberFormat="1" applyFont="1" applyAlignment="1">
      <alignment horizontal="center"/>
    </xf>
    <xf numFmtId="4" fontId="129" fillId="0" borderId="26" xfId="0" applyNumberFormat="1" applyFont="1" applyBorder="1" applyAlignment="1">
      <alignment horizontal="center" vertical="center" wrapText="1"/>
    </xf>
    <xf numFmtId="164" fontId="127" fillId="0" borderId="0" xfId="1" applyFont="1" applyFill="1" applyAlignment="1" applyProtection="1">
      <alignment horizontal="center"/>
      <protection locked="0"/>
    </xf>
    <xf numFmtId="39" fontId="127" fillId="0" borderId="0" xfId="5" applyNumberFormat="1" applyFont="1" applyAlignment="1">
      <alignment horizontal="center"/>
    </xf>
    <xf numFmtId="164" fontId="127" fillId="0" borderId="0" xfId="1" applyFont="1" applyFill="1" applyBorder="1" applyAlignment="1" applyProtection="1">
      <alignment horizontal="center"/>
      <protection locked="0"/>
    </xf>
    <xf numFmtId="164" fontId="127" fillId="0" borderId="0" xfId="5" applyNumberFormat="1" applyFont="1" applyAlignment="1" applyProtection="1">
      <alignment horizontal="center"/>
      <protection locked="0"/>
    </xf>
    <xf numFmtId="0" fontId="1" fillId="0" borderId="0" xfId="5" applyFont="1" applyProtection="1">
      <protection locked="0"/>
    </xf>
    <xf numFmtId="0" fontId="1" fillId="0" borderId="0" xfId="5" applyFont="1"/>
    <xf numFmtId="14" fontId="4" fillId="0" borderId="0" xfId="4" applyNumberFormat="1" applyFont="1" applyAlignment="1">
      <alignment horizontal="center" vertical="center"/>
    </xf>
    <xf numFmtId="0" fontId="130" fillId="0" borderId="3" xfId="4" applyFont="1" applyBorder="1" applyAlignment="1">
      <alignment horizontal="center" vertical="center"/>
    </xf>
    <xf numFmtId="43" fontId="131" fillId="6" borderId="3" xfId="1" applyNumberFormat="1" applyFont="1" applyFill="1" applyBorder="1" applyAlignment="1" applyProtection="1"/>
    <xf numFmtId="43" fontId="131" fillId="7" borderId="3" xfId="1" applyNumberFormat="1" applyFont="1" applyFill="1" applyBorder="1" applyAlignment="1" applyProtection="1"/>
    <xf numFmtId="4" fontId="119" fillId="0" borderId="26" xfId="6" applyNumberFormat="1" applyFont="1" applyBorder="1" applyAlignment="1">
      <alignment horizontal="right" vertical="center" wrapText="1"/>
    </xf>
    <xf numFmtId="43" fontId="130" fillId="0" borderId="3" xfId="1" applyNumberFormat="1" applyFont="1" applyBorder="1" applyAlignment="1" applyProtection="1">
      <alignment horizontal="right" vertical="center"/>
      <protection locked="0"/>
    </xf>
    <xf numFmtId="43" fontId="130" fillId="7" borderId="3" xfId="1" applyNumberFormat="1" applyFont="1" applyFill="1" applyBorder="1" applyAlignment="1" applyProtection="1">
      <alignment horizontal="right" vertical="center"/>
    </xf>
    <xf numFmtId="4" fontId="119" fillId="0" borderId="27" xfId="0" applyNumberFormat="1" applyFont="1" applyBorder="1" applyAlignment="1">
      <alignment vertical="center"/>
    </xf>
    <xf numFmtId="4" fontId="119" fillId="0" borderId="26" xfId="0" applyNumberFormat="1" applyFont="1" applyBorder="1" applyAlignment="1">
      <alignment horizontal="right" vertical="center" wrapText="1"/>
    </xf>
    <xf numFmtId="43" fontId="130" fillId="2" borderId="3" xfId="1" applyNumberFormat="1" applyFont="1" applyFill="1" applyBorder="1" applyAlignment="1" applyProtection="1">
      <alignment horizontal="right" vertical="center"/>
      <protection locked="0"/>
    </xf>
    <xf numFmtId="43" fontId="130" fillId="7" borderId="3" xfId="1" applyNumberFormat="1" applyFont="1" applyFill="1" applyBorder="1" applyAlignment="1" applyProtection="1">
      <alignment horizontal="right" vertical="center"/>
      <protection locked="0"/>
    </xf>
    <xf numFmtId="43" fontId="1" fillId="18" borderId="3" xfId="5" applyNumberFormat="1" applyFont="1" applyFill="1" applyBorder="1"/>
    <xf numFmtId="4" fontId="119" fillId="0" borderId="27" xfId="6" applyNumberFormat="1" applyFont="1" applyBorder="1" applyAlignment="1">
      <alignment vertical="center" wrapText="1"/>
    </xf>
    <xf numFmtId="4" fontId="119" fillId="0" borderId="27" xfId="6" applyNumberFormat="1" applyFont="1" applyBorder="1" applyAlignment="1">
      <alignment horizontal="right" vertical="center" wrapText="1"/>
    </xf>
    <xf numFmtId="0" fontId="1" fillId="0" borderId="0" xfId="0" applyFont="1"/>
    <xf numFmtId="0" fontId="119" fillId="0" borderId="0" xfId="6" applyFont="1" applyAlignment="1">
      <alignment horizontal="right" vertical="center" wrapText="1"/>
    </xf>
    <xf numFmtId="4" fontId="133" fillId="0" borderId="0" xfId="0" applyNumberFormat="1" applyFont="1" applyAlignment="1">
      <alignment vertical="center" wrapText="1"/>
    </xf>
    <xf numFmtId="4" fontId="1" fillId="0" borderId="0" xfId="5" applyNumberFormat="1" applyFont="1" applyProtection="1">
      <protection locked="0"/>
    </xf>
    <xf numFmtId="177" fontId="1" fillId="0" borderId="0" xfId="5" applyNumberFormat="1" applyFont="1" applyProtection="1">
      <protection locked="0"/>
    </xf>
    <xf numFmtId="4" fontId="1" fillId="0" borderId="0" xfId="5" applyNumberFormat="1" applyFont="1"/>
    <xf numFmtId="43" fontId="1" fillId="0" borderId="0" xfId="5" applyNumberFormat="1" applyFont="1"/>
    <xf numFmtId="43" fontId="1" fillId="0" borderId="0" xfId="5" applyNumberFormat="1" applyFont="1" applyProtection="1">
      <protection locked="0"/>
    </xf>
    <xf numFmtId="177" fontId="1" fillId="0" borderId="0" xfId="5" applyNumberFormat="1" applyFont="1"/>
    <xf numFmtId="0" fontId="1" fillId="0" borderId="0" xfId="5" applyFont="1" applyFill="1" applyProtection="1">
      <protection locked="0"/>
    </xf>
    <xf numFmtId="0" fontId="130" fillId="0" borderId="0" xfId="4" applyFont="1" applyFill="1" applyAlignment="1">
      <alignment horizontal="right" vertical="center"/>
    </xf>
    <xf numFmtId="0" fontId="130" fillId="0" borderId="0" xfId="4" applyFont="1" applyFill="1" applyAlignment="1" applyProtection="1">
      <alignment horizontal="center" vertical="center"/>
      <protection locked="0"/>
    </xf>
    <xf numFmtId="0" fontId="130" fillId="0" borderId="3" xfId="4" applyFont="1" applyFill="1" applyBorder="1" applyAlignment="1">
      <alignment horizontal="center" vertical="center"/>
    </xf>
    <xf numFmtId="43" fontId="131" fillId="0" borderId="3" xfId="1" applyNumberFormat="1" applyFont="1" applyFill="1" applyBorder="1" applyAlignment="1" applyProtection="1"/>
    <xf numFmtId="4" fontId="119" fillId="0" borderId="26" xfId="6" applyNumberFormat="1" applyFont="1" applyFill="1" applyBorder="1" applyAlignment="1">
      <alignment horizontal="right" vertical="center" wrapText="1"/>
    </xf>
    <xf numFmtId="43" fontId="130" fillId="0" borderId="3" xfId="1" applyNumberFormat="1" applyFont="1" applyFill="1" applyBorder="1" applyAlignment="1" applyProtection="1">
      <alignment horizontal="right" vertical="center"/>
      <protection locked="0"/>
    </xf>
    <xf numFmtId="4" fontId="119" fillId="0" borderId="28" xfId="0" applyNumberFormat="1" applyFont="1" applyFill="1" applyBorder="1" applyAlignment="1">
      <alignment horizontal="right" vertical="center" wrapText="1"/>
    </xf>
    <xf numFmtId="4" fontId="119" fillId="0" borderId="27" xfId="0" applyNumberFormat="1" applyFont="1" applyFill="1" applyBorder="1" applyAlignment="1">
      <alignment vertical="center"/>
    </xf>
    <xf numFmtId="4" fontId="119" fillId="0" borderId="26" xfId="0" applyNumberFormat="1" applyFont="1" applyFill="1" applyBorder="1" applyAlignment="1">
      <alignment horizontal="right" vertical="center" wrapText="1"/>
    </xf>
    <xf numFmtId="4" fontId="119" fillId="0" borderId="29" xfId="0" applyNumberFormat="1" applyFont="1" applyFill="1" applyBorder="1" applyAlignment="1">
      <alignment vertical="center" wrapText="1"/>
    </xf>
    <xf numFmtId="43" fontId="132" fillId="0" borderId="3" xfId="1" applyNumberFormat="1" applyFont="1" applyFill="1" applyBorder="1" applyAlignment="1" applyProtection="1">
      <alignment horizontal="right" vertical="center"/>
      <protection locked="0"/>
    </xf>
    <xf numFmtId="43" fontId="130" fillId="0" borderId="3" xfId="1" applyNumberFormat="1" applyFont="1" applyFill="1" applyBorder="1" applyAlignment="1" applyProtection="1">
      <alignment horizontal="right" vertical="center"/>
    </xf>
    <xf numFmtId="0" fontId="131" fillId="0" borderId="3" xfId="1" applyNumberFormat="1" applyFont="1" applyFill="1" applyBorder="1" applyAlignment="1" applyProtection="1"/>
    <xf numFmtId="43" fontId="132" fillId="0" borderId="3" xfId="1" applyNumberFormat="1" applyFont="1" applyFill="1" applyBorder="1" applyAlignment="1" applyProtection="1">
      <alignment horizontal="right" vertical="center"/>
    </xf>
    <xf numFmtId="0" fontId="53" fillId="0" borderId="0" xfId="5" applyFont="1" applyFill="1"/>
    <xf numFmtId="43" fontId="1" fillId="0" borderId="3" xfId="5" applyNumberFormat="1" applyFont="1" applyFill="1" applyBorder="1"/>
    <xf numFmtId="4" fontId="119" fillId="0" borderId="27" xfId="6" applyNumberFormat="1" applyFont="1" applyFill="1" applyBorder="1" applyAlignment="1">
      <alignment vertical="center" wrapText="1"/>
    </xf>
    <xf numFmtId="4" fontId="119" fillId="0" borderId="0" xfId="0" applyNumberFormat="1" applyFont="1" applyFill="1" applyAlignment="1">
      <alignment vertical="center" wrapText="1"/>
    </xf>
    <xf numFmtId="4" fontId="133" fillId="0" borderId="0" xfId="0" applyNumberFormat="1" applyFont="1" applyFill="1" applyAlignment="1">
      <alignment vertical="center" wrapText="1"/>
    </xf>
    <xf numFmtId="4" fontId="1" fillId="0" borderId="0" xfId="5" applyNumberFormat="1" applyFont="1" applyFill="1" applyProtection="1">
      <protection locked="0"/>
    </xf>
    <xf numFmtId="164" fontId="66" fillId="0" borderId="0" xfId="1" applyFont="1" applyAlignment="1" applyProtection="1">
      <alignment vertical="center"/>
      <protection locked="0"/>
    </xf>
    <xf numFmtId="0" fontId="110" fillId="0" borderId="0" xfId="0" applyFont="1" applyAlignment="1">
      <alignment horizontal="left"/>
    </xf>
    <xf numFmtId="0" fontId="3" fillId="0" borderId="0" xfId="0" applyFont="1"/>
    <xf numFmtId="0" fontId="110" fillId="0" borderId="0" xfId="0" applyFont="1" applyAlignment="1">
      <alignment horizontal="center"/>
    </xf>
    <xf numFmtId="0" fontId="21" fillId="0" borderId="0" xfId="0" applyFont="1" applyAlignment="1">
      <alignment horizontal="center" vertical="top" wrapText="1"/>
    </xf>
    <xf numFmtId="0" fontId="22" fillId="0" borderId="8" xfId="0" applyFont="1" applyBorder="1" applyAlignment="1">
      <alignment horizontal="center" vertical="center" wrapText="1"/>
    </xf>
    <xf numFmtId="0" fontId="22" fillId="0" borderId="6" xfId="0" applyFont="1" applyBorder="1" applyAlignment="1">
      <alignment horizontal="center" vertical="center" wrapText="1"/>
    </xf>
    <xf numFmtId="0" fontId="108" fillId="0" borderId="0" xfId="0" applyFont="1" applyAlignment="1">
      <alignment horizontal="center" vertical="top" wrapText="1"/>
    </xf>
    <xf numFmtId="0" fontId="22" fillId="0" borderId="2" xfId="0" applyFont="1" applyBorder="1" applyAlignment="1">
      <alignment horizontal="center" vertical="center" wrapText="1"/>
    </xf>
    <xf numFmtId="0" fontId="20" fillId="0" borderId="0" xfId="0" applyFont="1" applyAlignment="1">
      <alignment horizontal="center"/>
    </xf>
    <xf numFmtId="0" fontId="23" fillId="0" borderId="8"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106" fillId="17" borderId="20" xfId="0" applyFont="1" applyFill="1" applyBorder="1" applyAlignment="1">
      <alignment horizontal="center" vertical="center" wrapText="1"/>
    </xf>
    <xf numFmtId="0" fontId="106" fillId="17" borderId="21" xfId="0" applyFont="1" applyFill="1" applyBorder="1" applyAlignment="1">
      <alignment horizontal="center" vertical="center" wrapText="1"/>
    </xf>
    <xf numFmtId="0" fontId="106" fillId="17" borderId="22" xfId="0" applyFont="1" applyFill="1" applyBorder="1" applyAlignment="1">
      <alignment horizontal="center" vertical="center" wrapText="1"/>
    </xf>
    <xf numFmtId="0" fontId="108" fillId="0" borderId="0" xfId="0" applyFont="1" applyAlignment="1">
      <alignment horizontal="center"/>
    </xf>
    <xf numFmtId="0" fontId="63" fillId="0" borderId="8" xfId="0" applyFont="1" applyBorder="1" applyAlignment="1">
      <alignment horizontal="left" vertical="center" wrapText="1"/>
    </xf>
    <xf numFmtId="0" fontId="63" fillId="0" borderId="6" xfId="0" applyFont="1" applyBorder="1" applyAlignment="1">
      <alignment horizontal="left" vertical="center" wrapText="1"/>
    </xf>
    <xf numFmtId="0" fontId="64" fillId="0" borderId="8" xfId="0" applyFont="1" applyBorder="1" applyAlignment="1">
      <alignment horizontal="center" vertical="center" wrapText="1"/>
    </xf>
    <xf numFmtId="0" fontId="64" fillId="0" borderId="6" xfId="0" applyFont="1" applyBorder="1" applyAlignment="1">
      <alignment horizontal="center" vertical="center" wrapText="1"/>
    </xf>
    <xf numFmtId="0" fontId="64" fillId="0" borderId="8" xfId="0" applyFont="1" applyBorder="1" applyAlignment="1">
      <alignment horizontal="left" vertical="center" wrapText="1"/>
    </xf>
    <xf numFmtId="0" fontId="64" fillId="0" borderId="6" xfId="0" applyFont="1" applyBorder="1" applyAlignment="1">
      <alignment horizontal="left" vertical="center" wrapText="1"/>
    </xf>
    <xf numFmtId="0" fontId="63" fillId="0" borderId="4" xfId="0" applyFont="1" applyBorder="1" applyAlignment="1">
      <alignment horizontal="center" vertical="center" wrapText="1"/>
    </xf>
    <xf numFmtId="0" fontId="63" fillId="0" borderId="5" xfId="0" applyFont="1" applyBorder="1" applyAlignment="1">
      <alignment horizontal="center" vertical="center" wrapText="1"/>
    </xf>
    <xf numFmtId="0" fontId="63" fillId="0" borderId="12" xfId="0" applyFont="1" applyBorder="1" applyAlignment="1">
      <alignment horizontal="left" vertical="center" wrapText="1"/>
    </xf>
    <xf numFmtId="0" fontId="63" fillId="0" borderId="14" xfId="0" applyFont="1" applyBorder="1" applyAlignment="1">
      <alignment horizontal="left" vertical="center" wrapText="1"/>
    </xf>
    <xf numFmtId="0" fontId="63" fillId="0" borderId="17" xfId="0" applyFont="1" applyBorder="1" applyAlignment="1">
      <alignment horizontal="left" vertical="center" wrapText="1"/>
    </xf>
    <xf numFmtId="0" fontId="63" fillId="0" borderId="16" xfId="0" applyFont="1" applyBorder="1" applyAlignment="1">
      <alignment horizontal="left" vertical="center" wrapText="1"/>
    </xf>
    <xf numFmtId="43" fontId="63" fillId="0" borderId="4" xfId="3" applyNumberFormat="1" applyFont="1" applyBorder="1" applyAlignment="1" applyProtection="1">
      <alignment horizontal="center"/>
    </xf>
    <xf numFmtId="43" fontId="63" fillId="0" borderId="5" xfId="3" applyNumberFormat="1" applyFont="1" applyBorder="1" applyAlignment="1" applyProtection="1">
      <alignment horizontal="center"/>
    </xf>
    <xf numFmtId="0" fontId="63" fillId="0" borderId="4" xfId="0" applyFont="1" applyBorder="1" applyAlignment="1">
      <alignment horizontal="right" vertical="center" wrapText="1"/>
    </xf>
    <xf numFmtId="0" fontId="63" fillId="0" borderId="5" xfId="0" applyFont="1" applyBorder="1" applyAlignment="1">
      <alignment horizontal="right" vertical="center" wrapText="1"/>
    </xf>
    <xf numFmtId="0" fontId="111" fillId="0" borderId="0" xfId="0" applyFont="1" applyAlignment="1">
      <alignment horizontal="center" vertical="center"/>
    </xf>
    <xf numFmtId="0" fontId="109" fillId="0" borderId="0" xfId="0" applyFont="1" applyAlignment="1">
      <alignment horizontal="center" vertical="center"/>
    </xf>
    <xf numFmtId="0" fontId="65" fillId="0" borderId="0" xfId="0" applyFont="1" applyAlignment="1" applyProtection="1">
      <alignment horizontal="center" vertical="center"/>
      <protection locked="0"/>
    </xf>
    <xf numFmtId="0" fontId="87" fillId="0" borderId="3" xfId="0" applyFont="1" applyBorder="1" applyAlignment="1">
      <alignment horizontal="center" vertical="center" wrapText="1"/>
    </xf>
    <xf numFmtId="0" fontId="64" fillId="0" borderId="12" xfId="0" applyFont="1" applyBorder="1" applyAlignment="1">
      <alignment horizontal="center" vertical="center" wrapText="1"/>
    </xf>
    <xf numFmtId="0" fontId="64" fillId="0" borderId="14" xfId="0" applyFont="1" applyBorder="1" applyAlignment="1">
      <alignment horizontal="center" vertical="center" wrapText="1"/>
    </xf>
    <xf numFmtId="0" fontId="64" fillId="0" borderId="17" xfId="0" applyFont="1" applyBorder="1" applyAlignment="1">
      <alignment horizontal="center" vertical="center" wrapText="1"/>
    </xf>
    <xf numFmtId="0" fontId="64" fillId="0" borderId="16" xfId="0" applyFont="1" applyBorder="1" applyAlignment="1">
      <alignment horizontal="center" vertical="center" wrapText="1"/>
    </xf>
    <xf numFmtId="0" fontId="63" fillId="0" borderId="3" xfId="0" applyFont="1" applyBorder="1" applyAlignment="1">
      <alignment horizontal="center" vertical="center" wrapText="1"/>
    </xf>
    <xf numFmtId="0" fontId="66" fillId="0" borderId="3" xfId="0" applyFont="1" applyBorder="1" applyAlignment="1">
      <alignment horizontal="center" vertical="center"/>
    </xf>
    <xf numFmtId="0" fontId="124" fillId="0" borderId="3" xfId="0" applyFont="1" applyBorder="1" applyAlignment="1">
      <alignment horizontal="left" vertical="center" wrapText="1"/>
    </xf>
    <xf numFmtId="0" fontId="122" fillId="0" borderId="3" xfId="0" applyFont="1" applyBorder="1" applyAlignment="1">
      <alignment horizontal="left" vertical="center" wrapText="1"/>
    </xf>
    <xf numFmtId="0" fontId="66" fillId="0" borderId="0" xfId="0" applyFont="1" applyAlignment="1">
      <alignment horizontal="center" vertical="center"/>
    </xf>
    <xf numFmtId="0" fontId="112" fillId="0" borderId="0" xfId="0" applyFont="1" applyAlignment="1" applyProtection="1">
      <alignment horizontal="center" vertical="center"/>
      <protection locked="0"/>
    </xf>
    <xf numFmtId="0" fontId="124" fillId="0" borderId="3" xfId="0" applyFont="1" applyBorder="1" applyAlignment="1">
      <alignment horizontal="center" vertical="center" wrapText="1"/>
    </xf>
    <xf numFmtId="0" fontId="63" fillId="0" borderId="7" xfId="0" applyFont="1" applyBorder="1" applyAlignment="1">
      <alignment horizontal="center" vertical="center" wrapText="1"/>
    </xf>
    <xf numFmtId="0" fontId="111" fillId="0" borderId="0" xfId="0" applyFont="1" applyAlignment="1">
      <alignment horizontal="center"/>
    </xf>
    <xf numFmtId="0" fontId="65" fillId="0" borderId="0" xfId="0" applyFont="1" applyAlignment="1" applyProtection="1">
      <alignment horizontal="center"/>
      <protection locked="0"/>
    </xf>
    <xf numFmtId="0" fontId="24" fillId="0" borderId="0" xfId="0" applyFont="1" applyAlignment="1">
      <alignment horizontal="center" vertical="center"/>
    </xf>
    <xf numFmtId="0" fontId="63" fillId="0" borderId="0" xfId="0" applyFont="1" applyAlignment="1">
      <alignment horizontal="center" vertical="center"/>
    </xf>
    <xf numFmtId="0" fontId="63" fillId="0" borderId="3" xfId="0" applyFont="1" applyBorder="1" applyAlignment="1">
      <alignment horizontal="left" wrapText="1"/>
    </xf>
    <xf numFmtId="0" fontId="65" fillId="0" borderId="0" xfId="0" applyFont="1" applyAlignment="1" applyProtection="1">
      <alignment horizontal="center" wrapText="1"/>
      <protection locked="0"/>
    </xf>
    <xf numFmtId="0" fontId="88" fillId="0" borderId="0" xfId="0" applyFont="1" applyAlignment="1">
      <alignment horizontal="center"/>
    </xf>
    <xf numFmtId="0" fontId="109" fillId="0" borderId="0" xfId="0" applyFont="1" applyAlignment="1">
      <alignment horizontal="center"/>
    </xf>
    <xf numFmtId="0" fontId="25" fillId="0" borderId="0" xfId="0" applyFont="1" applyAlignment="1">
      <alignment horizontal="center"/>
    </xf>
    <xf numFmtId="0" fontId="25" fillId="0" borderId="0" xfId="0" applyFont="1" applyAlignment="1">
      <alignment horizontal="left"/>
    </xf>
    <xf numFmtId="0" fontId="88" fillId="0" borderId="0" xfId="0" applyFont="1"/>
    <xf numFmtId="0" fontId="26" fillId="0" borderId="0" xfId="0" applyFont="1" applyAlignment="1">
      <alignment horizontal="center"/>
    </xf>
    <xf numFmtId="0" fontId="26" fillId="0" borderId="0" xfId="0" applyFont="1"/>
    <xf numFmtId="0" fontId="88" fillId="0" borderId="0" xfId="0" applyFont="1" applyAlignment="1">
      <alignment horizontal="center" vertical="top" wrapText="1"/>
    </xf>
    <xf numFmtId="0" fontId="30" fillId="0" borderId="0" xfId="0" applyFont="1" applyAlignment="1">
      <alignment horizontal="left"/>
    </xf>
    <xf numFmtId="0" fontId="30" fillId="0" borderId="3" xfId="0" applyFont="1" applyBorder="1" applyAlignment="1">
      <alignment horizontal="right" vertical="top"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6" xfId="0" applyFont="1" applyBorder="1" applyAlignment="1">
      <alignment horizontal="center" vertical="center" wrapText="1"/>
    </xf>
    <xf numFmtId="0" fontId="24" fillId="0" borderId="8" xfId="0" applyFont="1" applyBorder="1" applyAlignment="1">
      <alignment horizontal="left" vertical="center" wrapText="1"/>
    </xf>
    <xf numFmtId="0" fontId="24" fillId="0" borderId="2" xfId="0" applyFont="1" applyBorder="1" applyAlignment="1">
      <alignment horizontal="left" vertical="center" wrapText="1"/>
    </xf>
    <xf numFmtId="0" fontId="24" fillId="0" borderId="6" xfId="0" applyFont="1" applyBorder="1" applyAlignment="1">
      <alignment horizontal="left" vertical="center" wrapText="1"/>
    </xf>
    <xf numFmtId="43" fontId="30" fillId="0" borderId="8" xfId="0" applyNumberFormat="1" applyFont="1" applyBorder="1" applyAlignment="1">
      <alignment horizontal="left" vertical="center" wrapText="1"/>
    </xf>
    <xf numFmtId="43" fontId="30" fillId="0" borderId="2" xfId="0" applyNumberFormat="1" applyFont="1" applyBorder="1" applyAlignment="1">
      <alignment horizontal="left" vertical="center" wrapText="1"/>
    </xf>
    <xf numFmtId="43" fontId="30" fillId="0" borderId="6" xfId="0" applyNumberFormat="1" applyFont="1" applyBorder="1" applyAlignment="1">
      <alignment horizontal="left" vertical="center" wrapText="1"/>
    </xf>
    <xf numFmtId="0" fontId="30" fillId="0" borderId="3" xfId="0" applyFont="1" applyBorder="1" applyAlignment="1">
      <alignment horizontal="center" vertical="center" wrapText="1"/>
    </xf>
    <xf numFmtId="0" fontId="31" fillId="0" borderId="3" xfId="0" applyFont="1" applyBorder="1" applyAlignment="1">
      <alignment horizontal="center" vertical="top" wrapText="1"/>
    </xf>
    <xf numFmtId="0" fontId="30" fillId="0" borderId="3" xfId="0" applyFont="1" applyBorder="1" applyAlignment="1">
      <alignment horizontal="left" vertical="top" wrapText="1"/>
    </xf>
    <xf numFmtId="43" fontId="36" fillId="0" borderId="8" xfId="3" applyNumberFormat="1" applyFont="1" applyBorder="1" applyAlignment="1">
      <alignment horizontal="center"/>
    </xf>
    <xf numFmtId="43" fontId="36" fillId="0" borderId="6" xfId="3" applyNumberFormat="1" applyFont="1" applyBorder="1" applyAlignment="1">
      <alignment horizontal="center"/>
    </xf>
    <xf numFmtId="0" fontId="31" fillId="0" borderId="3" xfId="0" applyFont="1" applyBorder="1" applyAlignment="1">
      <alignment horizontal="center" wrapText="1"/>
    </xf>
    <xf numFmtId="0" fontId="91" fillId="0" borderId="13" xfId="0" applyFont="1" applyBorder="1" applyAlignment="1">
      <alignment horizontal="center" vertical="top" wrapText="1"/>
    </xf>
    <xf numFmtId="0" fontId="31" fillId="0" borderId="0" xfId="0" applyFont="1" applyAlignment="1">
      <alignment horizontal="center" vertical="top" wrapText="1"/>
    </xf>
    <xf numFmtId="0" fontId="31" fillId="0" borderId="8" xfId="0" applyFont="1" applyBorder="1" applyAlignment="1">
      <alignment horizontal="center" vertical="top" wrapText="1"/>
    </xf>
    <xf numFmtId="0" fontId="31" fillId="0" borderId="2" xfId="0" applyFont="1" applyBorder="1" applyAlignment="1">
      <alignment horizontal="center" vertical="top" wrapText="1"/>
    </xf>
    <xf numFmtId="0" fontId="31" fillId="0" borderId="6" xfId="0" applyFont="1" applyBorder="1" applyAlignment="1">
      <alignment horizontal="center" vertical="top" wrapText="1"/>
    </xf>
    <xf numFmtId="43" fontId="37" fillId="0" borderId="8" xfId="3" applyNumberFormat="1" applyFont="1" applyBorder="1" applyAlignment="1">
      <alignment horizontal="center"/>
    </xf>
    <xf numFmtId="43" fontId="37" fillId="0" borderId="6" xfId="3" applyNumberFormat="1" applyFont="1" applyBorder="1" applyAlignment="1">
      <alignment horizontal="center"/>
    </xf>
    <xf numFmtId="0" fontId="29" fillId="0" borderId="0" xfId="0" applyFont="1" applyAlignment="1">
      <alignment horizontal="center"/>
    </xf>
    <xf numFmtId="43" fontId="89" fillId="0" borderId="3" xfId="0" applyNumberFormat="1" applyFont="1" applyBorder="1" applyAlignment="1">
      <alignment horizontal="center" wrapText="1"/>
    </xf>
    <xf numFmtId="43" fontId="89" fillId="0" borderId="3" xfId="0" applyNumberFormat="1" applyFont="1" applyBorder="1" applyAlignment="1">
      <alignment horizontal="center" vertical="top" wrapText="1"/>
    </xf>
    <xf numFmtId="0" fontId="89" fillId="0" borderId="3" xfId="0" applyFont="1" applyBorder="1" applyAlignment="1">
      <alignment horizontal="center" vertical="top" wrapText="1"/>
    </xf>
    <xf numFmtId="0" fontId="89" fillId="0" borderId="3" xfId="0" applyFont="1" applyBorder="1" applyAlignment="1">
      <alignment horizontal="center" wrapText="1"/>
    </xf>
    <xf numFmtId="0" fontId="38" fillId="0" borderId="0" xfId="0" applyFont="1" applyAlignment="1">
      <alignment horizontal="center" vertical="center" wrapText="1"/>
    </xf>
    <xf numFmtId="0" fontId="39" fillId="0" borderId="3" xfId="0" applyFont="1" applyBorder="1" applyAlignment="1">
      <alignment horizontal="center" vertical="top" wrapText="1"/>
    </xf>
    <xf numFmtId="0" fontId="90" fillId="0" borderId="3" xfId="0" applyFont="1" applyBorder="1" applyAlignment="1">
      <alignment horizontal="center" wrapText="1"/>
    </xf>
    <xf numFmtId="0" fontId="30" fillId="0" borderId="8" xfId="0" applyFont="1" applyBorder="1" applyAlignment="1">
      <alignment horizontal="left" vertical="top" wrapText="1"/>
    </xf>
    <xf numFmtId="0" fontId="30" fillId="0" borderId="2" xfId="0" applyFont="1" applyBorder="1" applyAlignment="1">
      <alignment horizontal="left" vertical="top" wrapText="1"/>
    </xf>
    <xf numFmtId="43" fontId="92" fillId="0" borderId="3" xfId="0" applyNumberFormat="1" applyFont="1" applyBorder="1" applyAlignment="1">
      <alignment horizontal="center" wrapText="1"/>
    </xf>
    <xf numFmtId="0" fontId="92" fillId="0" borderId="3" xfId="0" applyFont="1" applyBorder="1" applyAlignment="1">
      <alignment horizontal="center" wrapText="1"/>
    </xf>
    <xf numFmtId="0" fontId="32" fillId="0" borderId="8" xfId="0" applyFont="1" applyBorder="1" applyAlignment="1">
      <alignment horizontal="left" vertical="top" wrapText="1"/>
    </xf>
    <xf numFmtId="0" fontId="32" fillId="0" borderId="2" xfId="0" applyFont="1" applyBorder="1" applyAlignment="1">
      <alignment horizontal="left" vertical="top" wrapText="1"/>
    </xf>
    <xf numFmtId="43" fontId="90" fillId="0" borderId="3" xfId="0" applyNumberFormat="1" applyFont="1" applyBorder="1" applyAlignment="1">
      <alignment horizontal="center" wrapText="1"/>
    </xf>
    <xf numFmtId="0" fontId="32" fillId="0" borderId="3" xfId="0" applyFont="1" applyBorder="1" applyAlignment="1">
      <alignment horizontal="left" vertical="center"/>
    </xf>
    <xf numFmtId="43" fontId="92" fillId="0" borderId="8" xfId="0" applyNumberFormat="1" applyFont="1" applyBorder="1" applyAlignment="1">
      <alignment horizontal="center" wrapText="1"/>
    </xf>
    <xf numFmtId="0" fontId="92" fillId="0" borderId="2" xfId="0" applyFont="1" applyBorder="1" applyAlignment="1">
      <alignment horizontal="center" wrapText="1"/>
    </xf>
    <xf numFmtId="0" fontId="92" fillId="0" borderId="6" xfId="0" applyFont="1" applyBorder="1" applyAlignment="1">
      <alignment horizontal="center" wrapText="1"/>
    </xf>
    <xf numFmtId="0" fontId="30" fillId="0" borderId="8" xfId="0" applyFont="1" applyBorder="1" applyAlignment="1">
      <alignment horizontal="left" vertical="center" wrapText="1"/>
    </xf>
    <xf numFmtId="0" fontId="30" fillId="0" borderId="2" xfId="0" applyFont="1" applyBorder="1" applyAlignment="1">
      <alignment horizontal="left" vertical="center" wrapText="1"/>
    </xf>
    <xf numFmtId="0" fontId="30" fillId="0" borderId="6" xfId="0" applyFont="1" applyBorder="1" applyAlignment="1">
      <alignment horizontal="left" vertical="center" wrapText="1"/>
    </xf>
    <xf numFmtId="43" fontId="93" fillId="0" borderId="3" xfId="0" applyNumberFormat="1" applyFont="1" applyBorder="1" applyAlignment="1">
      <alignment horizontal="center" vertical="top" wrapText="1"/>
    </xf>
    <xf numFmtId="0" fontId="31" fillId="0" borderId="3" xfId="0" applyFont="1" applyBorder="1" applyAlignment="1">
      <alignment horizontal="center" vertical="center" wrapText="1"/>
    </xf>
    <xf numFmtId="43" fontId="36" fillId="0" borderId="8" xfId="0" applyNumberFormat="1" applyFont="1" applyBorder="1" applyAlignment="1">
      <alignment horizontal="center" wrapText="1"/>
    </xf>
    <xf numFmtId="43" fontId="36" fillId="0" borderId="6" xfId="0" applyNumberFormat="1" applyFont="1" applyBorder="1" applyAlignment="1">
      <alignment horizontal="center" wrapText="1"/>
    </xf>
    <xf numFmtId="0" fontId="36" fillId="0" borderId="3" xfId="0" applyFont="1" applyBorder="1" applyAlignment="1">
      <alignment horizontal="center" wrapText="1"/>
    </xf>
    <xf numFmtId="0" fontId="94" fillId="0" borderId="0" xfId="0" applyFont="1" applyAlignment="1">
      <alignment horizontal="center" vertical="center" wrapText="1"/>
    </xf>
    <xf numFmtId="0" fontId="95" fillId="5" borderId="0" xfId="0" applyFont="1" applyFill="1" applyAlignment="1">
      <alignment horizontal="left" vertical="center" wrapText="1"/>
    </xf>
    <xf numFmtId="0" fontId="31" fillId="0" borderId="8" xfId="0" applyFont="1" applyBorder="1" applyAlignment="1">
      <alignment horizontal="center" wrapText="1"/>
    </xf>
    <xf numFmtId="0" fontId="31" fillId="0" borderId="6" xfId="0" applyFont="1" applyBorder="1" applyAlignment="1">
      <alignment horizontal="center" wrapText="1"/>
    </xf>
    <xf numFmtId="43" fontId="36" fillId="0" borderId="3" xfId="0" applyNumberFormat="1" applyFont="1" applyBorder="1" applyAlignment="1">
      <alignment horizontal="center" wrapText="1"/>
    </xf>
    <xf numFmtId="0" fontId="36" fillId="0" borderId="6" xfId="0" applyFont="1" applyBorder="1" applyAlignment="1">
      <alignment horizontal="center" wrapText="1"/>
    </xf>
    <xf numFmtId="0" fontId="31" fillId="0" borderId="3" xfId="0" applyFont="1" applyBorder="1" applyAlignment="1">
      <alignment horizontal="left" vertical="center" wrapText="1"/>
    </xf>
    <xf numFmtId="0" fontId="36" fillId="0" borderId="8" xfId="0" applyFont="1" applyBorder="1" applyAlignment="1">
      <alignment horizontal="center" wrapText="1"/>
    </xf>
    <xf numFmtId="0" fontId="30" fillId="0" borderId="8" xfId="0" applyFont="1" applyBorder="1" applyAlignment="1">
      <alignment horizontal="center" wrapText="1"/>
    </xf>
    <xf numFmtId="0" fontId="30" fillId="0" borderId="6" xfId="0" applyFont="1" applyBorder="1" applyAlignment="1">
      <alignment horizontal="center" wrapText="1"/>
    </xf>
    <xf numFmtId="0" fontId="34" fillId="0" borderId="3" xfId="0" applyFont="1" applyBorder="1" applyAlignment="1">
      <alignment horizontal="center"/>
    </xf>
    <xf numFmtId="0" fontId="29" fillId="0" borderId="3" xfId="0" applyFont="1" applyBorder="1" applyAlignment="1">
      <alignment horizontal="center"/>
    </xf>
    <xf numFmtId="0" fontId="35" fillId="0" borderId="3" xfId="0" applyFont="1" applyBorder="1" applyAlignment="1">
      <alignment horizontal="center" wrapText="1"/>
    </xf>
    <xf numFmtId="0" fontId="30" fillId="0" borderId="3" xfId="0" applyFont="1" applyBorder="1" applyAlignment="1">
      <alignment horizontal="center"/>
    </xf>
    <xf numFmtId="0" fontId="35" fillId="0" borderId="12" xfId="0" applyFont="1" applyBorder="1" applyAlignment="1">
      <alignment horizontal="center" vertical="center"/>
    </xf>
    <xf numFmtId="0" fontId="35" fillId="0" borderId="14" xfId="0" applyFont="1" applyBorder="1" applyAlignment="1">
      <alignment horizontal="center" vertical="center"/>
    </xf>
    <xf numFmtId="0" fontId="35" fillId="0" borderId="17" xfId="0" applyFont="1" applyBorder="1" applyAlignment="1">
      <alignment horizontal="center" vertical="center"/>
    </xf>
    <xf numFmtId="0" fontId="35" fillId="0" borderId="16" xfId="0" applyFont="1" applyBorder="1" applyAlignment="1">
      <alignment horizontal="center" vertical="center"/>
    </xf>
    <xf numFmtId="0" fontId="35" fillId="0" borderId="4"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12" xfId="0" applyFont="1" applyBorder="1" applyAlignment="1">
      <alignment horizontal="center" wrapText="1"/>
    </xf>
    <xf numFmtId="0" fontId="35" fillId="0" borderId="14" xfId="0" applyFont="1" applyBorder="1" applyAlignment="1">
      <alignment horizontal="center" wrapText="1"/>
    </xf>
    <xf numFmtId="0" fontId="35" fillId="0" borderId="17" xfId="0" applyFont="1" applyBorder="1" applyAlignment="1">
      <alignment horizontal="center" wrapText="1"/>
    </xf>
    <xf numFmtId="0" fontId="35" fillId="0" borderId="16" xfId="0" applyFont="1" applyBorder="1" applyAlignment="1">
      <alignment horizontal="center" wrapText="1"/>
    </xf>
    <xf numFmtId="0" fontId="29" fillId="0" borderId="8" xfId="0" applyFont="1" applyBorder="1" applyAlignment="1">
      <alignment horizontal="center"/>
    </xf>
    <xf numFmtId="0" fontId="29" fillId="0" borderId="6" xfId="0" applyFont="1" applyBorder="1" applyAlignment="1">
      <alignment horizontal="center"/>
    </xf>
    <xf numFmtId="0" fontId="32" fillId="0" borderId="0" xfId="0" applyFont="1" applyAlignment="1">
      <alignment horizontal="center"/>
    </xf>
    <xf numFmtId="0" fontId="96" fillId="5" borderId="23" xfId="0" applyFont="1" applyFill="1" applyBorder="1" applyAlignment="1">
      <alignment horizontal="left" vertical="top" wrapText="1"/>
    </xf>
    <xf numFmtId="0" fontId="96" fillId="5" borderId="0" xfId="0" applyFont="1" applyFill="1" applyAlignment="1">
      <alignment horizontal="left" vertical="top" wrapText="1"/>
    </xf>
    <xf numFmtId="0" fontId="32" fillId="0" borderId="13" xfId="0" applyFont="1" applyBorder="1" applyAlignment="1">
      <alignment horizontal="left" vertical="center" wrapText="1"/>
    </xf>
    <xf numFmtId="0" fontId="32" fillId="0" borderId="13" xfId="0" applyFont="1" applyBorder="1" applyAlignment="1">
      <alignment horizontal="left" vertical="center"/>
    </xf>
    <xf numFmtId="0" fontId="32" fillId="0" borderId="0" xfId="0" applyFont="1" applyAlignment="1">
      <alignment horizontal="left" vertical="center"/>
    </xf>
    <xf numFmtId="0" fontId="53" fillId="0" borderId="8" xfId="0" applyFont="1" applyBorder="1" applyAlignment="1">
      <alignment horizontal="center" vertical="center"/>
    </xf>
    <xf numFmtId="0" fontId="53" fillId="0" borderId="6" xfId="0" applyFont="1" applyBorder="1" applyAlignment="1">
      <alignment horizontal="center" vertical="center"/>
    </xf>
    <xf numFmtId="0" fontId="53" fillId="0" borderId="13" xfId="0" applyFont="1" applyBorder="1" applyAlignment="1">
      <alignment horizontal="left" vertical="center" wrapText="1"/>
    </xf>
    <xf numFmtId="0" fontId="53" fillId="0" borderId="0" xfId="0" applyFont="1" applyAlignment="1">
      <alignment horizontal="left" vertical="center" wrapText="1"/>
    </xf>
    <xf numFmtId="0" fontId="53" fillId="0" borderId="12" xfId="0" applyFont="1" applyBorder="1" applyAlignment="1">
      <alignment horizontal="center" vertical="center"/>
    </xf>
    <xf numFmtId="0" fontId="53" fillId="0" borderId="14" xfId="0" applyFont="1" applyBorder="1" applyAlignment="1">
      <alignment horizontal="center" vertical="center"/>
    </xf>
    <xf numFmtId="0" fontId="53" fillId="0" borderId="17" xfId="0" applyFont="1" applyBorder="1" applyAlignment="1">
      <alignment horizontal="center" vertical="center"/>
    </xf>
    <xf numFmtId="0" fontId="53" fillId="0" borderId="16" xfId="0" applyFont="1" applyBorder="1" applyAlignment="1">
      <alignment horizontal="center" vertical="center"/>
    </xf>
    <xf numFmtId="0" fontId="53" fillId="0" borderId="4" xfId="0" applyFont="1" applyBorder="1" applyAlignment="1">
      <alignment horizontal="center" vertical="center"/>
    </xf>
    <xf numFmtId="0" fontId="53" fillId="0" borderId="5" xfId="0" applyFont="1" applyBorder="1" applyAlignment="1">
      <alignment horizontal="center" vertical="center"/>
    </xf>
    <xf numFmtId="0" fontId="97" fillId="5" borderId="0" xfId="0" applyFont="1" applyFill="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53" fillId="0" borderId="0" xfId="0" applyFont="1" applyAlignment="1">
      <alignment horizontal="center" vertical="center"/>
    </xf>
    <xf numFmtId="0" fontId="53" fillId="0" borderId="13" xfId="0" applyFont="1" applyBorder="1" applyAlignment="1">
      <alignment horizontal="center"/>
    </xf>
    <xf numFmtId="0" fontId="53" fillId="0" borderId="0" xfId="0" applyFont="1" applyAlignment="1">
      <alignment horizontal="center"/>
    </xf>
    <xf numFmtId="0" fontId="53" fillId="0" borderId="3" xfId="0" applyFont="1" applyBorder="1" applyAlignment="1">
      <alignment horizontal="center" vertical="center" wrapText="1"/>
    </xf>
    <xf numFmtId="0" fontId="54" fillId="0" borderId="3" xfId="0" applyFont="1" applyBorder="1" applyAlignment="1">
      <alignment horizontal="center" vertical="center"/>
    </xf>
    <xf numFmtId="0" fontId="53" fillId="0" borderId="3" xfId="0" applyFont="1" applyBorder="1" applyAlignment="1">
      <alignment horizontal="center" vertical="center"/>
    </xf>
    <xf numFmtId="0" fontId="53" fillId="0" borderId="3" xfId="0" applyFont="1" applyBorder="1" applyAlignment="1">
      <alignment horizontal="left" vertical="center"/>
    </xf>
    <xf numFmtId="0" fontId="53" fillId="0" borderId="7" xfId="0" applyFont="1" applyBorder="1" applyAlignment="1">
      <alignment horizontal="center" vertical="center"/>
    </xf>
    <xf numFmtId="0" fontId="53" fillId="0" borderId="8" xfId="0" applyFont="1" applyBorder="1" applyAlignment="1">
      <alignment horizontal="center"/>
    </xf>
    <xf numFmtId="0" fontId="53" fillId="0" borderId="6" xfId="0" applyFont="1" applyBorder="1" applyAlignment="1">
      <alignment horizontal="center"/>
    </xf>
    <xf numFmtId="43" fontId="54" fillId="0" borderId="8" xfId="0" applyNumberFormat="1" applyFont="1" applyBorder="1" applyAlignment="1">
      <alignment horizontal="center"/>
    </xf>
    <xf numFmtId="0" fontId="54" fillId="0" borderId="6" xfId="0" applyFont="1" applyBorder="1" applyAlignment="1">
      <alignment horizontal="center"/>
    </xf>
    <xf numFmtId="0" fontId="53" fillId="0" borderId="13" xfId="0" applyFont="1" applyBorder="1" applyAlignment="1">
      <alignment horizontal="left"/>
    </xf>
    <xf numFmtId="0" fontId="57" fillId="0" borderId="3" xfId="0" applyFont="1" applyBorder="1" applyAlignment="1">
      <alignment horizontal="left" vertical="center"/>
    </xf>
    <xf numFmtId="43" fontId="54" fillId="0" borderId="3" xfId="0" applyNumberFormat="1" applyFont="1" applyBorder="1" applyAlignment="1">
      <alignment horizontal="center"/>
    </xf>
    <xf numFmtId="0" fontId="54" fillId="0" borderId="3" xfId="0" applyFont="1" applyBorder="1" applyAlignment="1">
      <alignment horizontal="center"/>
    </xf>
    <xf numFmtId="0" fontId="53" fillId="0" borderId="8" xfId="0" applyFont="1" applyBorder="1" applyAlignment="1">
      <alignment horizontal="left" vertical="center"/>
    </xf>
    <xf numFmtId="0" fontId="53" fillId="0" borderId="6" xfId="0" applyFont="1" applyBorder="1" applyAlignment="1">
      <alignment horizontal="left" vertical="center"/>
    </xf>
    <xf numFmtId="0" fontId="97" fillId="5" borderId="0" xfId="0" applyFont="1" applyFill="1" applyAlignment="1">
      <alignment horizontal="center"/>
    </xf>
    <xf numFmtId="0" fontId="53" fillId="0" borderId="3" xfId="0" applyFont="1" applyBorder="1" applyAlignment="1">
      <alignment horizontal="center"/>
    </xf>
    <xf numFmtId="0" fontId="53" fillId="0" borderId="4" xfId="0" applyFont="1" applyBorder="1" applyAlignment="1">
      <alignment horizontal="center"/>
    </xf>
    <xf numFmtId="0" fontId="53" fillId="0" borderId="5" xfId="0" applyFont="1" applyBorder="1" applyAlignment="1">
      <alignment horizontal="center"/>
    </xf>
    <xf numFmtId="0" fontId="38" fillId="0" borderId="0" xfId="0" applyFont="1" applyAlignment="1">
      <alignment horizontal="center"/>
    </xf>
    <xf numFmtId="0" fontId="53" fillId="0" borderId="12" xfId="0" applyFont="1" applyBorder="1" applyAlignment="1">
      <alignment horizontal="left" vertical="center" wrapText="1"/>
    </xf>
    <xf numFmtId="0" fontId="53" fillId="0" borderId="14" xfId="0" applyFont="1" applyBorder="1" applyAlignment="1">
      <alignment horizontal="left" vertical="center" wrapText="1"/>
    </xf>
    <xf numFmtId="0" fontId="53" fillId="0" borderId="17" xfId="0" applyFont="1" applyBorder="1" applyAlignment="1">
      <alignment horizontal="left" vertical="center" wrapText="1"/>
    </xf>
    <xf numFmtId="0" fontId="53" fillId="0" borderId="16" xfId="0" applyFont="1" applyBorder="1" applyAlignment="1">
      <alignment horizontal="left" vertical="center" wrapText="1"/>
    </xf>
    <xf numFmtId="43" fontId="53" fillId="0" borderId="0" xfId="0" applyNumberFormat="1" applyFont="1" applyAlignment="1">
      <alignment horizontal="center"/>
    </xf>
    <xf numFmtId="164" fontId="53" fillId="0" borderId="3" xfId="0" applyNumberFormat="1" applyFont="1" applyBorder="1" applyAlignment="1">
      <alignment horizontal="center" vertical="center"/>
    </xf>
    <xf numFmtId="0" fontId="53" fillId="0" borderId="7" xfId="0" applyFont="1" applyBorder="1" applyAlignment="1">
      <alignment horizontal="center"/>
    </xf>
    <xf numFmtId="0" fontId="53" fillId="0" borderId="4" xfId="0" applyFont="1" applyBorder="1" applyAlignment="1">
      <alignment horizontal="center" wrapText="1"/>
    </xf>
    <xf numFmtId="0" fontId="53" fillId="0" borderId="5" xfId="0" applyFont="1" applyBorder="1" applyAlignment="1">
      <alignment horizontal="center" wrapText="1"/>
    </xf>
    <xf numFmtId="0" fontId="53" fillId="0" borderId="4" xfId="0" applyFont="1" applyBorder="1" applyAlignment="1">
      <alignment horizontal="left" vertical="center" wrapText="1"/>
    </xf>
    <xf numFmtId="0" fontId="53" fillId="0" borderId="5" xfId="0" applyFont="1" applyBorder="1" applyAlignment="1">
      <alignment horizontal="left" vertical="center" wrapText="1"/>
    </xf>
    <xf numFmtId="164" fontId="53" fillId="0" borderId="3" xfId="1" applyFont="1" applyBorder="1" applyAlignment="1">
      <alignment horizontal="center" vertical="center"/>
    </xf>
    <xf numFmtId="43" fontId="53" fillId="0" borderId="8" xfId="0" applyNumberFormat="1" applyFont="1" applyBorder="1" applyAlignment="1">
      <alignment horizontal="center"/>
    </xf>
    <xf numFmtId="0" fontId="54" fillId="0" borderId="8" xfId="0" applyFont="1" applyBorder="1" applyAlignment="1">
      <alignment horizontal="center"/>
    </xf>
    <xf numFmtId="0" fontId="53" fillId="0" borderId="3" xfId="0" applyFont="1" applyBorder="1" applyAlignment="1">
      <alignment horizontal="left" vertical="center" wrapText="1"/>
    </xf>
    <xf numFmtId="0" fontId="53" fillId="2" borderId="1" xfId="0" applyFont="1" applyFill="1" applyBorder="1" applyAlignment="1">
      <alignment horizontal="center" vertical="center" wrapText="1"/>
    </xf>
    <xf numFmtId="0" fontId="53" fillId="0" borderId="2" xfId="0" applyFont="1" applyBorder="1" applyAlignment="1">
      <alignment horizontal="center" vertical="center"/>
    </xf>
    <xf numFmtId="0" fontId="97" fillId="5" borderId="0" xfId="0" applyFont="1" applyFill="1" applyAlignment="1">
      <alignment horizontal="center" vertical="center" wrapText="1"/>
    </xf>
    <xf numFmtId="0" fontId="55" fillId="0" borderId="4" xfId="0" applyFont="1" applyBorder="1" applyAlignment="1">
      <alignment horizontal="center"/>
    </xf>
    <xf numFmtId="0" fontId="55" fillId="0" borderId="5" xfId="0" applyFont="1" applyBorder="1" applyAlignment="1">
      <alignment horizontal="center"/>
    </xf>
    <xf numFmtId="0" fontId="55" fillId="0" borderId="3" xfId="0" applyFont="1" applyBorder="1" applyAlignment="1">
      <alignment horizontal="center" vertical="center" wrapText="1"/>
    </xf>
    <xf numFmtId="0" fontId="68" fillId="0" borderId="9" xfId="5" applyFont="1" applyBorder="1" applyAlignment="1" applyProtection="1">
      <alignment horizontal="left"/>
      <protection locked="0"/>
    </xf>
    <xf numFmtId="0" fontId="68" fillId="0" borderId="0" xfId="5" applyFont="1" applyAlignment="1" applyProtection="1">
      <alignment horizontal="left"/>
      <protection locked="0"/>
    </xf>
    <xf numFmtId="0" fontId="68" fillId="0" borderId="3" xfId="5" applyFont="1" applyBorder="1" applyAlignment="1" applyProtection="1">
      <alignment horizontal="left"/>
      <protection locked="0"/>
    </xf>
    <xf numFmtId="0" fontId="68" fillId="0" borderId="3" xfId="5" applyFont="1" applyBorder="1" applyAlignment="1" applyProtection="1">
      <alignment horizontal="center"/>
      <protection locked="0"/>
    </xf>
    <xf numFmtId="43" fontId="68" fillId="0" borderId="3" xfId="5" applyNumberFormat="1" applyFont="1" applyBorder="1" applyAlignment="1">
      <alignment horizontal="center"/>
    </xf>
    <xf numFmtId="43" fontId="68" fillId="0" borderId="3" xfId="5" applyNumberFormat="1" applyFont="1" applyBorder="1" applyAlignment="1" applyProtection="1">
      <alignment horizontal="center"/>
      <protection locked="0"/>
    </xf>
    <xf numFmtId="0" fontId="68" fillId="0" borderId="3" xfId="5" applyFont="1" applyBorder="1" applyAlignment="1">
      <alignment horizontal="left"/>
    </xf>
    <xf numFmtId="0" fontId="68" fillId="0" borderId="3" xfId="5" applyFont="1" applyBorder="1" applyAlignment="1">
      <alignment horizontal="center"/>
    </xf>
    <xf numFmtId="0" fontId="69" fillId="0" borderId="3" xfId="5" applyFont="1" applyBorder="1" applyAlignment="1">
      <alignment horizontal="left"/>
    </xf>
    <xf numFmtId="0" fontId="69" fillId="0" borderId="3" xfId="5" applyFont="1" applyBorder="1" applyAlignment="1" applyProtection="1">
      <alignment horizontal="left"/>
      <protection locked="0"/>
    </xf>
    <xf numFmtId="43" fontId="68" fillId="0" borderId="3" xfId="5" quotePrefix="1" applyNumberFormat="1" applyFont="1" applyBorder="1" applyAlignment="1">
      <alignment horizontal="center"/>
    </xf>
    <xf numFmtId="0" fontId="68" fillId="0" borderId="3" xfId="5" applyFont="1" applyBorder="1" applyAlignment="1">
      <alignment horizontal="left" wrapText="1"/>
    </xf>
    <xf numFmtId="0" fontId="68" fillId="0" borderId="8" xfId="5" applyFont="1" applyBorder="1" applyAlignment="1">
      <alignment horizontal="left" wrapText="1"/>
    </xf>
    <xf numFmtId="0" fontId="68" fillId="0" borderId="2" xfId="5" applyFont="1" applyBorder="1" applyAlignment="1">
      <alignment horizontal="left" wrapText="1"/>
    </xf>
    <xf numFmtId="0" fontId="68" fillId="0" borderId="6" xfId="5" applyFont="1" applyBorder="1" applyAlignment="1">
      <alignment horizontal="left" wrapText="1"/>
    </xf>
    <xf numFmtId="0" fontId="69" fillId="0" borderId="3" xfId="5" applyFont="1" applyBorder="1" applyAlignment="1">
      <alignment horizontal="left" wrapText="1"/>
    </xf>
    <xf numFmtId="0" fontId="68" fillId="0" borderId="8" xfId="5" applyFont="1" applyBorder="1" applyAlignment="1">
      <alignment horizontal="center"/>
    </xf>
    <xf numFmtId="0" fontId="68" fillId="0" borderId="6" xfId="5" applyFont="1" applyBorder="1" applyAlignment="1">
      <alignment horizontal="center"/>
    </xf>
    <xf numFmtId="0" fontId="68" fillId="0" borderId="2" xfId="5" applyFont="1" applyBorder="1" applyAlignment="1">
      <alignment horizontal="center"/>
    </xf>
    <xf numFmtId="172" fontId="68" fillId="0" borderId="8" xfId="5" applyNumberFormat="1" applyFont="1" applyBorder="1" applyAlignment="1" applyProtection="1">
      <alignment horizontal="center"/>
      <protection locked="0"/>
    </xf>
    <xf numFmtId="172" fontId="68" fillId="0" borderId="2" xfId="5" applyNumberFormat="1" applyFont="1" applyBorder="1" applyAlignment="1" applyProtection="1">
      <alignment horizontal="center"/>
      <protection locked="0"/>
    </xf>
    <xf numFmtId="172" fontId="68" fillId="0" borderId="6" xfId="5" applyNumberFormat="1" applyFont="1" applyBorder="1" applyAlignment="1" applyProtection="1">
      <alignment horizontal="center"/>
      <protection locked="0"/>
    </xf>
    <xf numFmtId="172" fontId="68" fillId="0" borderId="8" xfId="5" applyNumberFormat="1" applyFont="1" applyBorder="1" applyAlignment="1">
      <alignment horizontal="center"/>
    </xf>
    <xf numFmtId="172" fontId="68" fillId="0" borderId="2" xfId="5" applyNumberFormat="1" applyFont="1" applyBorder="1" applyAlignment="1">
      <alignment horizontal="center"/>
    </xf>
    <xf numFmtId="172" fontId="68" fillId="0" borderId="6" xfId="5" applyNumberFormat="1" applyFont="1" applyBorder="1" applyAlignment="1">
      <alignment horizontal="center"/>
    </xf>
    <xf numFmtId="0" fontId="68" fillId="0" borderId="8" xfId="5" applyFont="1" applyBorder="1" applyAlignment="1">
      <alignment horizontal="left"/>
    </xf>
    <xf numFmtId="0" fontId="68" fillId="0" borderId="2" xfId="5" applyFont="1" applyBorder="1" applyAlignment="1">
      <alignment horizontal="left"/>
    </xf>
    <xf numFmtId="0" fontId="68" fillId="0" borderId="6" xfId="5" applyFont="1" applyBorder="1" applyAlignment="1">
      <alignment horizontal="left"/>
    </xf>
    <xf numFmtId="172" fontId="68" fillId="0" borderId="3" xfId="5" applyNumberFormat="1" applyFont="1" applyBorder="1" applyAlignment="1" applyProtection="1">
      <alignment horizontal="center"/>
      <protection locked="0"/>
    </xf>
    <xf numFmtId="172" fontId="68" fillId="0" borderId="3" xfId="5" applyNumberFormat="1" applyFont="1" applyBorder="1" applyAlignment="1">
      <alignment horizontal="center"/>
    </xf>
    <xf numFmtId="0" fontId="68" fillId="0" borderId="3" xfId="5" applyFont="1" applyBorder="1" applyAlignment="1" applyProtection="1">
      <alignment horizontal="left" wrapText="1"/>
      <protection locked="0"/>
    </xf>
    <xf numFmtId="0" fontId="68" fillId="0" borderId="0" xfId="5" applyFont="1" applyAlignment="1" applyProtection="1">
      <alignment horizontal="right"/>
      <protection locked="0"/>
    </xf>
    <xf numFmtId="0" fontId="67" fillId="0" borderId="0" xfId="5" applyFont="1" applyAlignment="1">
      <alignment horizontal="center"/>
    </xf>
    <xf numFmtId="0" fontId="99" fillId="0" borderId="0" xfId="5" applyFont="1" applyAlignment="1">
      <alignment horizontal="center"/>
    </xf>
    <xf numFmtId="0" fontId="67" fillId="0" borderId="13" xfId="5" applyFont="1" applyBorder="1" applyAlignment="1">
      <alignment horizontal="center"/>
    </xf>
    <xf numFmtId="0" fontId="68" fillId="6" borderId="8" xfId="5" applyFont="1" applyFill="1" applyBorder="1" applyAlignment="1">
      <alignment horizontal="center"/>
    </xf>
    <xf numFmtId="0" fontId="68" fillId="6" borderId="2" xfId="5" applyFont="1" applyFill="1" applyBorder="1" applyAlignment="1">
      <alignment horizontal="center"/>
    </xf>
    <xf numFmtId="0" fontId="68" fillId="6" borderId="6" xfId="5" applyFont="1" applyFill="1" applyBorder="1" applyAlignment="1">
      <alignment horizontal="center"/>
    </xf>
    <xf numFmtId="0" fontId="69" fillId="0" borderId="0" xfId="5" applyFont="1" applyAlignment="1">
      <alignment horizontal="center"/>
    </xf>
    <xf numFmtId="0" fontId="77" fillId="0" borderId="17" xfId="5" applyFont="1" applyBorder="1" applyAlignment="1">
      <alignment horizontal="center"/>
    </xf>
    <xf numFmtId="0" fontId="77" fillId="0" borderId="1" xfId="5" applyFont="1" applyBorder="1" applyAlignment="1">
      <alignment horizontal="center"/>
    </xf>
    <xf numFmtId="0" fontId="77" fillId="0" borderId="16" xfId="5" applyFont="1" applyBorder="1" applyAlignment="1">
      <alignment horizontal="center"/>
    </xf>
    <xf numFmtId="0" fontId="69" fillId="0" borderId="1" xfId="5" applyFont="1" applyBorder="1" applyAlignment="1">
      <alignment horizontal="center"/>
    </xf>
    <xf numFmtId="0" fontId="69" fillId="0" borderId="0" xfId="5" applyFont="1" applyAlignment="1">
      <alignment horizontal="left"/>
    </xf>
    <xf numFmtId="0" fontId="98" fillId="0" borderId="0" xfId="5" applyFont="1" applyAlignment="1">
      <alignment horizontal="left"/>
    </xf>
    <xf numFmtId="0" fontId="68" fillId="0" borderId="3" xfId="5" applyFont="1" applyBorder="1" applyAlignment="1">
      <alignment horizontal="center" wrapText="1"/>
    </xf>
    <xf numFmtId="41" fontId="68" fillId="19" borderId="8" xfId="5" applyNumberFormat="1" applyFont="1" applyFill="1" applyBorder="1" applyAlignment="1" applyProtection="1">
      <alignment horizontal="center" vertical="center"/>
      <protection locked="0"/>
    </xf>
    <xf numFmtId="41" fontId="68" fillId="19" borderId="2" xfId="5" applyNumberFormat="1" applyFont="1" applyFill="1" applyBorder="1" applyAlignment="1" applyProtection="1">
      <alignment horizontal="center" vertical="center"/>
      <protection locked="0"/>
    </xf>
    <xf numFmtId="41" fontId="68" fillId="19" borderId="6" xfId="5" applyNumberFormat="1" applyFont="1" applyFill="1" applyBorder="1" applyAlignment="1" applyProtection="1">
      <alignment horizontal="center" vertical="center"/>
      <protection locked="0"/>
    </xf>
    <xf numFmtId="0" fontId="69" fillId="0" borderId="8" xfId="5" applyFont="1" applyBorder="1" applyAlignment="1">
      <alignment horizontal="left" wrapText="1"/>
    </xf>
    <xf numFmtId="0" fontId="69" fillId="0" borderId="2" xfId="5" applyFont="1" applyBorder="1" applyAlignment="1">
      <alignment horizontal="left" wrapText="1"/>
    </xf>
    <xf numFmtId="0" fontId="69" fillId="0" borderId="6" xfId="5" applyFont="1" applyBorder="1" applyAlignment="1">
      <alignment horizontal="left" wrapText="1"/>
    </xf>
    <xf numFmtId="0" fontId="83" fillId="0" borderId="3" xfId="5" applyFont="1" applyBorder="1" applyAlignment="1">
      <alignment horizontal="left" vertical="center" wrapText="1"/>
    </xf>
    <xf numFmtId="0" fontId="79" fillId="0" borderId="3" xfId="5" applyFont="1" applyBorder="1" applyAlignment="1">
      <alignment horizontal="left" vertical="center" wrapText="1"/>
    </xf>
    <xf numFmtId="43" fontId="72" fillId="2" borderId="3" xfId="5" applyNumberFormat="1" applyFont="1" applyFill="1" applyBorder="1" applyAlignment="1">
      <alignment horizontal="right" wrapText="1"/>
    </xf>
    <xf numFmtId="43" fontId="72" fillId="6" borderId="3" xfId="5" applyNumberFormat="1" applyFont="1" applyFill="1" applyBorder="1" applyAlignment="1">
      <alignment horizontal="center" wrapText="1"/>
    </xf>
    <xf numFmtId="43" fontId="72" fillId="6" borderId="3" xfId="5" applyNumberFormat="1" applyFont="1" applyFill="1" applyBorder="1" applyAlignment="1">
      <alignment horizontal="right" wrapText="1"/>
    </xf>
    <xf numFmtId="43" fontId="72" fillId="2" borderId="8" xfId="5" applyNumberFormat="1" applyFont="1" applyFill="1" applyBorder="1" applyAlignment="1">
      <alignment horizontal="center" wrapText="1"/>
    </xf>
    <xf numFmtId="43" fontId="72" fillId="2" borderId="6" xfId="5" applyNumberFormat="1" applyFont="1" applyFill="1" applyBorder="1" applyAlignment="1">
      <alignment horizontal="center" wrapText="1"/>
    </xf>
    <xf numFmtId="43" fontId="72" fillId="2" borderId="3" xfId="2" applyNumberFormat="1" applyFont="1" applyFill="1" applyBorder="1" applyAlignment="1" applyProtection="1">
      <alignment horizontal="right" wrapText="1"/>
    </xf>
    <xf numFmtId="43" fontId="72" fillId="2" borderId="3" xfId="2" applyNumberFormat="1" applyFont="1" applyFill="1" applyBorder="1" applyAlignment="1" applyProtection="1">
      <alignment horizontal="center" wrapText="1"/>
    </xf>
    <xf numFmtId="43" fontId="72" fillId="2" borderId="3" xfId="5" applyNumberFormat="1" applyFont="1" applyFill="1" applyBorder="1" applyAlignment="1" applyProtection="1">
      <alignment horizontal="right" wrapText="1"/>
      <protection locked="0"/>
    </xf>
    <xf numFmtId="43" fontId="72" fillId="4" borderId="3" xfId="5" applyNumberFormat="1" applyFont="1" applyFill="1" applyBorder="1" applyAlignment="1">
      <alignment horizontal="center" wrapText="1"/>
    </xf>
    <xf numFmtId="0" fontId="79" fillId="0" borderId="8" xfId="5" applyFont="1" applyBorder="1" applyAlignment="1" applyProtection="1">
      <alignment horizontal="left" wrapText="1"/>
      <protection locked="0"/>
    </xf>
    <xf numFmtId="0" fontId="79" fillId="0" borderId="2" xfId="5" applyFont="1" applyBorder="1" applyAlignment="1" applyProtection="1">
      <alignment horizontal="left" wrapText="1"/>
      <protection locked="0"/>
    </xf>
    <xf numFmtId="0" fontId="79" fillId="0" borderId="6" xfId="5" applyFont="1" applyBorder="1" applyAlignment="1" applyProtection="1">
      <alignment horizontal="left" wrapText="1"/>
      <protection locked="0"/>
    </xf>
    <xf numFmtId="164" fontId="86" fillId="0" borderId="8" xfId="2" applyFont="1" applyBorder="1" applyAlignment="1" applyProtection="1">
      <alignment horizontal="center"/>
    </xf>
    <xf numFmtId="164" fontId="86" fillId="0" borderId="2" xfId="2" applyFont="1" applyBorder="1" applyAlignment="1" applyProtection="1">
      <alignment horizontal="center"/>
    </xf>
    <xf numFmtId="164" fontId="86" fillId="0" borderId="6" xfId="2" applyFont="1" applyBorder="1" applyAlignment="1" applyProtection="1">
      <alignment horizontal="center"/>
    </xf>
    <xf numFmtId="0" fontId="103" fillId="0" borderId="8" xfId="5" applyFont="1" applyBorder="1" applyAlignment="1" applyProtection="1">
      <alignment horizontal="center" wrapText="1"/>
      <protection locked="0"/>
    </xf>
    <xf numFmtId="0" fontId="103" fillId="0" borderId="6" xfId="5" applyFont="1" applyBorder="1" applyAlignment="1" applyProtection="1">
      <alignment horizontal="center" wrapText="1"/>
      <protection locked="0"/>
    </xf>
    <xf numFmtId="164" fontId="86" fillId="0" borderId="8" xfId="2" applyFont="1" applyBorder="1" applyAlignment="1" applyProtection="1">
      <alignment horizontal="center"/>
      <protection locked="0"/>
    </xf>
    <xf numFmtId="164" fontId="86" fillId="0" borderId="2" xfId="2" applyFont="1" applyBorder="1" applyAlignment="1" applyProtection="1">
      <alignment horizontal="center"/>
      <protection locked="0"/>
    </xf>
    <xf numFmtId="164" fontId="86" fillId="0" borderId="6" xfId="2" applyFont="1" applyBorder="1" applyAlignment="1" applyProtection="1">
      <alignment horizontal="center"/>
      <protection locked="0"/>
    </xf>
    <xf numFmtId="0" fontId="101" fillId="0" borderId="3" xfId="5" applyFont="1" applyBorder="1" applyAlignment="1">
      <alignment horizontal="left" wrapText="1"/>
    </xf>
    <xf numFmtId="164" fontId="78" fillId="0" borderId="3" xfId="2" applyFont="1" applyBorder="1" applyAlignment="1" applyProtection="1">
      <alignment horizontal="right"/>
    </xf>
    <xf numFmtId="0" fontId="102" fillId="0" borderId="3" xfId="5" applyFont="1" applyBorder="1" applyAlignment="1">
      <alignment horizontal="center" vertical="top" wrapText="1"/>
    </xf>
    <xf numFmtId="0" fontId="103" fillId="0" borderId="8" xfId="5" applyFont="1" applyBorder="1" applyAlignment="1" applyProtection="1">
      <alignment horizontal="left" wrapText="1"/>
      <protection locked="0"/>
    </xf>
    <xf numFmtId="0" fontId="103" fillId="0" borderId="2" xfId="5" applyFont="1" applyBorder="1" applyAlignment="1" applyProtection="1">
      <alignment horizontal="left" wrapText="1"/>
      <protection locked="0"/>
    </xf>
    <xf numFmtId="0" fontId="103" fillId="0" borderId="6" xfId="5" applyFont="1" applyBorder="1" applyAlignment="1" applyProtection="1">
      <alignment horizontal="left" wrapText="1"/>
      <protection locked="0"/>
    </xf>
    <xf numFmtId="164" fontId="78" fillId="0" borderId="8" xfId="2" applyFont="1" applyBorder="1" applyAlignment="1" applyProtection="1">
      <alignment horizontal="center"/>
    </xf>
    <xf numFmtId="164" fontId="78" fillId="0" borderId="2" xfId="2" applyFont="1" applyBorder="1" applyAlignment="1" applyProtection="1">
      <alignment horizontal="center"/>
    </xf>
    <xf numFmtId="164" fontId="78" fillId="0" borderId="6" xfId="2" applyFont="1" applyBorder="1" applyAlignment="1" applyProtection="1">
      <alignment horizontal="center"/>
    </xf>
    <xf numFmtId="0" fontId="100" fillId="0" borderId="9" xfId="5" applyFont="1" applyBorder="1" applyAlignment="1" applyProtection="1">
      <alignment horizontal="center" vertical="top" wrapText="1"/>
      <protection locked="0"/>
    </xf>
    <xf numFmtId="0" fontId="100" fillId="0" borderId="0" xfId="5" applyFont="1" applyAlignment="1" applyProtection="1">
      <alignment horizontal="center" vertical="top" wrapText="1"/>
      <protection locked="0"/>
    </xf>
    <xf numFmtId="164" fontId="78" fillId="2" borderId="8" xfId="2" applyFont="1" applyFill="1" applyBorder="1" applyAlignment="1" applyProtection="1">
      <alignment horizontal="center"/>
      <protection locked="0"/>
    </xf>
    <xf numFmtId="164" fontId="78" fillId="2" borderId="2" xfId="2" applyFont="1" applyFill="1" applyBorder="1" applyAlignment="1" applyProtection="1">
      <alignment horizontal="center"/>
      <protection locked="0"/>
    </xf>
    <xf numFmtId="164" fontId="78" fillId="2" borderId="6" xfId="2" applyFont="1" applyFill="1" applyBorder="1" applyAlignment="1" applyProtection="1">
      <alignment horizontal="center"/>
      <protection locked="0"/>
    </xf>
    <xf numFmtId="0" fontId="79" fillId="0" borderId="3" xfId="5" applyFont="1" applyBorder="1" applyAlignment="1">
      <alignment horizontal="left" wrapText="1"/>
    </xf>
    <xf numFmtId="0" fontId="72" fillId="0" borderId="3" xfId="5" applyFont="1" applyBorder="1" applyAlignment="1" applyProtection="1">
      <alignment horizontal="center" wrapText="1"/>
      <protection locked="0"/>
    </xf>
    <xf numFmtId="0" fontId="103" fillId="0" borderId="12" xfId="5" applyFont="1" applyBorder="1" applyAlignment="1">
      <alignment horizontal="left" wrapText="1"/>
    </xf>
    <xf numFmtId="0" fontId="103" fillId="0" borderId="13" xfId="5" applyFont="1" applyBorder="1" applyAlignment="1">
      <alignment horizontal="left" wrapText="1"/>
    </xf>
    <xf numFmtId="0" fontId="103" fillId="0" borderId="14" xfId="5" applyFont="1" applyBorder="1" applyAlignment="1">
      <alignment horizontal="left" wrapText="1"/>
    </xf>
    <xf numFmtId="0" fontId="79" fillId="0" borderId="3" xfId="5" applyFont="1" applyBorder="1" applyAlignment="1">
      <alignment horizontal="center" wrapText="1"/>
    </xf>
    <xf numFmtId="0" fontId="102" fillId="0" borderId="3" xfId="5" applyFont="1" applyBorder="1" applyAlignment="1" applyProtection="1">
      <alignment horizontal="center" wrapText="1"/>
      <protection locked="0"/>
    </xf>
    <xf numFmtId="0" fontId="102" fillId="0" borderId="17" xfId="5" applyFont="1" applyBorder="1" applyAlignment="1">
      <alignment horizontal="left" wrapText="1"/>
    </xf>
    <xf numFmtId="0" fontId="102" fillId="0" borderId="1" xfId="5" applyFont="1" applyBorder="1" applyAlignment="1">
      <alignment horizontal="left" wrapText="1"/>
    </xf>
    <xf numFmtId="0" fontId="102" fillId="0" borderId="16" xfId="5" applyFont="1" applyBorder="1" applyAlignment="1">
      <alignment horizontal="left" wrapText="1"/>
    </xf>
    <xf numFmtId="0" fontId="79" fillId="2" borderId="8" xfId="5" applyFont="1" applyFill="1" applyBorder="1" applyAlignment="1" applyProtection="1">
      <alignment horizontal="left" wrapText="1"/>
      <protection locked="0"/>
    </xf>
    <xf numFmtId="0" fontId="79" fillId="2" borderId="2" xfId="5" applyFont="1" applyFill="1" applyBorder="1" applyAlignment="1" applyProtection="1">
      <alignment horizontal="left" wrapText="1"/>
      <protection locked="0"/>
    </xf>
    <xf numFmtId="0" fontId="72" fillId="0" borderId="8" xfId="5" applyFont="1" applyBorder="1" applyAlignment="1" applyProtection="1">
      <alignment horizontal="center" wrapText="1"/>
      <protection locked="0"/>
    </xf>
    <xf numFmtId="0" fontId="72" fillId="0" borderId="6" xfId="5" applyFont="1" applyBorder="1" applyAlignment="1" applyProtection="1">
      <alignment horizontal="center" wrapText="1"/>
      <protection locked="0"/>
    </xf>
    <xf numFmtId="164" fontId="78" fillId="0" borderId="8" xfId="2" applyFont="1" applyBorder="1" applyAlignment="1" applyProtection="1">
      <alignment horizontal="center"/>
      <protection locked="0"/>
    </xf>
    <xf numFmtId="164" fontId="78" fillId="0" borderId="2" xfId="2" applyFont="1" applyBorder="1" applyAlignment="1" applyProtection="1">
      <alignment horizontal="center"/>
      <protection locked="0"/>
    </xf>
    <xf numFmtId="164" fontId="78" fillId="0" borderId="6" xfId="2" applyFont="1" applyBorder="1" applyAlignment="1" applyProtection="1">
      <alignment horizontal="center"/>
      <protection locked="0"/>
    </xf>
    <xf numFmtId="164" fontId="74" fillId="0" borderId="3" xfId="2" applyFont="1" applyBorder="1" applyAlignment="1" applyProtection="1">
      <alignment horizontal="right"/>
    </xf>
    <xf numFmtId="164" fontId="74" fillId="0" borderId="3" xfId="2" applyFont="1" applyBorder="1" applyAlignment="1" applyProtection="1">
      <alignment horizontal="right"/>
      <protection locked="0"/>
    </xf>
    <xf numFmtId="0" fontId="79" fillId="0" borderId="3" xfId="5" applyFont="1" applyBorder="1" applyAlignment="1">
      <alignment horizontal="left" vertical="top" wrapText="1"/>
    </xf>
    <xf numFmtId="0" fontId="74" fillId="0" borderId="3" xfId="5" applyFont="1" applyBorder="1" applyAlignment="1" applyProtection="1">
      <alignment horizontal="right"/>
      <protection locked="0"/>
    </xf>
    <xf numFmtId="0" fontId="72" fillId="0" borderId="3" xfId="5" applyFont="1" applyBorder="1" applyAlignment="1" applyProtection="1">
      <alignment horizontal="center" vertical="top" wrapText="1"/>
      <protection locked="0"/>
    </xf>
    <xf numFmtId="0" fontId="79" fillId="0" borderId="3" xfId="5" applyFont="1" applyBorder="1" applyAlignment="1" applyProtection="1">
      <alignment horizontal="center" vertical="top" wrapText="1"/>
      <protection locked="0"/>
    </xf>
    <xf numFmtId="0" fontId="79" fillId="0" borderId="3" xfId="5" applyFont="1" applyBorder="1" applyAlignment="1">
      <alignment vertical="top" wrapText="1"/>
    </xf>
    <xf numFmtId="0" fontId="79" fillId="0" borderId="8" xfId="5" applyFont="1" applyBorder="1" applyAlignment="1">
      <alignment vertical="top" wrapText="1"/>
    </xf>
    <xf numFmtId="43" fontId="78" fillId="0" borderId="3" xfId="2" applyNumberFormat="1" applyFont="1" applyBorder="1" applyAlignment="1" applyProtection="1">
      <alignment horizontal="right" vertical="center"/>
      <protection locked="0"/>
    </xf>
    <xf numFmtId="0" fontId="102" fillId="0" borderId="3" xfId="5" applyFont="1" applyBorder="1" applyAlignment="1" applyProtection="1">
      <alignment horizontal="center" vertical="top" wrapText="1"/>
      <protection locked="0"/>
    </xf>
    <xf numFmtId="0" fontId="81" fillId="0" borderId="0" xfId="5" applyFont="1" applyAlignment="1" applyProtection="1">
      <alignment vertical="top" wrapText="1"/>
      <protection locked="0"/>
    </xf>
    <xf numFmtId="0" fontId="81" fillId="0" borderId="0" xfId="5" applyFont="1" applyAlignment="1">
      <alignment horizontal="left" vertical="top" wrapText="1"/>
    </xf>
    <xf numFmtId="43" fontId="78" fillId="0" borderId="3" xfId="2" applyNumberFormat="1" applyFont="1" applyBorder="1" applyAlignment="1" applyProtection="1">
      <alignment horizontal="right" vertical="center"/>
    </xf>
    <xf numFmtId="0" fontId="103" fillId="0" borderId="3" xfId="5" applyFont="1" applyBorder="1" applyAlignment="1">
      <alignment wrapText="1"/>
    </xf>
    <xf numFmtId="0" fontId="103" fillId="0" borderId="8" xfId="5" applyFont="1" applyBorder="1" applyAlignment="1">
      <alignment wrapText="1"/>
    </xf>
    <xf numFmtId="0" fontId="79" fillId="0" borderId="3" xfId="5" applyFont="1" applyBorder="1" applyAlignment="1">
      <alignment wrapText="1"/>
    </xf>
    <xf numFmtId="0" fontId="79" fillId="0" borderId="8" xfId="5" applyFont="1" applyBorder="1" applyAlignment="1">
      <alignment wrapText="1"/>
    </xf>
    <xf numFmtId="0" fontId="83" fillId="0" borderId="3" xfId="5" applyFont="1" applyBorder="1" applyAlignment="1" applyProtection="1">
      <alignment horizontal="center" vertical="top" wrapText="1"/>
      <protection locked="0"/>
    </xf>
    <xf numFmtId="0" fontId="79" fillId="0" borderId="3" xfId="5" applyFont="1" applyBorder="1" applyAlignment="1">
      <alignment textRotation="90" wrapText="1"/>
    </xf>
    <xf numFmtId="0" fontId="79" fillId="0" borderId="2" xfId="5" applyFont="1" applyBorder="1" applyAlignment="1">
      <alignment vertical="top" wrapText="1"/>
    </xf>
    <xf numFmtId="0" fontId="79" fillId="0" borderId="6" xfId="5" applyFont="1" applyBorder="1" applyAlignment="1">
      <alignment vertical="top" wrapText="1"/>
    </xf>
    <xf numFmtId="43" fontId="78" fillId="0" borderId="3" xfId="5" applyNumberFormat="1" applyFont="1" applyBorder="1" applyAlignment="1">
      <alignment horizontal="right" vertical="center"/>
    </xf>
    <xf numFmtId="0" fontId="103" fillId="0" borderId="23" xfId="5" applyFont="1" applyBorder="1" applyAlignment="1">
      <alignment horizontal="center" vertical="center" wrapText="1"/>
    </xf>
    <xf numFmtId="0" fontId="103" fillId="0" borderId="0" xfId="5" applyFont="1" applyAlignment="1">
      <alignment horizontal="center" vertical="center" wrapText="1"/>
    </xf>
    <xf numFmtId="0" fontId="72" fillId="0" borderId="3" xfId="5" applyFont="1" applyBorder="1" applyAlignment="1">
      <alignment horizontal="left" vertical="center" wrapText="1"/>
    </xf>
    <xf numFmtId="0" fontId="102" fillId="0" borderId="3" xfId="5" applyFont="1" applyBorder="1" applyAlignment="1">
      <alignment horizontal="right" vertical="center" wrapText="1"/>
    </xf>
    <xf numFmtId="0" fontId="102" fillId="0" borderId="3" xfId="5" applyFont="1" applyBorder="1" applyAlignment="1">
      <alignment horizontal="center" vertical="center" wrapText="1"/>
    </xf>
    <xf numFmtId="0" fontId="103" fillId="0" borderId="8" xfId="5" applyFont="1" applyBorder="1" applyAlignment="1">
      <alignment horizontal="left" vertical="top" wrapText="1"/>
    </xf>
    <xf numFmtId="0" fontId="103" fillId="0" borderId="2" xfId="5" applyFont="1" applyBorder="1" applyAlignment="1">
      <alignment horizontal="left" vertical="top" wrapText="1"/>
    </xf>
    <xf numFmtId="0" fontId="103" fillId="0" borderId="6" xfId="5" applyFont="1" applyBorder="1" applyAlignment="1">
      <alignment horizontal="left" vertical="top" wrapText="1"/>
    </xf>
    <xf numFmtId="43" fontId="78" fillId="0" borderId="8" xfId="5" applyNumberFormat="1" applyFont="1" applyBorder="1" applyAlignment="1">
      <alignment horizontal="right" vertical="center"/>
    </xf>
    <xf numFmtId="43" fontId="78" fillId="0" borderId="2" xfId="5" applyNumberFormat="1" applyFont="1" applyBorder="1" applyAlignment="1">
      <alignment horizontal="right" vertical="center"/>
    </xf>
    <xf numFmtId="43" fontId="78" fillId="0" borderId="6" xfId="5" applyNumberFormat="1" applyFont="1" applyBorder="1" applyAlignment="1">
      <alignment horizontal="right" vertical="center"/>
    </xf>
    <xf numFmtId="0" fontId="79" fillId="0" borderId="8" xfId="5" applyFont="1" applyBorder="1" applyAlignment="1" applyProtection="1">
      <alignment horizontal="center" vertical="top" wrapText="1"/>
      <protection locked="0"/>
    </xf>
    <xf numFmtId="0" fontId="79" fillId="0" borderId="6" xfId="5" applyFont="1" applyBorder="1" applyAlignment="1" applyProtection="1">
      <alignment horizontal="center" vertical="top" wrapText="1"/>
      <protection locked="0"/>
    </xf>
    <xf numFmtId="0" fontId="103" fillId="0" borderId="3" xfId="5" applyFont="1" applyBorder="1" applyAlignment="1">
      <alignment vertical="top" wrapText="1"/>
    </xf>
    <xf numFmtId="0" fontId="103" fillId="0" borderId="8" xfId="5" applyFont="1" applyBorder="1" applyAlignment="1">
      <alignment vertical="top" wrapText="1"/>
    </xf>
    <xf numFmtId="0" fontId="75" fillId="0" borderId="18" xfId="5" applyFont="1" applyBorder="1" applyAlignment="1">
      <alignment horizontal="center"/>
    </xf>
    <xf numFmtId="0" fontId="77" fillId="0" borderId="0" xfId="5" applyFont="1" applyAlignment="1">
      <alignment horizontal="center"/>
    </xf>
    <xf numFmtId="0" fontId="71" fillId="0" borderId="0" xfId="5" applyFont="1" applyAlignment="1">
      <alignment horizontal="center"/>
    </xf>
    <xf numFmtId="43" fontId="72" fillId="0" borderId="3" xfId="5" applyNumberFormat="1" applyFont="1" applyBorder="1" applyAlignment="1">
      <alignment horizontal="center" vertical="center" wrapText="1"/>
    </xf>
    <xf numFmtId="0" fontId="79" fillId="0" borderId="8" xfId="5" applyFont="1" applyBorder="1" applyAlignment="1">
      <alignment horizontal="left" vertical="top" wrapText="1"/>
    </xf>
    <xf numFmtId="0" fontId="79" fillId="0" borderId="2" xfId="5" applyFont="1" applyBorder="1" applyAlignment="1">
      <alignment horizontal="left" vertical="top" wrapText="1"/>
    </xf>
    <xf numFmtId="0" fontId="79" fillId="0" borderId="6" xfId="5" applyFont="1" applyBorder="1" applyAlignment="1">
      <alignment horizontal="left" vertical="top" wrapText="1"/>
    </xf>
    <xf numFmtId="0" fontId="71" fillId="0" borderId="1" xfId="5" applyFont="1" applyBorder="1" applyAlignment="1" applyProtection="1">
      <alignment horizontal="center"/>
      <protection locked="0"/>
    </xf>
    <xf numFmtId="43" fontId="102" fillId="0" borderId="3" xfId="5" applyNumberFormat="1" applyFont="1" applyBorder="1" applyAlignment="1">
      <alignment horizontal="center" vertical="center" wrapText="1"/>
    </xf>
    <xf numFmtId="0" fontId="104" fillId="0" borderId="3" xfId="5" applyFont="1" applyBorder="1" applyAlignment="1" applyProtection="1">
      <alignment horizontal="center" vertical="top" wrapText="1"/>
      <protection locked="0"/>
    </xf>
    <xf numFmtId="0" fontId="105" fillId="0" borderId="1" xfId="5" applyFont="1" applyBorder="1" applyAlignment="1">
      <alignment horizontal="left"/>
    </xf>
    <xf numFmtId="0" fontId="105" fillId="0" borderId="0" xfId="5" applyFont="1" applyAlignment="1">
      <alignment horizontal="center"/>
    </xf>
    <xf numFmtId="0" fontId="79" fillId="2" borderId="8" xfId="5" applyFont="1" applyFill="1" applyBorder="1" applyAlignment="1">
      <alignment horizontal="left" wrapText="1"/>
    </xf>
    <xf numFmtId="0" fontId="79" fillId="2" borderId="2" xfId="5" applyFont="1" applyFill="1" applyBorder="1" applyAlignment="1">
      <alignment horizontal="left" wrapText="1"/>
    </xf>
    <xf numFmtId="0" fontId="79" fillId="2" borderId="6" xfId="5" applyFont="1" applyFill="1" applyBorder="1" applyAlignment="1">
      <alignment horizontal="left" wrapText="1"/>
    </xf>
    <xf numFmtId="0" fontId="79" fillId="2" borderId="3" xfId="5" applyFont="1" applyFill="1" applyBorder="1" applyAlignment="1">
      <alignment horizontal="left" wrapText="1"/>
    </xf>
    <xf numFmtId="164" fontId="78" fillId="0" borderId="3" xfId="2" applyFont="1" applyBorder="1" applyAlignment="1" applyProtection="1">
      <alignment horizontal="right"/>
      <protection locked="0"/>
    </xf>
    <xf numFmtId="0" fontId="79" fillId="2" borderId="4" xfId="5" applyFont="1" applyFill="1" applyBorder="1" applyAlignment="1">
      <alignment horizontal="left" wrapText="1"/>
    </xf>
    <xf numFmtId="0" fontId="79" fillId="2" borderId="8" xfId="5" applyFont="1" applyFill="1" applyBorder="1" applyAlignment="1">
      <alignment horizontal="center" wrapText="1"/>
    </xf>
    <xf numFmtId="0" fontId="79" fillId="2" borderId="2" xfId="5" applyFont="1" applyFill="1" applyBorder="1" applyAlignment="1">
      <alignment horizontal="center" wrapText="1"/>
    </xf>
    <xf numFmtId="0" fontId="79" fillId="2" borderId="6" xfId="5" applyFont="1" applyFill="1" applyBorder="1" applyAlignment="1">
      <alignment horizontal="center" wrapText="1"/>
    </xf>
    <xf numFmtId="43" fontId="72" fillId="4" borderId="8" xfId="5" applyNumberFormat="1" applyFont="1" applyFill="1" applyBorder="1" applyAlignment="1">
      <alignment horizontal="center" wrapText="1"/>
    </xf>
    <xf numFmtId="43" fontId="72" fillId="4" borderId="2" xfId="5" applyNumberFormat="1" applyFont="1" applyFill="1" applyBorder="1" applyAlignment="1">
      <alignment horizontal="center" wrapText="1"/>
    </xf>
    <xf numFmtId="43" fontId="72" fillId="4" borderId="6" xfId="5" applyNumberFormat="1" applyFont="1" applyFill="1" applyBorder="1" applyAlignment="1">
      <alignment horizontal="center" wrapText="1"/>
    </xf>
    <xf numFmtId="43" fontId="72" fillId="4" borderId="3" xfId="5" applyNumberFormat="1" applyFont="1" applyFill="1" applyBorder="1" applyAlignment="1" applyProtection="1">
      <alignment horizontal="right" wrapText="1"/>
      <protection locked="0"/>
    </xf>
    <xf numFmtId="43" fontId="72" fillId="2" borderId="3" xfId="5" applyNumberFormat="1" applyFont="1" applyFill="1" applyBorder="1" applyAlignment="1">
      <alignment horizontal="center" wrapText="1"/>
    </xf>
    <xf numFmtId="43" fontId="72" fillId="2" borderId="8" xfId="5" applyNumberFormat="1" applyFont="1" applyFill="1" applyBorder="1" applyAlignment="1" applyProtection="1">
      <alignment horizontal="center" wrapText="1"/>
      <protection locked="0"/>
    </xf>
    <xf numFmtId="43" fontId="72" fillId="2" borderId="2" xfId="5" applyNumberFormat="1" applyFont="1" applyFill="1" applyBorder="1" applyAlignment="1" applyProtection="1">
      <alignment horizontal="center" wrapText="1"/>
      <protection locked="0"/>
    </xf>
    <xf numFmtId="43" fontId="72" fillId="2" borderId="6" xfId="5" applyNumberFormat="1" applyFont="1" applyFill="1" applyBorder="1" applyAlignment="1" applyProtection="1">
      <alignment horizontal="center" wrapText="1"/>
      <protection locked="0"/>
    </xf>
    <xf numFmtId="43" fontId="72" fillId="4" borderId="8" xfId="5" applyNumberFormat="1" applyFont="1" applyFill="1" applyBorder="1" applyAlignment="1" applyProtection="1">
      <alignment horizontal="center" wrapText="1"/>
      <protection locked="0"/>
    </xf>
    <xf numFmtId="43" fontId="72" fillId="4" borderId="2" xfId="5" applyNumberFormat="1" applyFont="1" applyFill="1" applyBorder="1" applyAlignment="1" applyProtection="1">
      <alignment horizontal="center" wrapText="1"/>
      <protection locked="0"/>
    </xf>
    <xf numFmtId="43" fontId="72" fillId="4" borderId="6" xfId="5" applyNumberFormat="1" applyFont="1" applyFill="1" applyBorder="1" applyAlignment="1" applyProtection="1">
      <alignment horizontal="center" wrapText="1"/>
      <protection locked="0"/>
    </xf>
    <xf numFmtId="43" fontId="72" fillId="6" borderId="8" xfId="5" applyNumberFormat="1" applyFont="1" applyFill="1" applyBorder="1" applyAlignment="1">
      <alignment horizontal="center" wrapText="1"/>
    </xf>
    <xf numFmtId="43" fontId="72" fillId="6" borderId="6" xfId="5" applyNumberFormat="1" applyFont="1" applyFill="1" applyBorder="1" applyAlignment="1">
      <alignment horizontal="center" wrapText="1"/>
    </xf>
    <xf numFmtId="43" fontId="72" fillId="2" borderId="3" xfId="5" applyNumberFormat="1" applyFont="1" applyFill="1" applyBorder="1" applyAlignment="1" applyProtection="1">
      <alignment horizontal="center" wrapText="1"/>
      <protection locked="0"/>
    </xf>
    <xf numFmtId="0" fontId="80" fillId="0" borderId="0" xfId="0" applyFont="1" applyAlignment="1">
      <alignment horizontal="center" vertical="center"/>
    </xf>
    <xf numFmtId="0" fontId="74" fillId="0" borderId="0" xfId="0" applyFont="1" applyAlignment="1" applyProtection="1">
      <alignment horizontal="center"/>
      <protection locked="0"/>
    </xf>
    <xf numFmtId="0" fontId="65" fillId="0" borderId="0" xfId="0" applyFont="1" applyAlignment="1">
      <alignment horizontal="right"/>
    </xf>
    <xf numFmtId="0" fontId="65" fillId="0" borderId="0" xfId="0" applyFont="1" applyAlignment="1">
      <alignment horizontal="center"/>
    </xf>
    <xf numFmtId="0" fontId="74" fillId="0" borderId="3" xfId="0" applyFont="1" applyBorder="1" applyAlignment="1">
      <alignment vertical="top" wrapText="1"/>
    </xf>
    <xf numFmtId="0" fontId="84" fillId="0" borderId="3" xfId="0" applyFont="1" applyBorder="1" applyAlignment="1">
      <alignment vertical="top" wrapText="1"/>
    </xf>
    <xf numFmtId="0" fontId="74" fillId="0" borderId="0" xfId="0" applyFont="1" applyAlignment="1">
      <alignment horizontal="center"/>
    </xf>
    <xf numFmtId="43" fontId="74" fillId="0" borderId="12" xfId="0" applyNumberFormat="1" applyFont="1" applyBorder="1" applyAlignment="1">
      <alignment horizontal="right" vertical="center" wrapText="1"/>
    </xf>
    <xf numFmtId="0" fontId="74" fillId="0" borderId="13" xfId="0" applyFont="1" applyBorder="1" applyAlignment="1">
      <alignment horizontal="right" vertical="center" wrapText="1"/>
    </xf>
    <xf numFmtId="0" fontId="74" fillId="0" borderId="14" xfId="0" applyFont="1" applyBorder="1" applyAlignment="1">
      <alignment horizontal="right" vertical="center" wrapText="1"/>
    </xf>
    <xf numFmtId="0" fontId="74" fillId="0" borderId="17" xfId="0" applyFont="1" applyBorder="1" applyAlignment="1">
      <alignment horizontal="right" vertical="center" wrapText="1"/>
    </xf>
    <xf numFmtId="0" fontId="74" fillId="0" borderId="1" xfId="0" applyFont="1" applyBorder="1" applyAlignment="1">
      <alignment horizontal="right" vertical="center" wrapText="1"/>
    </xf>
    <xf numFmtId="0" fontId="74" fillId="0" borderId="16" xfId="0" applyFont="1" applyBorder="1" applyAlignment="1">
      <alignment horizontal="right" vertical="center" wrapText="1"/>
    </xf>
    <xf numFmtId="43" fontId="74" fillId="0" borderId="3" xfId="0" applyNumberFormat="1" applyFont="1" applyBorder="1" applyAlignment="1">
      <alignment vertical="top" wrapText="1"/>
    </xf>
    <xf numFmtId="0" fontId="78" fillId="0" borderId="3" xfId="0" applyFont="1" applyBorder="1" applyAlignment="1" applyProtection="1">
      <alignment vertical="top" wrapText="1"/>
      <protection locked="0"/>
    </xf>
    <xf numFmtId="43" fontId="74" fillId="0" borderId="8" xfId="0" applyNumberFormat="1" applyFont="1" applyBorder="1" applyAlignment="1">
      <alignment horizontal="right" vertical="center" wrapText="1"/>
    </xf>
    <xf numFmtId="43" fontId="74" fillId="0" borderId="6" xfId="0" applyNumberFormat="1" applyFont="1" applyBorder="1" applyAlignment="1">
      <alignment horizontal="right" vertical="center" wrapText="1"/>
    </xf>
    <xf numFmtId="43" fontId="74" fillId="0" borderId="3" xfId="0" applyNumberFormat="1" applyFont="1" applyBorder="1" applyAlignment="1" applyProtection="1">
      <alignment vertical="top" wrapText="1"/>
      <protection locked="0"/>
    </xf>
    <xf numFmtId="0" fontId="74" fillId="0" borderId="12" xfId="0" applyFont="1" applyBorder="1" applyAlignment="1" applyProtection="1">
      <alignment horizontal="center" vertical="top" wrapText="1"/>
      <protection locked="0"/>
    </xf>
    <xf numFmtId="0" fontId="74" fillId="0" borderId="14" xfId="0" applyFont="1" applyBorder="1" applyAlignment="1" applyProtection="1">
      <alignment horizontal="center" vertical="top" wrapText="1"/>
      <protection locked="0"/>
    </xf>
    <xf numFmtId="43" fontId="74" fillId="0" borderId="8" xfId="1" applyNumberFormat="1" applyFont="1" applyBorder="1" applyAlignment="1" applyProtection="1">
      <alignment horizontal="right" vertical="center" wrapText="1"/>
    </xf>
    <xf numFmtId="43" fontId="74" fillId="0" borderId="6" xfId="1" applyNumberFormat="1" applyFont="1" applyBorder="1" applyAlignment="1" applyProtection="1">
      <alignment horizontal="right" vertical="center" wrapText="1"/>
    </xf>
    <xf numFmtId="0" fontId="74" fillId="0" borderId="3" xfId="0" applyFont="1" applyBorder="1" applyAlignment="1" applyProtection="1">
      <alignment vertical="top" wrapText="1"/>
      <protection locked="0"/>
    </xf>
    <xf numFmtId="43" fontId="86" fillId="0" borderId="8" xfId="0" applyNumberFormat="1" applyFont="1" applyBorder="1" applyAlignment="1">
      <alignment vertical="center" wrapText="1"/>
    </xf>
    <xf numFmtId="43" fontId="86" fillId="0" borderId="6" xfId="0" applyNumberFormat="1" applyFont="1" applyBorder="1" applyAlignment="1">
      <alignment vertical="center" wrapText="1"/>
    </xf>
    <xf numFmtId="43" fontId="80" fillId="0" borderId="8" xfId="0" applyNumberFormat="1" applyFont="1" applyBorder="1" applyAlignment="1">
      <alignment horizontal="right" vertical="center" wrapText="1"/>
    </xf>
    <xf numFmtId="0" fontId="80" fillId="0" borderId="6" xfId="0" applyFont="1" applyBorder="1" applyAlignment="1">
      <alignment horizontal="right" vertical="center" wrapText="1"/>
    </xf>
    <xf numFmtId="164" fontId="74" fillId="0" borderId="3" xfId="1" applyFont="1" applyBorder="1" applyAlignment="1" applyProtection="1">
      <alignment vertical="top" wrapText="1"/>
      <protection locked="0"/>
    </xf>
    <xf numFmtId="43" fontId="85" fillId="0" borderId="8" xfId="1" applyNumberFormat="1" applyFont="1" applyBorder="1" applyAlignment="1" applyProtection="1">
      <alignment horizontal="right" vertical="center" wrapText="1"/>
    </xf>
    <xf numFmtId="43" fontId="85" fillId="0" borderId="6" xfId="1" applyNumberFormat="1" applyFont="1" applyBorder="1" applyAlignment="1" applyProtection="1">
      <alignment horizontal="right" vertical="center" wrapText="1"/>
    </xf>
    <xf numFmtId="0" fontId="85" fillId="0" borderId="3" xfId="0" applyFont="1" applyBorder="1" applyAlignment="1">
      <alignment vertical="top" wrapText="1"/>
    </xf>
    <xf numFmtId="0" fontId="80" fillId="0" borderId="3" xfId="0" applyFont="1" applyBorder="1" applyAlignment="1">
      <alignment vertical="top" wrapText="1"/>
    </xf>
    <xf numFmtId="43" fontId="80" fillId="0" borderId="6" xfId="0" applyNumberFormat="1" applyFont="1" applyBorder="1" applyAlignment="1">
      <alignment horizontal="right" vertical="center" wrapText="1"/>
    </xf>
    <xf numFmtId="43" fontId="86" fillId="0" borderId="3" xfId="0" applyNumberFormat="1" applyFont="1" applyBorder="1" applyAlignment="1" applyProtection="1">
      <alignment vertical="top" wrapText="1"/>
      <protection locked="0"/>
    </xf>
    <xf numFmtId="0" fontId="65" fillId="0" borderId="3" xfId="0" applyFont="1" applyBorder="1" applyAlignment="1" applyProtection="1">
      <alignment vertical="top" wrapText="1"/>
      <protection locked="0"/>
    </xf>
    <xf numFmtId="43" fontId="74" fillId="0" borderId="4" xfId="0" applyNumberFormat="1" applyFont="1" applyBorder="1" applyAlignment="1">
      <alignment vertical="center" wrapText="1"/>
    </xf>
    <xf numFmtId="43" fontId="74" fillId="0" borderId="5" xfId="0" applyNumberFormat="1" applyFont="1" applyBorder="1" applyAlignment="1">
      <alignment vertical="center" wrapText="1"/>
    </xf>
    <xf numFmtId="0" fontId="78" fillId="0" borderId="3" xfId="0" applyFont="1" applyBorder="1" applyAlignment="1">
      <alignment vertical="top" wrapText="1"/>
    </xf>
    <xf numFmtId="43" fontId="74" fillId="0" borderId="12" xfId="1" applyNumberFormat="1" applyFont="1" applyBorder="1" applyAlignment="1" applyProtection="1">
      <alignment horizontal="right" vertical="center" wrapText="1"/>
    </xf>
    <xf numFmtId="43" fontId="74" fillId="0" borderId="14" xfId="1" applyNumberFormat="1" applyFont="1" applyBorder="1" applyAlignment="1" applyProtection="1">
      <alignment horizontal="right" vertical="center" wrapText="1"/>
    </xf>
    <xf numFmtId="43" fontId="74" fillId="0" borderId="17" xfId="1" applyNumberFormat="1" applyFont="1" applyBorder="1" applyAlignment="1" applyProtection="1">
      <alignment horizontal="right" vertical="center" wrapText="1"/>
    </xf>
    <xf numFmtId="43" fontId="74" fillId="0" borderId="16" xfId="1" applyNumberFormat="1" applyFont="1" applyBorder="1" applyAlignment="1" applyProtection="1">
      <alignment horizontal="right" vertical="center" wrapText="1"/>
    </xf>
    <xf numFmtId="0" fontId="74" fillId="6" borderId="3" xfId="0" applyFont="1" applyFill="1" applyBorder="1" applyAlignment="1">
      <alignment vertical="top" wrapText="1"/>
    </xf>
    <xf numFmtId="0" fontId="74" fillId="0" borderId="3" xfId="0" applyFont="1" applyBorder="1" applyAlignment="1">
      <alignment horizontal="center" wrapText="1"/>
    </xf>
    <xf numFmtId="0" fontId="80" fillId="0" borderId="3" xfId="0" applyFont="1" applyBorder="1" applyAlignment="1" applyProtection="1">
      <alignment vertical="top" wrapText="1"/>
      <protection locked="0"/>
    </xf>
    <xf numFmtId="43" fontId="80" fillId="0" borderId="3" xfId="1" applyNumberFormat="1" applyFont="1" applyBorder="1" applyAlignment="1" applyProtection="1">
      <alignment vertical="top" wrapText="1"/>
    </xf>
    <xf numFmtId="0" fontId="85" fillId="0" borderId="3" xfId="0" applyFont="1" applyBorder="1" applyAlignment="1" applyProtection="1">
      <alignment vertical="top" wrapText="1"/>
      <protection locked="0"/>
    </xf>
    <xf numFmtId="0" fontId="74" fillId="0" borderId="3" xfId="0" applyFont="1" applyBorder="1" applyAlignment="1">
      <alignment horizontal="left" vertical="top" wrapText="1" indent="3"/>
    </xf>
    <xf numFmtId="0" fontId="74" fillId="0" borderId="3" xfId="0" applyFont="1" applyBorder="1" applyAlignment="1">
      <alignment horizontal="left" vertical="top" wrapText="1" indent="2"/>
    </xf>
    <xf numFmtId="43" fontId="74" fillId="0" borderId="4" xfId="1" applyNumberFormat="1" applyFont="1" applyBorder="1" applyAlignment="1" applyProtection="1">
      <alignment horizontal="right" vertical="center" wrapText="1"/>
    </xf>
    <xf numFmtId="43" fontId="74" fillId="0" borderId="5" xfId="1" applyNumberFormat="1" applyFont="1" applyBorder="1" applyAlignment="1" applyProtection="1">
      <alignment horizontal="right" vertical="center" wrapText="1"/>
    </xf>
    <xf numFmtId="164" fontId="74" fillId="6" borderId="3" xfId="1" applyFont="1" applyFill="1" applyBorder="1" applyAlignment="1" applyProtection="1">
      <alignment vertical="top" wrapText="1"/>
    </xf>
    <xf numFmtId="0" fontId="74" fillId="9" borderId="3" xfId="0" applyFont="1" applyFill="1" applyBorder="1" applyAlignment="1" applyProtection="1">
      <alignment vertical="top" wrapText="1"/>
      <protection locked="0"/>
    </xf>
    <xf numFmtId="43" fontId="14" fillId="0" borderId="8" xfId="0" applyNumberFormat="1" applyFont="1" applyBorder="1" applyAlignment="1">
      <alignment horizontal="right" vertical="center" wrapText="1"/>
    </xf>
    <xf numFmtId="0" fontId="53" fillId="0" borderId="3" xfId="5" applyFont="1" applyBorder="1" applyAlignment="1">
      <alignment horizontal="center" vertical="center"/>
    </xf>
    <xf numFmtId="0" fontId="57" fillId="0" borderId="0" xfId="5" applyFont="1" applyAlignment="1">
      <alignment horizontal="center" vertical="center"/>
    </xf>
    <xf numFmtId="0" fontId="1" fillId="0" borderId="3" xfId="5" applyFont="1" applyBorder="1" applyAlignment="1">
      <alignment horizontal="center"/>
    </xf>
    <xf numFmtId="0" fontId="1" fillId="0" borderId="3" xfId="5" applyFont="1" applyFill="1" applyBorder="1" applyAlignment="1">
      <alignment horizontal="center"/>
    </xf>
    <xf numFmtId="0" fontId="61" fillId="0" borderId="3" xfId="4" applyFont="1" applyBorder="1" applyAlignment="1">
      <alignment horizontal="center" vertical="center" wrapText="1"/>
    </xf>
    <xf numFmtId="43" fontId="53" fillId="9" borderId="3" xfId="0" applyNumberFormat="1" applyFont="1" applyFill="1" applyBorder="1" applyAlignment="1" applyProtection="1">
      <alignment horizontal="center" vertical="center"/>
      <protection locked="0"/>
    </xf>
    <xf numFmtId="43" fontId="53" fillId="0" borderId="3" xfId="0" applyNumberFormat="1" applyFont="1" applyBorder="1" applyAlignment="1" applyProtection="1">
      <alignment horizontal="center" vertical="center"/>
      <protection locked="0"/>
    </xf>
    <xf numFmtId="0" fontId="57" fillId="11" borderId="1" xfId="0" applyFont="1" applyFill="1" applyBorder="1" applyAlignment="1">
      <alignment horizontal="center"/>
    </xf>
    <xf numFmtId="0" fontId="57" fillId="11" borderId="0" xfId="0" applyFont="1" applyFill="1" applyAlignment="1" applyProtection="1">
      <alignment horizontal="center"/>
      <protection locked="0"/>
    </xf>
    <xf numFmtId="0" fontId="57" fillId="0" borderId="0" xfId="0" applyFont="1" applyAlignment="1" applyProtection="1">
      <alignment horizontal="center" vertical="center"/>
      <protection locked="0"/>
    </xf>
    <xf numFmtId="0" fontId="57" fillId="0" borderId="0" xfId="0" applyFont="1" applyAlignment="1" applyProtection="1">
      <alignment horizontal="center"/>
      <protection locked="0"/>
    </xf>
    <xf numFmtId="43" fontId="53" fillId="0" borderId="3" xfId="0" applyNumberFormat="1" applyFont="1" applyBorder="1" applyAlignment="1" applyProtection="1">
      <alignment horizontal="center"/>
      <protection locked="0"/>
    </xf>
    <xf numFmtId="0" fontId="53" fillId="0" borderId="3" xfId="0" applyFont="1" applyBorder="1"/>
    <xf numFmtId="0" fontId="57" fillId="0" borderId="24" xfId="0" applyFont="1" applyBorder="1" applyAlignment="1" applyProtection="1">
      <alignment horizontal="center"/>
      <protection locked="0"/>
    </xf>
    <xf numFmtId="0" fontId="57" fillId="0" borderId="19" xfId="0" applyFont="1" applyBorder="1" applyAlignment="1" applyProtection="1">
      <alignment horizontal="center"/>
      <protection locked="0"/>
    </xf>
    <xf numFmtId="0" fontId="57" fillId="0" borderId="25" xfId="0" applyFont="1" applyBorder="1" applyAlignment="1" applyProtection="1">
      <alignment horizontal="center"/>
      <protection locked="0"/>
    </xf>
    <xf numFmtId="43" fontId="53" fillId="0" borderId="3" xfId="0" applyNumberFormat="1" applyFont="1" applyBorder="1" applyAlignment="1">
      <alignment horizontal="center"/>
    </xf>
    <xf numFmtId="0" fontId="53" fillId="0" borderId="0" xfId="0" applyFont="1" applyAlignment="1" applyProtection="1">
      <alignment horizontal="center"/>
      <protection locked="0"/>
    </xf>
    <xf numFmtId="0" fontId="53" fillId="11" borderId="1" xfId="0" applyFont="1" applyFill="1" applyBorder="1" applyAlignment="1">
      <alignment horizontal="center"/>
    </xf>
  </cellXfs>
  <cellStyles count="7">
    <cellStyle name="Comma" xfId="1" builtinId="3"/>
    <cellStyle name="Comma 2" xfId="2"/>
    <cellStyle name="Comma 3" xfId="3"/>
    <cellStyle name="Comma 4" xfId="4"/>
    <cellStyle name="Normal" xfId="0" builtinId="0"/>
    <cellStyle name="Normal 2" xfId="5"/>
    <cellStyle name="Normal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51</xdr:row>
      <xdr:rowOff>57150</xdr:rowOff>
    </xdr:from>
    <xdr:to>
      <xdr:col>8</xdr:col>
      <xdr:colOff>0</xdr:colOff>
      <xdr:row>77</xdr:row>
      <xdr:rowOff>0</xdr:rowOff>
    </xdr:to>
    <xdr:sp macro="" textlink="">
      <xdr:nvSpPr>
        <xdr:cNvPr id="2" name="Text Box 1">
          <a:extLst>
            <a:ext uri="{FF2B5EF4-FFF2-40B4-BE49-F238E27FC236}">
              <a16:creationId xmlns:a16="http://schemas.microsoft.com/office/drawing/2014/main" xmlns="" id="{00000000-0008-0000-0000-000002000000}"/>
            </a:ext>
          </a:extLst>
        </xdr:cNvPr>
        <xdr:cNvSpPr txBox="1">
          <a:spLocks noChangeArrowheads="1"/>
        </xdr:cNvSpPr>
      </xdr:nvSpPr>
      <xdr:spPr bwMode="auto">
        <a:xfrm>
          <a:off x="0" y="10572750"/>
          <a:ext cx="5876925" cy="4648200"/>
        </a:xfrm>
        <a:prstGeom prst="rect">
          <a:avLst/>
        </a:prstGeom>
        <a:noFill/>
        <a:ln w="9525">
          <a:noFill/>
          <a:miter lim="800000"/>
          <a:headEnd/>
          <a:tailEnd/>
        </a:ln>
      </xdr:spPr>
      <xdr:txBody>
        <a:bodyPr vertOverflow="clip" wrap="square" lIns="27432" tIns="27432" rIns="0" bIns="0" anchor="t" upright="1"/>
        <a:lstStyle/>
        <a:p>
          <a:pPr algn="l" rtl="1">
            <a:defRPr sz="1000"/>
          </a:pPr>
          <a:r>
            <a:rPr lang="mn-MN" sz="1200" b="0" i="0" strike="noStrike">
              <a:solidFill>
                <a:srgbClr val="000000"/>
              </a:solidFill>
              <a:latin typeface="Times New Roman"/>
              <a:cs typeface="Times New Roman"/>
            </a:rPr>
            <a:t>Захирал  ..</a:t>
          </a:r>
          <a:r>
            <a:rPr lang="en-US" sz="1200" b="0" i="0" strike="noStrike">
              <a:solidFill>
                <a:srgbClr val="000000"/>
              </a:solidFill>
              <a:latin typeface="+mn-lt"/>
              <a:ea typeface="+mn-ea"/>
              <a:cs typeface="+mn-cs"/>
            </a:rPr>
            <a:t>........</a:t>
          </a:r>
          <a:r>
            <a:rPr lang="mn-MN" sz="1200" b="0" i="0" strike="noStrike">
              <a:solidFill>
                <a:srgbClr val="000000"/>
              </a:solidFill>
              <a:latin typeface="Times New Roman"/>
              <a:cs typeface="Times New Roman"/>
            </a:rPr>
            <a:t>... овогтой .</a:t>
          </a:r>
          <a:r>
            <a:rPr lang="en-US" sz="1200" b="0" i="0" strike="noStrike">
              <a:solidFill>
                <a:srgbClr val="000000"/>
              </a:solidFill>
              <a:latin typeface="Times New Roman"/>
              <a:cs typeface="Times New Roman"/>
            </a:rPr>
            <a:t>...........</a:t>
          </a:r>
          <a:r>
            <a:rPr lang="mn-MN" sz="1200" b="0" i="0" strike="noStrike">
              <a:solidFill>
                <a:srgbClr val="000000"/>
              </a:solidFill>
              <a:latin typeface="Calibri"/>
            </a:rPr>
            <a:t>,</a:t>
          </a:r>
          <a:r>
            <a:rPr lang="mn-MN" sz="1200" b="0" i="0" strike="noStrike">
              <a:solidFill>
                <a:srgbClr val="000000"/>
              </a:solidFill>
              <a:latin typeface="Times New Roman"/>
              <a:cs typeface="Times New Roman"/>
            </a:rPr>
            <a:t> ерөнхий нягтлан бодогч </a:t>
          </a:r>
          <a:r>
            <a:rPr lang="en-US" sz="1200" b="0" i="0" strike="noStrike">
              <a:solidFill>
                <a:srgbClr val="000000"/>
              </a:solidFill>
              <a:latin typeface="Times New Roman"/>
              <a:cs typeface="Times New Roman"/>
            </a:rPr>
            <a:t>.........</a:t>
          </a:r>
          <a:r>
            <a:rPr lang="mn-MN" sz="1200" b="0" i="0" strike="noStrike">
              <a:solidFill>
                <a:srgbClr val="000000"/>
              </a:solidFill>
              <a:latin typeface="Times New Roman"/>
              <a:cs typeface="Times New Roman"/>
            </a:rPr>
            <a:t>.</a:t>
          </a:r>
          <a:r>
            <a:rPr lang="mn-MN" sz="1200" b="0" i="0" strike="noStrike">
              <a:solidFill>
                <a:srgbClr val="000000"/>
              </a:solidFill>
              <a:latin typeface="Calibri"/>
            </a:rPr>
            <a:t> </a:t>
          </a:r>
          <a:r>
            <a:rPr lang="mn-MN" sz="1200" b="0" i="0" strike="noStrike">
              <a:solidFill>
                <a:srgbClr val="000000"/>
              </a:solidFill>
              <a:latin typeface="Times New Roman"/>
              <a:cs typeface="Times New Roman"/>
            </a:rPr>
            <a:t>овогтой.</a:t>
          </a:r>
          <a:r>
            <a:rPr lang="en-US" sz="1200" b="0" i="0" strike="noStrike">
              <a:solidFill>
                <a:srgbClr val="000000"/>
              </a:solidFill>
              <a:latin typeface="Times New Roman"/>
              <a:cs typeface="Times New Roman"/>
            </a:rPr>
            <a:t> ..................</a:t>
          </a:r>
          <a:endParaRPr lang="mn-MN" sz="1200" b="0" i="0" strike="noStrike">
            <a:solidFill>
              <a:srgbClr val="000000"/>
            </a:solidFill>
            <a:latin typeface="Times New Roman"/>
            <a:cs typeface="Times New Roman"/>
          </a:endParaRPr>
        </a:p>
        <a:p>
          <a:pPr algn="l" rtl="1">
            <a:defRPr sz="1000"/>
          </a:pPr>
          <a:r>
            <a:rPr lang="mn-MN" sz="1200" b="0" i="0" strike="noStrike">
              <a:solidFill>
                <a:srgbClr val="000000"/>
              </a:solidFill>
              <a:latin typeface="Times New Roman"/>
              <a:cs typeface="Times New Roman"/>
            </a:rPr>
            <a:t>бид манай аж ахуйн нэгжийн 202</a:t>
          </a:r>
          <a:r>
            <a:rPr lang="en-US" sz="1200" b="0" i="0" strike="noStrike">
              <a:solidFill>
                <a:srgbClr val="000000"/>
              </a:solidFill>
              <a:latin typeface="Times New Roman"/>
              <a:cs typeface="Times New Roman"/>
            </a:rPr>
            <a:t>5</a:t>
          </a:r>
          <a:r>
            <a:rPr lang="mn-MN" sz="1200" b="0" i="0" strike="noStrike">
              <a:solidFill>
                <a:srgbClr val="000000"/>
              </a:solidFill>
              <a:latin typeface="Times New Roman"/>
              <a:cs typeface="Times New Roman"/>
            </a:rPr>
            <a:t> оны </a:t>
          </a:r>
          <a:r>
            <a:rPr lang="en-US" sz="1200" b="0" i="0" strike="noStrike">
              <a:solidFill>
                <a:srgbClr val="000000"/>
              </a:solidFill>
              <a:latin typeface="Times New Roman"/>
              <a:cs typeface="Times New Roman"/>
            </a:rPr>
            <a:t>12</a:t>
          </a:r>
          <a:r>
            <a:rPr lang="mn-MN" sz="1200" b="0" i="0" strike="noStrike">
              <a:solidFill>
                <a:srgbClr val="000000"/>
              </a:solidFill>
              <a:latin typeface="Times New Roman"/>
              <a:cs typeface="Times New Roman"/>
            </a:rPr>
            <a:t> сарын 3</a:t>
          </a:r>
          <a:r>
            <a:rPr lang="en-US" sz="1200" b="0" i="0" strike="noStrike">
              <a:solidFill>
                <a:srgbClr val="000000"/>
              </a:solidFill>
              <a:latin typeface="Times New Roman"/>
              <a:cs typeface="Times New Roman"/>
            </a:rPr>
            <a:t>1</a:t>
          </a:r>
          <a:r>
            <a:rPr lang="mn-MN" sz="1200" b="0" i="0" strike="noStrike">
              <a:solidFill>
                <a:srgbClr val="000000"/>
              </a:solidFill>
              <a:latin typeface="Times New Roman"/>
              <a:cs typeface="Times New Roman"/>
            </a:rPr>
            <a:t>-ны өдрөөр тасалбар болгон гаргасан санхүүгийн тайланд тайлант хугацааны үйл ажиллагааны үр дүн, санхүүгийн байдлыг “Нягтлан бодох бүртгэлийн тухай” хуулийн 17.1 дэх заалтын дагуу үнэн зөв, бүрэн тусгасан болохыг баталж байна. Үүнд:</a:t>
          </a:r>
        </a:p>
        <a:p>
          <a:pPr algn="l" rtl="1">
            <a:defRPr sz="1000"/>
          </a:pPr>
          <a:endParaRPr lang="mn-MN" sz="1200" b="0" i="0" strike="noStrike">
            <a:solidFill>
              <a:srgbClr val="000000"/>
            </a:solidFill>
            <a:latin typeface="Times New Roman"/>
            <a:cs typeface="Times New Roman"/>
          </a:endParaRPr>
        </a:p>
        <a:p>
          <a:pPr algn="l" rtl="1">
            <a:defRPr sz="1000"/>
          </a:pPr>
          <a:r>
            <a:rPr lang="mn-MN" sz="1200" b="0" i="0" strike="noStrike">
              <a:solidFill>
                <a:srgbClr val="000000"/>
              </a:solidFill>
              <a:latin typeface="Times New Roman"/>
              <a:cs typeface="Times New Roman"/>
            </a:rPr>
            <a:t>1. Бүх ажил гүйлгээ бодитоор гарсан бөгөөд холбогдох анхан шатны баримтыг үндэслэн нягтлан бодох бүртгэл, санхүүгийн тайланд үнэн зөв тусгасан;</a:t>
          </a:r>
        </a:p>
        <a:p>
          <a:pPr algn="l" rtl="1">
            <a:defRPr sz="1000"/>
          </a:pPr>
          <a:endParaRPr lang="mn-MN" sz="1200" b="0" i="0" strike="noStrike">
            <a:solidFill>
              <a:srgbClr val="000000"/>
            </a:solidFill>
            <a:latin typeface="Times New Roman"/>
            <a:cs typeface="Times New Roman"/>
          </a:endParaRPr>
        </a:p>
        <a:p>
          <a:pPr algn="l" rtl="1">
            <a:defRPr sz="1000"/>
          </a:pPr>
          <a:r>
            <a:rPr lang="mn-MN" sz="1200" b="0" i="0" strike="noStrike">
              <a:solidFill>
                <a:srgbClr val="000000"/>
              </a:solidFill>
              <a:latin typeface="Times New Roman"/>
              <a:cs typeface="Times New Roman"/>
            </a:rPr>
            <a:t>2. Санхүүгийн тайланд тусгагдсан бүх тооцоолол үнэн зөв хийгдсэн;</a:t>
          </a:r>
        </a:p>
        <a:p>
          <a:pPr algn="l" rtl="1">
            <a:defRPr sz="1000"/>
          </a:pPr>
          <a:endParaRPr lang="mn-MN" sz="1200" b="0" i="0" strike="noStrike">
            <a:solidFill>
              <a:srgbClr val="000000"/>
            </a:solidFill>
            <a:latin typeface="Times New Roman"/>
            <a:cs typeface="Times New Roman"/>
          </a:endParaRPr>
        </a:p>
        <a:p>
          <a:pPr algn="l" rtl="1">
            <a:defRPr sz="1000"/>
          </a:pPr>
          <a:r>
            <a:rPr lang="mn-MN" sz="1200" b="0" i="0" strike="noStrike">
              <a:solidFill>
                <a:srgbClr val="000000"/>
              </a:solidFill>
              <a:latin typeface="Times New Roman"/>
              <a:cs typeface="Times New Roman"/>
            </a:rPr>
            <a:t>3. Аж ахуйн нэгжийн үйл ажиллагааны эдийн засаг, санхүүгийн бүхий л үйл явцыг иж бүрэн хамарсан;</a:t>
          </a:r>
        </a:p>
        <a:p>
          <a:pPr algn="l" rtl="1">
            <a:defRPr sz="1000"/>
          </a:pPr>
          <a:endParaRPr lang="mn-MN" sz="1200" b="0" i="0" strike="noStrike">
            <a:solidFill>
              <a:srgbClr val="000000"/>
            </a:solidFill>
            <a:latin typeface="Times New Roman"/>
            <a:cs typeface="Times New Roman"/>
          </a:endParaRPr>
        </a:p>
        <a:p>
          <a:pPr algn="l" rtl="1">
            <a:defRPr sz="1000"/>
          </a:pPr>
          <a:r>
            <a:rPr lang="mn-MN" sz="1200" b="0" i="0" strike="noStrike">
              <a:solidFill>
                <a:srgbClr val="000000"/>
              </a:solidFill>
              <a:latin typeface="Times New Roman"/>
              <a:cs typeface="Times New Roman"/>
            </a:rPr>
            <a:t>4. Тайлант үеийн үр дүнд өмнөх оны ажил гүйлгээнээс шилжин тусгагдаагүй, мөн тайлант оны ажил гүйлгээнээс орхигдсон зүйл байхгүй;</a:t>
          </a:r>
        </a:p>
        <a:p>
          <a:pPr algn="l" rtl="1">
            <a:defRPr sz="1000"/>
          </a:pPr>
          <a:endParaRPr lang="mn-MN" sz="1200" b="0" i="0" strike="noStrike">
            <a:solidFill>
              <a:srgbClr val="000000"/>
            </a:solidFill>
            <a:latin typeface="Times New Roman"/>
            <a:cs typeface="Times New Roman"/>
          </a:endParaRPr>
        </a:p>
        <a:p>
          <a:pPr algn="l" rtl="1">
            <a:defRPr sz="1000"/>
          </a:pPr>
          <a:r>
            <a:rPr lang="mn-MN" sz="1200" b="0" i="0" strike="noStrike">
              <a:solidFill>
                <a:srgbClr val="000000"/>
              </a:solidFill>
              <a:latin typeface="Times New Roman"/>
              <a:cs typeface="Times New Roman"/>
            </a:rPr>
            <a:t>5. Бүх хөрөнгө, авлага, өр төлбөр, орлого, зардлыг Санхүүгийн тайлагналын олон улсын стандартын дагуу үнэн зөв тусгасан;</a:t>
          </a:r>
        </a:p>
        <a:p>
          <a:pPr algn="l" rtl="1">
            <a:defRPr sz="1000"/>
          </a:pPr>
          <a:endParaRPr lang="mn-MN" sz="1200" b="0" i="0" strike="noStrike">
            <a:solidFill>
              <a:srgbClr val="000000"/>
            </a:solidFill>
            <a:latin typeface="Times New Roman"/>
            <a:cs typeface="Times New Roman"/>
          </a:endParaRPr>
        </a:p>
        <a:p>
          <a:pPr algn="l" rtl="1">
            <a:defRPr sz="1000"/>
          </a:pPr>
          <a:r>
            <a:rPr lang="mn-MN" sz="1200" b="0" i="0" strike="noStrike">
              <a:solidFill>
                <a:srgbClr val="000000"/>
              </a:solidFill>
              <a:latin typeface="Times New Roman"/>
              <a:cs typeface="Times New Roman"/>
            </a:rPr>
            <a:t>6. Энэ тайланд тусгагдсан бүхий л зүйл манай байгууллагын албан ёсны өмчлөлд байдаг бөгөөд орхигдсон зүйл үгүй болно.</a:t>
          </a:r>
        </a:p>
        <a:p>
          <a:pPr algn="l" rtl="1">
            <a:defRPr sz="1000"/>
          </a:pPr>
          <a:endParaRPr lang="mn-MN" sz="1200" b="0" i="0" strike="noStrike">
            <a:solidFill>
              <a:srgbClr val="000000"/>
            </a:solidFill>
            <a:latin typeface="Times New Roman"/>
            <a:cs typeface="Times New Roman"/>
          </a:endParaRPr>
        </a:p>
      </xdr:txBody>
    </xdr:sp>
    <xdr:clientData/>
  </xdr:twoCellAnchor>
  <xdr:twoCellAnchor>
    <xdr:from>
      <xdr:col>0</xdr:col>
      <xdr:colOff>238125</xdr:colOff>
      <xdr:row>12</xdr:row>
      <xdr:rowOff>152400</xdr:rowOff>
    </xdr:from>
    <xdr:to>
      <xdr:col>2</xdr:col>
      <xdr:colOff>9525</xdr:colOff>
      <xdr:row>17</xdr:row>
      <xdr:rowOff>19050</xdr:rowOff>
    </xdr:to>
    <xdr:sp macro="" textlink="">
      <xdr:nvSpPr>
        <xdr:cNvPr id="52858" name="Rectangle 2">
          <a:extLst>
            <a:ext uri="{FF2B5EF4-FFF2-40B4-BE49-F238E27FC236}">
              <a16:creationId xmlns:a16="http://schemas.microsoft.com/office/drawing/2014/main" xmlns="" id="{00000000-0008-0000-0000-00007ACE0000}"/>
            </a:ext>
          </a:extLst>
        </xdr:cNvPr>
        <xdr:cNvSpPr>
          <a:spLocks noChangeArrowheads="1"/>
        </xdr:cNvSpPr>
      </xdr:nvSpPr>
      <xdr:spPr bwMode="auto">
        <a:xfrm>
          <a:off x="238125" y="2400300"/>
          <a:ext cx="819150" cy="7905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171450</xdr:colOff>
      <xdr:row>6</xdr:row>
      <xdr:rowOff>0</xdr:rowOff>
    </xdr:from>
    <xdr:to>
      <xdr:col>8</xdr:col>
      <xdr:colOff>476250</xdr:colOff>
      <xdr:row>6</xdr:row>
      <xdr:rowOff>104775</xdr:rowOff>
    </xdr:to>
    <xdr:sp macro="" textlink="">
      <xdr:nvSpPr>
        <xdr:cNvPr id="42369" name="Text Box 1">
          <a:extLst>
            <a:ext uri="{FF2B5EF4-FFF2-40B4-BE49-F238E27FC236}">
              <a16:creationId xmlns:a16="http://schemas.microsoft.com/office/drawing/2014/main" xmlns="" id="{00000000-0008-0000-0500-000081A50000}"/>
            </a:ext>
          </a:extLst>
        </xdr:cNvPr>
        <xdr:cNvSpPr txBox="1">
          <a:spLocks noChangeArrowheads="1"/>
        </xdr:cNvSpPr>
      </xdr:nvSpPr>
      <xdr:spPr bwMode="auto">
        <a:xfrm>
          <a:off x="4019550" y="1066800"/>
          <a:ext cx="3048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29</xdr:col>
      <xdr:colOff>123825</xdr:colOff>
      <xdr:row>2</xdr:row>
      <xdr:rowOff>0</xdr:rowOff>
    </xdr:from>
    <xdr:to>
      <xdr:col>31</xdr:col>
      <xdr:colOff>171450</xdr:colOff>
      <xdr:row>5</xdr:row>
      <xdr:rowOff>85725</xdr:rowOff>
    </xdr:to>
    <xdr:pic>
      <xdr:nvPicPr>
        <xdr:cNvPr id="27512" name="Picture 3">
          <a:extLst>
            <a:ext uri="{FF2B5EF4-FFF2-40B4-BE49-F238E27FC236}">
              <a16:creationId xmlns:a16="http://schemas.microsoft.com/office/drawing/2014/main" xmlns="" id="{00000000-0008-0000-1100-0000786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247650"/>
          <a:ext cx="600075" cy="571500"/>
        </a:xfrm>
        <a:prstGeom prst="rect">
          <a:avLst/>
        </a:prstGeom>
        <a:solidFill>
          <a:srgbClr val="FFFFFF"/>
        </a:solidFill>
        <a:ln w="9525">
          <a:solidFill>
            <a:srgbClr val="000000"/>
          </a:solid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30</xdr:col>
      <xdr:colOff>104775</xdr:colOff>
      <xdr:row>2</xdr:row>
      <xdr:rowOff>38100</xdr:rowOff>
    </xdr:from>
    <xdr:to>
      <xdr:col>31</xdr:col>
      <xdr:colOff>419100</xdr:colOff>
      <xdr:row>4</xdr:row>
      <xdr:rowOff>142875</xdr:rowOff>
    </xdr:to>
    <xdr:pic>
      <xdr:nvPicPr>
        <xdr:cNvPr id="37632" name="Picture 3">
          <a:extLst>
            <a:ext uri="{FF2B5EF4-FFF2-40B4-BE49-F238E27FC236}">
              <a16:creationId xmlns:a16="http://schemas.microsoft.com/office/drawing/2014/main" xmlns="" id="{00000000-0008-0000-1200-0000009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8825" y="361950"/>
          <a:ext cx="485775" cy="428625"/>
        </a:xfrm>
        <a:prstGeom prst="rect">
          <a:avLst/>
        </a:prstGeom>
        <a:solidFill>
          <a:srgbClr val="FFFFFF"/>
        </a:solidFill>
        <a:ln w="9525">
          <a:solidFill>
            <a:srgbClr val="000000"/>
          </a:solid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81"/>
  <sheetViews>
    <sheetView tabSelected="1" topLeftCell="A9" workbookViewId="0">
      <selection activeCell="I51" sqref="I51"/>
    </sheetView>
  </sheetViews>
  <sheetFormatPr defaultColWidth="9.140625" defaultRowHeight="14.25"/>
  <cols>
    <col min="1" max="1" width="4.85546875" style="7" customWidth="1"/>
    <col min="2" max="2" width="10.85546875" style="7" customWidth="1"/>
    <col min="3" max="3" width="10.140625" style="7" bestFit="1" customWidth="1"/>
    <col min="4" max="4" width="20.85546875" style="7" customWidth="1"/>
    <col min="5" max="5" width="9.140625" style="7"/>
    <col min="6" max="6" width="8.28515625" style="7" customWidth="1"/>
    <col min="7" max="7" width="8.5703125" style="7" customWidth="1"/>
    <col min="8" max="8" width="16" style="7" customWidth="1"/>
    <col min="9" max="16384" width="9.140625" style="7"/>
  </cols>
  <sheetData>
    <row r="1" spans="1:8" ht="15">
      <c r="A1" s="365"/>
      <c r="B1" s="365"/>
      <c r="C1" s="365"/>
      <c r="D1" s="365"/>
      <c r="E1" s="365"/>
      <c r="F1" s="365"/>
      <c r="G1" s="365"/>
      <c r="H1" s="366" t="s">
        <v>743</v>
      </c>
    </row>
    <row r="2" spans="1:8" ht="15">
      <c r="A2" s="365"/>
      <c r="B2" s="365"/>
      <c r="C2" s="365"/>
      <c r="D2" s="365"/>
      <c r="E2" s="365"/>
      <c r="F2" s="365"/>
      <c r="G2" s="365"/>
      <c r="H2" s="366" t="s">
        <v>744</v>
      </c>
    </row>
    <row r="3" spans="1:8" ht="15">
      <c r="A3" s="365"/>
      <c r="B3" s="365"/>
      <c r="C3" s="365"/>
      <c r="D3" s="365"/>
      <c r="E3" s="365"/>
      <c r="F3" s="365"/>
      <c r="G3" s="365"/>
      <c r="H3" s="366" t="s">
        <v>297</v>
      </c>
    </row>
    <row r="4" spans="1:8">
      <c r="A4" s="365"/>
      <c r="B4" s="365"/>
      <c r="C4" s="365"/>
      <c r="D4" s="365"/>
      <c r="E4" s="365"/>
      <c r="F4" s="365"/>
      <c r="G4" s="365"/>
      <c r="H4" s="365"/>
    </row>
    <row r="5" spans="1:8" ht="15">
      <c r="A5" s="367" t="s">
        <v>298</v>
      </c>
      <c r="B5" s="365"/>
      <c r="C5" s="365"/>
      <c r="D5" s="368">
        <v>2025779</v>
      </c>
      <c r="E5" s="365"/>
      <c r="F5" s="365"/>
      <c r="G5" s="365"/>
      <c r="H5" s="365"/>
    </row>
    <row r="6" spans="1:8">
      <c r="A6" s="365"/>
      <c r="B6" s="365"/>
      <c r="C6" s="365"/>
      <c r="D6" s="365"/>
      <c r="E6" s="365"/>
      <c r="F6" s="365"/>
      <c r="G6" s="365"/>
      <c r="H6" s="365"/>
    </row>
    <row r="7" spans="1:8">
      <c r="A7" s="365" t="s">
        <v>745</v>
      </c>
      <c r="B7" s="551" t="s">
        <v>919</v>
      </c>
      <c r="C7" s="551"/>
      <c r="D7" s="551"/>
      <c r="E7" s="551"/>
      <c r="F7" s="551"/>
      <c r="G7" s="551"/>
      <c r="H7" s="551"/>
    </row>
    <row r="8" spans="1:8">
      <c r="A8" s="365" t="s">
        <v>746</v>
      </c>
      <c r="B8" s="365"/>
      <c r="C8" s="551"/>
      <c r="D8" s="551"/>
      <c r="E8" s="551"/>
      <c r="F8" s="551"/>
      <c r="G8" s="551"/>
      <c r="H8" s="551"/>
    </row>
    <row r="9" spans="1:8">
      <c r="A9" s="365" t="s">
        <v>747</v>
      </c>
      <c r="B9" s="551"/>
      <c r="C9" s="551"/>
      <c r="D9" s="551"/>
      <c r="E9" s="365" t="s">
        <v>859</v>
      </c>
      <c r="F9" s="551"/>
      <c r="G9" s="551"/>
      <c r="H9" s="551"/>
    </row>
    <row r="10" spans="1:8">
      <c r="A10" s="365"/>
      <c r="B10" s="365"/>
      <c r="C10" s="365"/>
      <c r="D10" s="365"/>
      <c r="E10" s="365"/>
      <c r="F10" s="365"/>
      <c r="G10" s="365"/>
      <c r="H10" s="365"/>
    </row>
    <row r="11" spans="1:8">
      <c r="A11" s="365" t="s">
        <v>748</v>
      </c>
      <c r="B11" s="365"/>
      <c r="C11" s="365"/>
      <c r="D11" s="365" t="s">
        <v>749</v>
      </c>
      <c r="E11" s="365"/>
      <c r="F11" s="365" t="s">
        <v>750</v>
      </c>
      <c r="G11" s="365"/>
      <c r="H11" s="365"/>
    </row>
    <row r="13" spans="1:8" ht="15" thickBot="1"/>
    <row r="14" spans="1:8">
      <c r="B14" s="555" t="s">
        <v>920</v>
      </c>
    </row>
    <row r="15" spans="1:8">
      <c r="B15" s="556"/>
    </row>
    <row r="16" spans="1:8">
      <c r="B16" s="556"/>
    </row>
    <row r="17" spans="1:8" ht="15" thickBot="1">
      <c r="B17" s="557"/>
    </row>
    <row r="20" spans="1:8" ht="15">
      <c r="A20" s="369"/>
      <c r="B20" s="365"/>
      <c r="C20" s="365"/>
      <c r="D20" s="365"/>
      <c r="E20" s="365"/>
      <c r="F20" s="365"/>
      <c r="G20" s="365"/>
      <c r="H20" s="365"/>
    </row>
    <row r="21" spans="1:8">
      <c r="A21" s="365"/>
      <c r="B21" s="365"/>
      <c r="C21" s="365"/>
      <c r="D21" s="365"/>
      <c r="E21" s="365"/>
      <c r="F21" s="365"/>
      <c r="G21" s="365"/>
      <c r="H21" s="365"/>
    </row>
    <row r="22" spans="1:8" ht="18">
      <c r="A22" s="558" t="s">
        <v>983</v>
      </c>
      <c r="B22" s="558"/>
      <c r="C22" s="558"/>
      <c r="D22" s="558"/>
      <c r="E22" s="558"/>
      <c r="F22" s="558"/>
      <c r="G22" s="558"/>
      <c r="H22" s="558"/>
    </row>
    <row r="23" spans="1:8" ht="18">
      <c r="A23" s="558" t="s">
        <v>1100</v>
      </c>
      <c r="B23" s="558"/>
      <c r="C23" s="558"/>
      <c r="D23" s="558"/>
      <c r="E23" s="558"/>
      <c r="F23" s="558"/>
      <c r="G23" s="558"/>
      <c r="H23" s="558"/>
    </row>
    <row r="24" spans="1:8" ht="18">
      <c r="A24" s="558" t="s">
        <v>299</v>
      </c>
      <c r="B24" s="558"/>
      <c r="C24" s="558"/>
      <c r="D24" s="558"/>
      <c r="E24" s="558"/>
      <c r="F24" s="558"/>
      <c r="G24" s="558"/>
      <c r="H24" s="558"/>
    </row>
    <row r="25" spans="1:8" ht="15">
      <c r="A25" s="377"/>
      <c r="B25" s="378"/>
      <c r="C25" s="378"/>
      <c r="D25" s="378"/>
      <c r="E25" s="378"/>
      <c r="F25" s="378"/>
      <c r="G25" s="378"/>
      <c r="H25" s="378"/>
    </row>
    <row r="26" spans="1:8" ht="15">
      <c r="A26" s="377"/>
      <c r="B26" s="378"/>
      <c r="C26" s="378"/>
      <c r="D26" s="378"/>
      <c r="E26" s="378"/>
      <c r="F26" s="378"/>
      <c r="G26" s="378"/>
      <c r="H26" s="378"/>
    </row>
    <row r="27" spans="1:8" ht="15">
      <c r="A27" s="377"/>
      <c r="B27" s="378"/>
      <c r="C27" s="378"/>
      <c r="D27" s="378"/>
      <c r="E27" s="378"/>
      <c r="F27" s="378"/>
      <c r="G27" s="378"/>
      <c r="H27" s="378"/>
    </row>
    <row r="28" spans="1:8" ht="15">
      <c r="A28" s="377"/>
      <c r="B28" s="378"/>
      <c r="C28" s="378"/>
      <c r="D28" s="378"/>
      <c r="E28" s="378"/>
      <c r="F28" s="378"/>
      <c r="G28" s="378"/>
      <c r="H28" s="378"/>
    </row>
    <row r="29" spans="1:8" ht="15">
      <c r="A29" s="8"/>
    </row>
    <row r="30" spans="1:8" ht="15">
      <c r="A30" s="8"/>
    </row>
    <row r="31" spans="1:8" ht="15">
      <c r="A31" s="8"/>
    </row>
    <row r="32" spans="1:8" ht="15">
      <c r="A32" s="369"/>
      <c r="B32" s="365"/>
      <c r="C32" s="365"/>
      <c r="D32" s="365"/>
      <c r="E32" s="365"/>
      <c r="F32" s="365"/>
      <c r="G32" s="365"/>
      <c r="H32" s="365"/>
    </row>
    <row r="33" spans="1:8" ht="15">
      <c r="A33" s="369"/>
      <c r="B33" s="365"/>
      <c r="C33" s="365"/>
      <c r="D33" s="365"/>
      <c r="E33" s="365"/>
      <c r="F33" s="365"/>
      <c r="G33" s="365"/>
      <c r="H33" s="365"/>
    </row>
    <row r="34" spans="1:8" s="9" customFormat="1" ht="33.75" customHeight="1">
      <c r="A34" s="552" t="s">
        <v>1001</v>
      </c>
      <c r="B34" s="553"/>
      <c r="C34" s="553"/>
      <c r="D34" s="554"/>
      <c r="E34" s="552" t="s">
        <v>300</v>
      </c>
      <c r="F34" s="554"/>
      <c r="G34" s="552" t="s">
        <v>301</v>
      </c>
      <c r="H34" s="554"/>
    </row>
    <row r="35" spans="1:8" ht="24.75" customHeight="1">
      <c r="A35" s="547"/>
      <c r="B35" s="550"/>
      <c r="C35" s="550"/>
      <c r="D35" s="548"/>
      <c r="E35" s="547"/>
      <c r="F35" s="548"/>
      <c r="G35" s="547"/>
      <c r="H35" s="548"/>
    </row>
    <row r="36" spans="1:8" ht="23.25" customHeight="1">
      <c r="A36" s="547"/>
      <c r="B36" s="550"/>
      <c r="C36" s="550"/>
      <c r="D36" s="548"/>
      <c r="E36" s="547"/>
      <c r="F36" s="548"/>
      <c r="G36" s="547"/>
      <c r="H36" s="548"/>
    </row>
    <row r="37" spans="1:8" ht="24" customHeight="1">
      <c r="A37" s="547"/>
      <c r="B37" s="550"/>
      <c r="C37" s="550"/>
      <c r="D37" s="548"/>
      <c r="E37" s="547"/>
      <c r="F37" s="548"/>
      <c r="G37" s="547"/>
      <c r="H37" s="548"/>
    </row>
    <row r="38" spans="1:8" ht="23.25" customHeight="1">
      <c r="A38" s="547"/>
      <c r="B38" s="550"/>
      <c r="C38" s="550"/>
      <c r="D38" s="548"/>
      <c r="E38" s="547"/>
      <c r="F38" s="548"/>
      <c r="G38" s="547"/>
      <c r="H38" s="548"/>
    </row>
    <row r="39" spans="1:8" ht="23.25" customHeight="1">
      <c r="A39" s="547"/>
      <c r="B39" s="550"/>
      <c r="C39" s="550"/>
      <c r="D39" s="548"/>
      <c r="E39" s="547"/>
      <c r="F39" s="548"/>
      <c r="G39" s="547"/>
      <c r="H39" s="548"/>
    </row>
    <row r="40" spans="1:8" ht="15">
      <c r="A40" s="10"/>
      <c r="B40" s="10"/>
      <c r="C40" s="10"/>
    </row>
    <row r="41" spans="1:8" ht="15">
      <c r="A41" s="10"/>
      <c r="B41" s="10"/>
      <c r="C41" s="10"/>
    </row>
    <row r="42" spans="1:8" ht="15">
      <c r="A42" s="10"/>
      <c r="B42" s="10"/>
      <c r="C42" s="10"/>
    </row>
    <row r="43" spans="1:8" ht="15">
      <c r="A43" s="10"/>
      <c r="B43" s="10"/>
      <c r="C43" s="10"/>
    </row>
    <row r="44" spans="1:8" ht="15">
      <c r="A44" s="8"/>
    </row>
    <row r="45" spans="1:8" ht="18">
      <c r="A45" s="549" t="str">
        <f>+A22</f>
        <v xml:space="preserve">     ''БҮТЭЭЛЧ ҮЙЛС"ХК</v>
      </c>
      <c r="B45" s="549"/>
      <c r="C45" s="549"/>
      <c r="D45" s="549"/>
      <c r="E45" s="549"/>
      <c r="F45" s="549"/>
      <c r="G45" s="549"/>
      <c r="H45" s="549"/>
    </row>
    <row r="46" spans="1:8" ht="18">
      <c r="A46" s="549" t="s">
        <v>1098</v>
      </c>
      <c r="B46" s="549"/>
      <c r="C46" s="549"/>
      <c r="D46" s="549"/>
      <c r="E46" s="549"/>
      <c r="F46" s="549"/>
      <c r="G46" s="549"/>
      <c r="H46" s="549"/>
    </row>
    <row r="47" spans="1:8" ht="18">
      <c r="A47" s="549" t="s">
        <v>302</v>
      </c>
      <c r="B47" s="549"/>
      <c r="C47" s="549"/>
      <c r="D47" s="549"/>
      <c r="E47" s="549"/>
      <c r="F47" s="549"/>
      <c r="G47" s="549"/>
      <c r="H47" s="549"/>
    </row>
    <row r="48" spans="1:8">
      <c r="A48" s="379"/>
      <c r="B48" s="380"/>
      <c r="C48" s="380"/>
      <c r="D48" s="380"/>
      <c r="E48" s="380"/>
      <c r="F48" s="380"/>
      <c r="G48" s="380"/>
      <c r="H48" s="380"/>
    </row>
    <row r="49" spans="1:8">
      <c r="A49" s="379"/>
      <c r="B49" s="380"/>
      <c r="C49" s="380"/>
      <c r="D49" s="380"/>
      <c r="E49" s="380"/>
      <c r="F49" s="380"/>
      <c r="G49" s="380"/>
      <c r="H49" s="380"/>
    </row>
    <row r="50" spans="1:8">
      <c r="A50" s="543" t="s">
        <v>1099</v>
      </c>
      <c r="B50" s="544"/>
      <c r="C50" s="544"/>
      <c r="D50" s="544"/>
      <c r="E50" s="380"/>
      <c r="F50" s="380"/>
      <c r="G50" s="380"/>
      <c r="H50" s="380"/>
    </row>
    <row r="51" spans="1:8">
      <c r="A51" s="379"/>
      <c r="B51" s="380"/>
      <c r="C51" s="380"/>
      <c r="D51" s="380"/>
      <c r="E51" s="380"/>
      <c r="F51" s="380"/>
      <c r="G51" s="380"/>
      <c r="H51" s="380"/>
    </row>
    <row r="52" spans="1:8">
      <c r="A52" s="545"/>
      <c r="B52" s="545"/>
      <c r="C52" s="545"/>
      <c r="D52" s="545"/>
      <c r="E52" s="545"/>
      <c r="F52" s="545"/>
      <c r="G52" s="545"/>
      <c r="H52" s="545"/>
    </row>
    <row r="53" spans="1:8">
      <c r="A53" s="379"/>
      <c r="B53" s="380"/>
      <c r="C53" s="380"/>
      <c r="D53" s="380"/>
      <c r="E53" s="380"/>
      <c r="F53" s="380"/>
      <c r="G53" s="380"/>
      <c r="H53" s="380"/>
    </row>
    <row r="54" spans="1:8">
      <c r="A54" s="379"/>
      <c r="B54" s="380"/>
      <c r="C54" s="380"/>
      <c r="D54" s="380"/>
      <c r="E54" s="380"/>
      <c r="F54" s="380"/>
      <c r="G54" s="380"/>
      <c r="H54" s="380"/>
    </row>
    <row r="55" spans="1:8">
      <c r="A55" s="381"/>
      <c r="B55" s="381"/>
      <c r="C55" s="381"/>
      <c r="D55" s="381"/>
      <c r="E55" s="381"/>
      <c r="F55" s="381"/>
      <c r="G55" s="381"/>
      <c r="H55" s="381"/>
    </row>
    <row r="56" spans="1:8">
      <c r="A56" s="381"/>
      <c r="B56" s="381"/>
      <c r="C56" s="381"/>
      <c r="D56" s="381"/>
      <c r="E56" s="381"/>
      <c r="F56" s="381"/>
      <c r="G56" s="381"/>
      <c r="H56" s="381"/>
    </row>
    <row r="57" spans="1:8">
      <c r="A57" s="381"/>
      <c r="B57" s="381"/>
      <c r="C57" s="381"/>
      <c r="D57" s="381"/>
      <c r="E57" s="381"/>
      <c r="F57" s="381"/>
      <c r="G57" s="381"/>
      <c r="H57" s="381"/>
    </row>
    <row r="58" spans="1:8">
      <c r="A58" s="381"/>
      <c r="B58" s="381"/>
      <c r="C58" s="381"/>
      <c r="D58" s="381"/>
      <c r="E58" s="381"/>
      <c r="F58" s="381"/>
      <c r="G58" s="381"/>
      <c r="H58" s="381"/>
    </row>
    <row r="59" spans="1:8">
      <c r="A59" s="381"/>
      <c r="B59" s="381"/>
      <c r="C59" s="381"/>
      <c r="D59" s="381"/>
      <c r="E59" s="381"/>
      <c r="F59" s="381"/>
      <c r="G59" s="381"/>
      <c r="H59" s="381"/>
    </row>
    <row r="60" spans="1:8">
      <c r="A60" s="381"/>
      <c r="B60" s="381"/>
      <c r="C60" s="381"/>
      <c r="D60" s="381"/>
      <c r="E60" s="381"/>
      <c r="F60" s="381"/>
      <c r="G60" s="381"/>
      <c r="H60" s="381"/>
    </row>
    <row r="61" spans="1:8">
      <c r="A61" s="381"/>
      <c r="B61" s="381"/>
      <c r="C61" s="381"/>
      <c r="D61" s="381"/>
      <c r="E61" s="381"/>
      <c r="F61" s="381"/>
      <c r="G61" s="381"/>
      <c r="H61" s="381"/>
    </row>
    <row r="62" spans="1:8">
      <c r="A62" s="380"/>
      <c r="B62" s="380"/>
      <c r="C62" s="380"/>
      <c r="D62" s="380"/>
      <c r="E62" s="380"/>
      <c r="F62" s="380"/>
      <c r="G62" s="380"/>
      <c r="H62" s="380"/>
    </row>
    <row r="63" spans="1:8">
      <c r="A63" s="380"/>
      <c r="B63" s="380"/>
      <c r="C63" s="380"/>
      <c r="D63" s="380"/>
      <c r="E63" s="380"/>
      <c r="F63" s="380"/>
      <c r="G63" s="380"/>
      <c r="H63" s="380"/>
    </row>
    <row r="64" spans="1:8">
      <c r="A64" s="380"/>
      <c r="B64" s="380"/>
      <c r="C64" s="380"/>
      <c r="D64" s="380"/>
      <c r="E64" s="380"/>
      <c r="F64" s="380"/>
      <c r="G64" s="380"/>
      <c r="H64" s="380"/>
    </row>
    <row r="65" spans="1:8">
      <c r="A65" s="380"/>
      <c r="B65" s="380"/>
      <c r="C65" s="380"/>
      <c r="D65" s="380"/>
      <c r="E65" s="380"/>
      <c r="F65" s="380"/>
      <c r="G65" s="380"/>
      <c r="H65" s="380"/>
    </row>
    <row r="66" spans="1:8">
      <c r="A66" s="380"/>
      <c r="B66" s="380"/>
      <c r="C66" s="380"/>
      <c r="D66" s="380"/>
      <c r="E66" s="380"/>
      <c r="F66" s="380"/>
      <c r="G66" s="380"/>
      <c r="H66" s="380"/>
    </row>
    <row r="67" spans="1:8">
      <c r="A67" s="380"/>
      <c r="B67" s="380"/>
      <c r="C67" s="380"/>
      <c r="D67" s="380"/>
      <c r="E67" s="380"/>
      <c r="F67" s="380"/>
      <c r="G67" s="380"/>
      <c r="H67" s="380"/>
    </row>
    <row r="68" spans="1:8">
      <c r="A68" s="380"/>
      <c r="B68" s="380"/>
      <c r="C68" s="380"/>
      <c r="D68" s="380"/>
      <c r="E68" s="380"/>
      <c r="F68" s="380"/>
      <c r="G68" s="380"/>
      <c r="H68" s="380"/>
    </row>
    <row r="69" spans="1:8">
      <c r="A69" s="380"/>
      <c r="B69" s="380"/>
      <c r="C69" s="380"/>
      <c r="D69" s="380"/>
      <c r="E69" s="380"/>
      <c r="F69" s="380"/>
      <c r="G69" s="380"/>
      <c r="H69" s="380"/>
    </row>
    <row r="70" spans="1:8">
      <c r="A70" s="380"/>
      <c r="B70" s="380"/>
      <c r="C70" s="380"/>
      <c r="D70" s="380"/>
      <c r="E70" s="380"/>
      <c r="F70" s="380"/>
      <c r="G70" s="380"/>
      <c r="H70" s="380"/>
    </row>
    <row r="71" spans="1:8">
      <c r="A71" s="380"/>
      <c r="B71" s="380"/>
      <c r="C71" s="380"/>
      <c r="D71" s="380"/>
      <c r="E71" s="380"/>
      <c r="F71" s="380"/>
      <c r="G71" s="380"/>
      <c r="H71" s="380"/>
    </row>
    <row r="72" spans="1:8">
      <c r="A72" s="380"/>
      <c r="B72" s="380"/>
      <c r="C72" s="380"/>
      <c r="D72" s="380"/>
      <c r="E72" s="380"/>
      <c r="F72" s="380"/>
      <c r="G72" s="380"/>
      <c r="H72" s="380"/>
    </row>
    <row r="73" spans="1:8">
      <c r="A73" s="380"/>
      <c r="B73" s="380"/>
      <c r="C73" s="380"/>
      <c r="D73" s="380"/>
      <c r="E73" s="380"/>
      <c r="F73" s="380"/>
      <c r="G73" s="380"/>
      <c r="H73" s="380"/>
    </row>
    <row r="74" spans="1:8">
      <c r="A74" s="380"/>
      <c r="B74" s="380"/>
      <c r="C74" s="380"/>
      <c r="D74" s="380"/>
      <c r="E74" s="380"/>
      <c r="F74" s="380"/>
      <c r="G74" s="380"/>
      <c r="H74" s="380"/>
    </row>
    <row r="75" spans="1:8">
      <c r="A75" s="378"/>
      <c r="B75" s="378"/>
      <c r="C75" s="378"/>
      <c r="D75" s="378"/>
      <c r="E75" s="378"/>
      <c r="F75" s="378"/>
      <c r="G75" s="378"/>
      <c r="H75" s="378"/>
    </row>
    <row r="76" spans="1:8">
      <c r="A76" s="378"/>
      <c r="B76" s="378"/>
      <c r="C76" s="378"/>
      <c r="D76" s="378"/>
      <c r="E76" s="378"/>
      <c r="F76" s="378"/>
      <c r="G76" s="378"/>
      <c r="H76" s="378"/>
    </row>
    <row r="77" spans="1:8">
      <c r="A77" s="378"/>
      <c r="B77" s="378"/>
      <c r="C77" s="378"/>
      <c r="D77" s="378"/>
      <c r="E77" s="378"/>
      <c r="F77" s="378"/>
      <c r="G77" s="378"/>
      <c r="H77" s="378"/>
    </row>
    <row r="78" spans="1:8">
      <c r="A78" s="380"/>
      <c r="B78" s="380"/>
      <c r="C78" s="380"/>
      <c r="D78" s="380"/>
      <c r="E78" s="380"/>
      <c r="F78" s="380"/>
      <c r="G78" s="380"/>
      <c r="H78" s="380"/>
    </row>
    <row r="79" spans="1:8" ht="15">
      <c r="A79" s="546" t="s">
        <v>999</v>
      </c>
      <c r="B79" s="546"/>
      <c r="C79" s="546"/>
      <c r="D79" s="546"/>
      <c r="E79" s="546"/>
      <c r="F79" s="546"/>
      <c r="G79" s="546"/>
      <c r="H79" s="546"/>
    </row>
    <row r="80" spans="1:8" ht="15">
      <c r="A80" s="367"/>
      <c r="B80" s="367"/>
      <c r="C80" s="367"/>
      <c r="D80" s="367"/>
      <c r="E80" s="367"/>
      <c r="F80" s="367"/>
      <c r="G80" s="367"/>
      <c r="H80" s="367"/>
    </row>
    <row r="81" spans="1:8" ht="15">
      <c r="A81" s="546" t="s">
        <v>1000</v>
      </c>
      <c r="B81" s="546"/>
      <c r="C81" s="546"/>
      <c r="D81" s="546"/>
      <c r="E81" s="546"/>
      <c r="F81" s="546"/>
      <c r="G81" s="546"/>
      <c r="H81" s="546"/>
    </row>
  </sheetData>
  <customSheetViews>
    <customSheetView guid="{18995E68-9F94-41E1-AFE0-9FA3492E52B5}" topLeftCell="A19">
      <selection activeCell="A50" sqref="A50:D50"/>
      <pageMargins left="0.75" right="0.75" top="1" bottom="1" header="0.5" footer="0.5"/>
      <pageSetup orientation="portrait" verticalDpi="300" r:id="rId1"/>
      <headerFooter alignWithMargins="0"/>
    </customSheetView>
  </customSheetViews>
  <mergeCells count="33">
    <mergeCell ref="A34:D34"/>
    <mergeCell ref="E34:F34"/>
    <mergeCell ref="G34:H34"/>
    <mergeCell ref="B14:B17"/>
    <mergeCell ref="A22:H22"/>
    <mergeCell ref="A23:H23"/>
    <mergeCell ref="A24:H24"/>
    <mergeCell ref="A37:D37"/>
    <mergeCell ref="E37:F37"/>
    <mergeCell ref="G37:H37"/>
    <mergeCell ref="A38:D38"/>
    <mergeCell ref="B7:H7"/>
    <mergeCell ref="B9:D9"/>
    <mergeCell ref="F9:H9"/>
    <mergeCell ref="C8:H8"/>
    <mergeCell ref="E38:F38"/>
    <mergeCell ref="G38:H38"/>
    <mergeCell ref="A35:D35"/>
    <mergeCell ref="E35:F35"/>
    <mergeCell ref="G35:H35"/>
    <mergeCell ref="A36:D36"/>
    <mergeCell ref="E36:F36"/>
    <mergeCell ref="G36:H36"/>
    <mergeCell ref="A50:D50"/>
    <mergeCell ref="A52:H52"/>
    <mergeCell ref="A79:H79"/>
    <mergeCell ref="A81:H81"/>
    <mergeCell ref="G39:H39"/>
    <mergeCell ref="A45:H45"/>
    <mergeCell ref="A47:H47"/>
    <mergeCell ref="A46:H46"/>
    <mergeCell ref="A39:D39"/>
    <mergeCell ref="E39:F39"/>
  </mergeCells>
  <phoneticPr fontId="107" type="noConversion"/>
  <pageMargins left="0.75" right="0.75" top="1" bottom="1" header="0.5" footer="0.5"/>
  <pageSetup orientation="portrait" verticalDpi="3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G998"/>
  <sheetViews>
    <sheetView topLeftCell="A47" zoomScaleNormal="100" zoomScaleSheetLayoutView="100" workbookViewId="0">
      <selection activeCell="G69" sqref="F69:G69"/>
    </sheetView>
  </sheetViews>
  <sheetFormatPr defaultColWidth="9.140625" defaultRowHeight="14.25"/>
  <cols>
    <col min="1" max="1" width="8.42578125" style="186" customWidth="1"/>
    <col min="2" max="2" width="3" style="186" customWidth="1"/>
    <col min="3" max="3" width="40.85546875" style="186" customWidth="1"/>
    <col min="4" max="4" width="22.42578125" style="186" customWidth="1"/>
    <col min="5" max="5" width="22.140625" style="186" customWidth="1"/>
    <col min="6" max="6" width="20.42578125" style="187" bestFit="1" customWidth="1"/>
    <col min="7" max="7" width="18.42578125" style="186" customWidth="1"/>
    <col min="8" max="16384" width="9.140625" style="186"/>
  </cols>
  <sheetData>
    <row r="1" spans="1:7" ht="18">
      <c r="A1" s="575" t="s">
        <v>751</v>
      </c>
      <c r="B1" s="575"/>
      <c r="C1" s="575"/>
      <c r="D1" s="575"/>
      <c r="E1" s="575"/>
    </row>
    <row r="2" spans="1:7">
      <c r="A2" s="382"/>
      <c r="B2" s="382"/>
      <c r="C2" s="383"/>
      <c r="D2" s="383"/>
      <c r="E2" s="383"/>
    </row>
    <row r="3" spans="1:7" ht="15.75" customHeight="1">
      <c r="A3" s="384"/>
      <c r="B3" s="576" t="str">
        <f>+Nuur!A22</f>
        <v xml:space="preserve">     ''БҮТЭЭЛЧ ҮЙЛС"ХК</v>
      </c>
      <c r="C3" s="576"/>
      <c r="D3" s="577" t="s">
        <v>1099</v>
      </c>
      <c r="E3" s="577"/>
      <c r="F3" s="188"/>
    </row>
    <row r="4" spans="1:7">
      <c r="A4" s="383"/>
      <c r="B4" s="385" t="s">
        <v>752</v>
      </c>
      <c r="C4" s="385"/>
      <c r="D4" s="383"/>
      <c r="E4" s="383"/>
    </row>
    <row r="5" spans="1:7" ht="18.75" customHeight="1">
      <c r="E5" s="190" t="s">
        <v>303</v>
      </c>
    </row>
    <row r="6" spans="1:7" ht="15" customHeight="1">
      <c r="A6" s="578" t="s">
        <v>304</v>
      </c>
      <c r="B6" s="579" t="s">
        <v>305</v>
      </c>
      <c r="C6" s="580"/>
      <c r="D6" s="583" t="s">
        <v>306</v>
      </c>
      <c r="E6" s="583"/>
    </row>
    <row r="7" spans="1:7">
      <c r="A7" s="578"/>
      <c r="B7" s="581"/>
      <c r="C7" s="582"/>
      <c r="D7" s="457">
        <v>45657</v>
      </c>
      <c r="E7" s="457">
        <v>46022</v>
      </c>
    </row>
    <row r="8" spans="1:7" ht="15">
      <c r="A8" s="192">
        <v>1</v>
      </c>
      <c r="B8" s="563" t="s">
        <v>309</v>
      </c>
      <c r="C8" s="564"/>
      <c r="D8" s="193"/>
      <c r="E8" s="193"/>
    </row>
    <row r="9" spans="1:7" ht="15">
      <c r="A9" s="192">
        <v>1.1000000000000001</v>
      </c>
      <c r="B9" s="563" t="s">
        <v>374</v>
      </c>
      <c r="C9" s="564"/>
      <c r="D9" s="193"/>
      <c r="E9" s="193"/>
    </row>
    <row r="10" spans="1:7">
      <c r="A10" s="194" t="s">
        <v>310</v>
      </c>
      <c r="B10" s="559" t="s">
        <v>311</v>
      </c>
      <c r="C10" s="560"/>
      <c r="D10" s="193">
        <f>+'Guilgee balance'!D7+'Guilgee balance'!D11+'Guilgee balance'!D13+'Guilgee balance'!D19</f>
        <v>2496805375.7100005</v>
      </c>
      <c r="E10" s="193">
        <f>+'Guilgee balance'!H7+'Guilgee balance'!H11+'Guilgee balance'!H13+'Guilgee balance'!H19</f>
        <v>1214446863.4800014</v>
      </c>
    </row>
    <row r="11" spans="1:7" ht="14.25" customHeight="1">
      <c r="A11" s="194" t="s">
        <v>312</v>
      </c>
      <c r="B11" s="559" t="s">
        <v>315</v>
      </c>
      <c r="C11" s="560"/>
      <c r="D11" s="193">
        <f>+'Guilgee balance'!D24</f>
        <v>1500000</v>
      </c>
      <c r="E11" s="193">
        <f>+'Guilgee balance'!H24</f>
        <v>2492750</v>
      </c>
    </row>
    <row r="12" spans="1:7">
      <c r="A12" s="194" t="s">
        <v>313</v>
      </c>
      <c r="B12" s="559" t="s">
        <v>753</v>
      </c>
      <c r="C12" s="560"/>
      <c r="D12" s="193">
        <f>+'Guilgee balance'!D27+'Guilgee balance'!D29+'Guilgee balance'!D31+'Guilgee balance'!D33+'Guilgee balance'!D35</f>
        <v>0</v>
      </c>
      <c r="E12" s="193">
        <f>+'Guilgee balance'!H27+'Guilgee balance'!H29+'Guilgee balance'!H31+'Guilgee balance'!H33+'Guilgee balance'!H35</f>
        <v>7250</v>
      </c>
    </row>
    <row r="13" spans="1:7">
      <c r="A13" s="194" t="s">
        <v>314</v>
      </c>
      <c r="B13" s="559" t="s">
        <v>318</v>
      </c>
      <c r="C13" s="560"/>
      <c r="D13" s="193">
        <f>+'Guilgee balance'!D37</f>
        <v>0</v>
      </c>
      <c r="E13" s="193">
        <f>+'Guilgee balance'!H37</f>
        <v>0</v>
      </c>
    </row>
    <row r="14" spans="1:7">
      <c r="A14" s="194" t="s">
        <v>316</v>
      </c>
      <c r="B14" s="559" t="s">
        <v>754</v>
      </c>
      <c r="C14" s="560"/>
      <c r="D14" s="193"/>
      <c r="E14" s="193"/>
    </row>
    <row r="15" spans="1:7">
      <c r="A15" s="194" t="s">
        <v>317</v>
      </c>
      <c r="B15" s="559" t="s">
        <v>320</v>
      </c>
      <c r="C15" s="560"/>
      <c r="D15" s="195">
        <f>+'Guilgee balance'!D43+'Guilgee balance'!D48+'Guilgee balance'!D50</f>
        <v>152561192.91999999</v>
      </c>
      <c r="E15" s="193">
        <f>+'Guilgee balance'!H43+'Guilgee balance'!H48+'Guilgee balance'!H50</f>
        <v>709944835.0200001</v>
      </c>
      <c r="G15" s="196"/>
    </row>
    <row r="16" spans="1:7">
      <c r="A16" s="194" t="s">
        <v>319</v>
      </c>
      <c r="B16" s="559" t="s">
        <v>323</v>
      </c>
      <c r="C16" s="560"/>
      <c r="D16" s="197">
        <f>+'Guilgee balance'!D53+'Guilgee balance'!D58</f>
        <v>1911935214.73</v>
      </c>
      <c r="E16" s="193">
        <f>+'Guilgee balance'!H53+'Guilgee balance'!H58</f>
        <v>1641393825.29</v>
      </c>
    </row>
    <row r="17" spans="1:7">
      <c r="A17" s="194" t="s">
        <v>321</v>
      </c>
      <c r="B17" s="559" t="s">
        <v>755</v>
      </c>
      <c r="C17" s="560"/>
      <c r="D17" s="193">
        <v>0</v>
      </c>
      <c r="E17" s="193">
        <v>0</v>
      </c>
    </row>
    <row r="18" spans="1:7">
      <c r="A18" s="573" t="s">
        <v>322</v>
      </c>
      <c r="B18" s="567" t="s">
        <v>756</v>
      </c>
      <c r="C18" s="568"/>
      <c r="D18" s="571"/>
      <c r="E18" s="571">
        <f>+'Guilgee balance'!H61</f>
        <v>0</v>
      </c>
    </row>
    <row r="19" spans="1:7">
      <c r="A19" s="574"/>
      <c r="B19" s="569"/>
      <c r="C19" s="570"/>
      <c r="D19" s="572"/>
      <c r="E19" s="572"/>
    </row>
    <row r="20" spans="1:7">
      <c r="A20" s="194" t="s">
        <v>324</v>
      </c>
      <c r="B20" s="559"/>
      <c r="C20" s="560"/>
      <c r="D20" s="193"/>
      <c r="E20" s="193"/>
    </row>
    <row r="21" spans="1:7" ht="15">
      <c r="A21" s="192" t="s">
        <v>757</v>
      </c>
      <c r="B21" s="561" t="s">
        <v>325</v>
      </c>
      <c r="C21" s="562"/>
      <c r="D21" s="198">
        <f>+D10+D11+D12+D13+D14+D15+D16+D17+D18+D20</f>
        <v>4562801783.3600006</v>
      </c>
      <c r="E21" s="198">
        <f>+E10+E11+E12+E13+E14+E15+E16+E17+E18+E20</f>
        <v>3568285523.7900014</v>
      </c>
      <c r="F21" s="186"/>
    </row>
    <row r="22" spans="1:7" ht="15">
      <c r="A22" s="192">
        <v>1.2</v>
      </c>
      <c r="B22" s="563" t="s">
        <v>375</v>
      </c>
      <c r="C22" s="564"/>
      <c r="D22" s="193"/>
      <c r="E22" s="193">
        <v>0</v>
      </c>
      <c r="F22" s="186"/>
    </row>
    <row r="23" spans="1:7">
      <c r="A23" s="194" t="s">
        <v>326</v>
      </c>
      <c r="B23" s="559" t="s">
        <v>327</v>
      </c>
      <c r="C23" s="560"/>
      <c r="D23" s="197">
        <f>+'Guilgee balance'!D62+'Guilgee balance'!D64+'Guilgee balance'!D68+'Guilgee balance'!D72+'Guilgee balance'!D76+'Guilgee balance'!D80+'Guilgee balance'!D86-'Guilgee balance'!E66-'Guilgee balance'!E70-'Guilgee balance'!E74-'Guilgee balance'!E78-'Guilgee balance'!E82-'Guilgee balance'!E88+'Guilgee balance'!D84</f>
        <v>240702809.09000003</v>
      </c>
      <c r="E23" s="197">
        <f>+'Guilgee balance'!H62+'Guilgee balance'!H64+'Guilgee balance'!H68+'Guilgee balance'!H72+'Guilgee balance'!H76+'Guilgee balance'!H80+'Guilgee balance'!H84+'Guilgee balance'!H86-'Guilgee balance'!I66-'Guilgee balance'!I70-'Guilgee balance'!I74-'Guilgee balance'!I78-'Guilgee balance'!I82-'Guilgee balance'!I88</f>
        <v>229681667.62</v>
      </c>
      <c r="F23" s="199"/>
      <c r="G23" s="199"/>
    </row>
    <row r="24" spans="1:7" ht="14.25" customHeight="1">
      <c r="A24" s="194" t="s">
        <v>328</v>
      </c>
      <c r="B24" s="559" t="s">
        <v>334</v>
      </c>
      <c r="C24" s="560"/>
      <c r="D24" s="193">
        <f>+'Guilgee balance'!D90+'Guilgee balance'!D94-'Guilgee balance'!E92</f>
        <v>0</v>
      </c>
      <c r="E24" s="193">
        <f>+'Guilgee balance'!H90+'Guilgee balance'!H94-'Guilgee balance'!I92</f>
        <v>0</v>
      </c>
      <c r="F24" s="199"/>
      <c r="G24" s="199"/>
    </row>
    <row r="25" spans="1:7">
      <c r="A25" s="194" t="s">
        <v>329</v>
      </c>
      <c r="B25" s="559" t="s">
        <v>758</v>
      </c>
      <c r="C25" s="560"/>
      <c r="D25" s="193">
        <v>0</v>
      </c>
      <c r="E25" s="193">
        <v>0</v>
      </c>
      <c r="F25" s="199"/>
      <c r="G25" s="200"/>
    </row>
    <row r="26" spans="1:7">
      <c r="A26" s="194" t="s">
        <v>330</v>
      </c>
      <c r="B26" s="559" t="s">
        <v>759</v>
      </c>
      <c r="C26" s="560"/>
      <c r="D26" s="193">
        <f>+'Guilgee balance'!D96</f>
        <v>0</v>
      </c>
      <c r="E26" s="193">
        <f>+'Guilgee balance'!D96</f>
        <v>0</v>
      </c>
      <c r="F26" s="199"/>
    </row>
    <row r="27" spans="1:7">
      <c r="A27" s="194" t="s">
        <v>331</v>
      </c>
      <c r="B27" s="559" t="s">
        <v>760</v>
      </c>
      <c r="C27" s="560"/>
      <c r="D27" s="193"/>
      <c r="E27" s="193"/>
      <c r="F27" s="199"/>
    </row>
    <row r="28" spans="1:7">
      <c r="A28" s="194" t="s">
        <v>332</v>
      </c>
      <c r="B28" s="559" t="s">
        <v>761</v>
      </c>
      <c r="C28" s="560"/>
      <c r="D28" s="193">
        <v>0</v>
      </c>
      <c r="E28" s="193">
        <v>0</v>
      </c>
      <c r="F28" s="199"/>
    </row>
    <row r="29" spans="1:7">
      <c r="A29" s="194" t="s">
        <v>333</v>
      </c>
      <c r="B29" s="189" t="s">
        <v>762</v>
      </c>
      <c r="C29" s="189"/>
      <c r="D29" s="193">
        <v>0</v>
      </c>
      <c r="E29" s="193">
        <v>0</v>
      </c>
      <c r="F29" s="199"/>
    </row>
    <row r="30" spans="1:7">
      <c r="A30" s="194" t="s">
        <v>335</v>
      </c>
      <c r="B30" s="559" t="s">
        <v>763</v>
      </c>
      <c r="C30" s="560"/>
      <c r="D30" s="197"/>
      <c r="E30" s="193">
        <v>0</v>
      </c>
      <c r="F30" s="186"/>
    </row>
    <row r="31" spans="1:7">
      <c r="A31" s="194" t="s">
        <v>336</v>
      </c>
      <c r="B31" s="559"/>
      <c r="C31" s="560"/>
      <c r="D31" s="193"/>
      <c r="E31" s="193"/>
      <c r="F31" s="186"/>
    </row>
    <row r="32" spans="1:7" ht="15">
      <c r="A32" s="192" t="s">
        <v>337</v>
      </c>
      <c r="B32" s="561" t="s">
        <v>338</v>
      </c>
      <c r="C32" s="562"/>
      <c r="D32" s="198">
        <f>+D23+D24+D25+D26+D27+D28+D29+D30+D31</f>
        <v>240702809.09000003</v>
      </c>
      <c r="E32" s="198">
        <f>+E23+E24+E25+E26+E27+E28+E29+E30+E31</f>
        <v>229681667.62</v>
      </c>
      <c r="F32" s="186"/>
    </row>
    <row r="33" spans="1:6" ht="15">
      <c r="A33" s="192">
        <v>1.3</v>
      </c>
      <c r="B33" s="561" t="s">
        <v>339</v>
      </c>
      <c r="C33" s="562"/>
      <c r="D33" s="198">
        <f>+D21+D32</f>
        <v>4803504592.4500008</v>
      </c>
      <c r="E33" s="198">
        <f>+E21+E32</f>
        <v>3797967191.4100013</v>
      </c>
      <c r="F33" s="186"/>
    </row>
    <row r="34" spans="1:6" ht="15" customHeight="1">
      <c r="A34" s="192">
        <v>2</v>
      </c>
      <c r="B34" s="563" t="s">
        <v>341</v>
      </c>
      <c r="C34" s="564"/>
      <c r="D34" s="193"/>
      <c r="E34" s="193"/>
      <c r="F34" s="186"/>
    </row>
    <row r="35" spans="1:6" ht="15" customHeight="1">
      <c r="A35" s="192">
        <v>2.1</v>
      </c>
      <c r="B35" s="563" t="s">
        <v>342</v>
      </c>
      <c r="C35" s="564"/>
      <c r="D35" s="193"/>
      <c r="E35" s="193"/>
      <c r="F35" s="186"/>
    </row>
    <row r="36" spans="1:6" ht="15" customHeight="1">
      <c r="A36" s="192" t="s">
        <v>343</v>
      </c>
      <c r="B36" s="563" t="s">
        <v>376</v>
      </c>
      <c r="C36" s="564"/>
      <c r="D36" s="193"/>
      <c r="E36" s="193"/>
      <c r="F36" s="186"/>
    </row>
    <row r="37" spans="1:6">
      <c r="A37" s="194" t="s">
        <v>344</v>
      </c>
      <c r="B37" s="559" t="s">
        <v>345</v>
      </c>
      <c r="C37" s="560"/>
      <c r="D37" s="193">
        <f>+'Guilgee balance'!E98</f>
        <v>1156088532</v>
      </c>
      <c r="E37" s="193">
        <f>+'Guilgee balance'!I98</f>
        <v>1131088532</v>
      </c>
      <c r="F37" s="186"/>
    </row>
    <row r="38" spans="1:6">
      <c r="A38" s="194" t="s">
        <v>346</v>
      </c>
      <c r="B38" s="559" t="s">
        <v>347</v>
      </c>
      <c r="C38" s="560"/>
      <c r="D38" s="193">
        <f>+'Guilgee balance'!E101</f>
        <v>0</v>
      </c>
      <c r="E38" s="193">
        <f>+'Guilgee balance'!I101</f>
        <v>0</v>
      </c>
      <c r="F38" s="186"/>
    </row>
    <row r="39" spans="1:6">
      <c r="A39" s="194" t="s">
        <v>348</v>
      </c>
      <c r="B39" s="559" t="s">
        <v>764</v>
      </c>
      <c r="C39" s="560"/>
      <c r="D39" s="193">
        <f>+'Guilgee balance'!E103+'Guilgee balance'!E105+'Guilgee balance'!E110+'Guilgee balance'!E108</f>
        <v>46694771.630000003</v>
      </c>
      <c r="E39" s="193">
        <f>+'Guilgee balance'!I103+'Guilgee balance'!I105+'Guilgee balance'!I108+'Guilgee balance'!I110</f>
        <v>5771061.0200000107</v>
      </c>
      <c r="F39" s="186"/>
    </row>
    <row r="40" spans="1:6">
      <c r="A40" s="194" t="s">
        <v>349</v>
      </c>
      <c r="B40" s="559" t="s">
        <v>765</v>
      </c>
      <c r="C40" s="560"/>
      <c r="D40" s="193">
        <f>+'Guilgee balance'!E112</f>
        <v>2199000</v>
      </c>
      <c r="E40" s="193">
        <f>+'Guilgee balance'!I112</f>
        <v>2599790</v>
      </c>
    </row>
    <row r="41" spans="1:6">
      <c r="A41" s="194" t="s">
        <v>350</v>
      </c>
      <c r="B41" s="559" t="s">
        <v>766</v>
      </c>
      <c r="C41" s="560"/>
      <c r="D41" s="193">
        <f>+'Guilgee balance'!E114</f>
        <v>0</v>
      </c>
      <c r="E41" s="193">
        <f>+'Guilgee balance'!I114</f>
        <v>0</v>
      </c>
    </row>
    <row r="42" spans="1:6">
      <c r="A42" s="194" t="s">
        <v>351</v>
      </c>
      <c r="B42" s="559" t="s">
        <v>767</v>
      </c>
      <c r="C42" s="560"/>
      <c r="D42" s="193">
        <f>+'Guilgee balance'!E118</f>
        <v>0</v>
      </c>
      <c r="E42" s="193">
        <f>+'Guilgee balance'!I118</f>
        <v>0</v>
      </c>
    </row>
    <row r="43" spans="1:6">
      <c r="A43" s="194" t="s">
        <v>352</v>
      </c>
      <c r="B43" s="559" t="s">
        <v>354</v>
      </c>
      <c r="C43" s="560"/>
      <c r="D43" s="197"/>
      <c r="E43" s="193">
        <v>0</v>
      </c>
    </row>
    <row r="44" spans="1:6" ht="14.25" customHeight="1">
      <c r="A44" s="194" t="s">
        <v>353</v>
      </c>
      <c r="B44" s="559" t="s">
        <v>358</v>
      </c>
      <c r="C44" s="560"/>
      <c r="D44" s="193">
        <f>+'Guilgee balance'!E120</f>
        <v>64426233.479999997</v>
      </c>
      <c r="E44" s="193">
        <f>+'Guilgee balance'!I120</f>
        <v>65688246.479999997</v>
      </c>
    </row>
    <row r="45" spans="1:6">
      <c r="A45" s="194" t="s">
        <v>355</v>
      </c>
      <c r="B45" s="559" t="s">
        <v>768</v>
      </c>
      <c r="C45" s="560"/>
      <c r="D45" s="193"/>
      <c r="E45" s="193"/>
    </row>
    <row r="46" spans="1:6">
      <c r="A46" s="194" t="s">
        <v>356</v>
      </c>
      <c r="B46" s="559" t="s">
        <v>769</v>
      </c>
      <c r="C46" s="560"/>
      <c r="D46" s="193">
        <f>+'Guilgee balance'!E122</f>
        <v>0</v>
      </c>
      <c r="E46" s="193">
        <f>+'Guilgee balance'!I122</f>
        <v>0</v>
      </c>
    </row>
    <row r="47" spans="1:6">
      <c r="A47" s="565" t="s">
        <v>357</v>
      </c>
      <c r="B47" s="567" t="s">
        <v>770</v>
      </c>
      <c r="C47" s="568"/>
      <c r="D47" s="571">
        <v>0</v>
      </c>
      <c r="E47" s="571">
        <v>0</v>
      </c>
    </row>
    <row r="48" spans="1:6">
      <c r="A48" s="566"/>
      <c r="B48" s="569"/>
      <c r="C48" s="570"/>
      <c r="D48" s="572"/>
      <c r="E48" s="572"/>
    </row>
    <row r="49" spans="1:5" ht="15">
      <c r="A49" s="192" t="s">
        <v>771</v>
      </c>
      <c r="B49" s="561" t="s">
        <v>359</v>
      </c>
      <c r="C49" s="562"/>
      <c r="D49" s="198">
        <f>+D37+D38+D39+D40+D41+D42+D43+D44+D45+D46+D47</f>
        <v>1269408537.1100001</v>
      </c>
      <c r="E49" s="198">
        <f>+E37+E38+E39+E40+E41+E42+E43+E44+E45+E46+E47</f>
        <v>1205147629.5</v>
      </c>
    </row>
    <row r="50" spans="1:5" ht="15">
      <c r="A50" s="192" t="s">
        <v>360</v>
      </c>
      <c r="B50" s="563" t="s">
        <v>377</v>
      </c>
      <c r="C50" s="564"/>
      <c r="D50" s="193"/>
      <c r="E50" s="193"/>
    </row>
    <row r="51" spans="1:5" ht="14.25" customHeight="1">
      <c r="A51" s="194" t="s">
        <v>361</v>
      </c>
      <c r="B51" s="559" t="s">
        <v>363</v>
      </c>
      <c r="C51" s="560"/>
      <c r="D51" s="193">
        <f>+'Guilgee balance'!E124</f>
        <v>5420000000</v>
      </c>
      <c r="E51" s="193">
        <f>+'Guilgee balance'!I124</f>
        <v>5728850000</v>
      </c>
    </row>
    <row r="52" spans="1:5">
      <c r="A52" s="194" t="s">
        <v>362</v>
      </c>
      <c r="B52" s="189" t="s">
        <v>768</v>
      </c>
      <c r="C52" s="189"/>
      <c r="D52" s="193"/>
      <c r="E52" s="193"/>
    </row>
    <row r="53" spans="1:5">
      <c r="A53" s="194" t="s">
        <v>364</v>
      </c>
      <c r="B53" s="559" t="s">
        <v>772</v>
      </c>
      <c r="C53" s="560"/>
      <c r="D53" s="193">
        <f>+'Guilgee balance'!E126</f>
        <v>0</v>
      </c>
      <c r="E53" s="193">
        <f>+'Guilgee balance'!I126</f>
        <v>0</v>
      </c>
    </row>
    <row r="54" spans="1:5">
      <c r="A54" s="194" t="s">
        <v>365</v>
      </c>
      <c r="B54" s="559" t="s">
        <v>773</v>
      </c>
      <c r="C54" s="560"/>
      <c r="D54" s="193">
        <f>+'Guilgee balance'!E128</f>
        <v>0</v>
      </c>
      <c r="E54" s="193">
        <f>+'Guilgee balance'!I128</f>
        <v>0</v>
      </c>
    </row>
    <row r="55" spans="1:5">
      <c r="A55" s="194" t="s">
        <v>366</v>
      </c>
      <c r="B55" s="559"/>
      <c r="C55" s="560"/>
      <c r="D55" s="193"/>
      <c r="E55" s="193"/>
    </row>
    <row r="56" spans="1:5" ht="15">
      <c r="A56" s="194" t="s">
        <v>367</v>
      </c>
      <c r="B56" s="561" t="s">
        <v>368</v>
      </c>
      <c r="C56" s="562"/>
      <c r="D56" s="198">
        <f>+D51+D52+D53+D54+D55</f>
        <v>5420000000</v>
      </c>
      <c r="E56" s="198">
        <f>+E51+E52+E53+E54+E55</f>
        <v>5728850000</v>
      </c>
    </row>
    <row r="57" spans="1:5" ht="15">
      <c r="A57" s="192">
        <v>2.2000000000000002</v>
      </c>
      <c r="B57" s="561" t="s">
        <v>369</v>
      </c>
      <c r="C57" s="562"/>
      <c r="D57" s="198">
        <f>+D49+D56</f>
        <v>6689408537.1100006</v>
      </c>
      <c r="E57" s="198">
        <f>+E49+E56</f>
        <v>6933997629.5</v>
      </c>
    </row>
    <row r="58" spans="1:5" ht="15">
      <c r="A58" s="192">
        <v>2.2999999999999998</v>
      </c>
      <c r="B58" s="563" t="s">
        <v>774</v>
      </c>
      <c r="C58" s="564"/>
      <c r="D58" s="193"/>
      <c r="E58" s="193"/>
    </row>
    <row r="59" spans="1:5">
      <c r="A59" s="194" t="s">
        <v>775</v>
      </c>
      <c r="B59" s="559" t="s">
        <v>370</v>
      </c>
      <c r="C59" s="560"/>
      <c r="D59" s="193"/>
      <c r="E59" s="193"/>
    </row>
    <row r="60" spans="1:5">
      <c r="A60" s="194" t="s">
        <v>776</v>
      </c>
      <c r="B60" s="559" t="s">
        <v>371</v>
      </c>
      <c r="C60" s="560"/>
      <c r="D60" s="197">
        <f>+'Guilgee balance'!E131</f>
        <v>89362998.760000005</v>
      </c>
      <c r="E60" s="197">
        <f>+'Guilgee balance'!I131</f>
        <v>89362998.760000005</v>
      </c>
    </row>
    <row r="61" spans="1:5">
      <c r="A61" s="194" t="s">
        <v>777</v>
      </c>
      <c r="B61" s="559" t="s">
        <v>778</v>
      </c>
      <c r="C61" s="560"/>
      <c r="D61" s="197"/>
      <c r="E61" s="197"/>
    </row>
    <row r="62" spans="1:5">
      <c r="A62" s="194" t="s">
        <v>779</v>
      </c>
      <c r="B62" s="559" t="s">
        <v>372</v>
      </c>
      <c r="C62" s="560"/>
      <c r="D62" s="193"/>
      <c r="E62" s="193"/>
    </row>
    <row r="63" spans="1:5" ht="14.25" customHeight="1">
      <c r="A63" s="194" t="s">
        <v>780</v>
      </c>
      <c r="B63" s="559" t="s">
        <v>373</v>
      </c>
      <c r="C63" s="560"/>
      <c r="D63" s="198"/>
      <c r="E63" s="198"/>
    </row>
    <row r="64" spans="1:5">
      <c r="A64" s="194" t="s">
        <v>781</v>
      </c>
      <c r="B64" s="189" t="s">
        <v>782</v>
      </c>
      <c r="C64" s="189"/>
      <c r="D64" s="193">
        <f>+'Guilgee balance'!E134</f>
        <v>78920257</v>
      </c>
      <c r="E64" s="193">
        <f>+'Guilgee balance'!I134</f>
        <v>78920257</v>
      </c>
    </row>
    <row r="65" spans="1:7">
      <c r="A65" s="194" t="s">
        <v>783</v>
      </c>
      <c r="B65" s="559" t="s">
        <v>279</v>
      </c>
      <c r="C65" s="560"/>
      <c r="D65" s="193"/>
      <c r="E65" s="193"/>
    </row>
    <row r="66" spans="1:7">
      <c r="A66" s="194" t="s">
        <v>784</v>
      </c>
      <c r="B66" s="559" t="s">
        <v>785</v>
      </c>
      <c r="C66" s="560"/>
      <c r="D66" s="193">
        <v>0</v>
      </c>
      <c r="E66" s="193">
        <v>0</v>
      </c>
    </row>
    <row r="67" spans="1:7">
      <c r="A67" s="194" t="s">
        <v>786</v>
      </c>
      <c r="B67" s="559" t="s">
        <v>787</v>
      </c>
      <c r="C67" s="560"/>
      <c r="D67" s="193">
        <f>+'Guilgee balance'!E137</f>
        <v>-2054187200.4199998</v>
      </c>
      <c r="E67" s="193">
        <f>+'Guilgee balance'!I137</f>
        <v>-3304313693.8499999</v>
      </c>
    </row>
    <row r="68" spans="1:7">
      <c r="A68" s="194" t="s">
        <v>788</v>
      </c>
      <c r="B68" s="559"/>
      <c r="C68" s="560"/>
      <c r="D68" s="193"/>
      <c r="E68" s="193">
        <v>0</v>
      </c>
      <c r="G68" s="196"/>
    </row>
    <row r="69" spans="1:7" ht="15">
      <c r="A69" s="192" t="s">
        <v>789</v>
      </c>
      <c r="B69" s="561" t="s">
        <v>790</v>
      </c>
      <c r="C69" s="562"/>
      <c r="D69" s="198">
        <f>+D59+D60+D61-D62+D63+D64+D65+D66+D67+D68</f>
        <v>-1885903944.6599998</v>
      </c>
      <c r="E69" s="198">
        <f>+E59+E60+E61-E62+E63+E64+E65+E66+E67+E68</f>
        <v>-3136030438.0900002</v>
      </c>
    </row>
    <row r="70" spans="1:7" ht="15">
      <c r="A70" s="192">
        <v>2.4</v>
      </c>
      <c r="B70" s="561" t="s">
        <v>791</v>
      </c>
      <c r="C70" s="562"/>
      <c r="D70" s="198">
        <f>+D57+D69</f>
        <v>4803504592.4500008</v>
      </c>
      <c r="E70" s="198">
        <f>+E57+E69</f>
        <v>3797967191.4099998</v>
      </c>
    </row>
    <row r="71" spans="1:7">
      <c r="A71" s="189"/>
      <c r="B71" s="189"/>
      <c r="C71" s="189"/>
      <c r="D71" s="201">
        <f>D33-D70</f>
        <v>0</v>
      </c>
      <c r="E71" s="201">
        <f>E33-E70</f>
        <v>0</v>
      </c>
    </row>
    <row r="72" spans="1:7">
      <c r="A72" s="189"/>
      <c r="B72" s="189"/>
      <c r="C72" s="189"/>
      <c r="D72" s="196"/>
      <c r="E72" s="196"/>
    </row>
    <row r="73" spans="1:7">
      <c r="A73" s="189" t="s">
        <v>340</v>
      </c>
      <c r="B73" s="189" t="str">
        <f>+Nuur!A79</f>
        <v>ГҮЙЦЭТГЭХ ЗАХИРАЛ. . . . . . . . . . . ................ .(Д.ЭРДЭНЭБИЛЭГ)</v>
      </c>
      <c r="C73" s="189"/>
    </row>
    <row r="74" spans="1:7">
      <c r="A74" s="189"/>
      <c r="B74" s="189"/>
      <c r="C74" s="189"/>
    </row>
    <row r="75" spans="1:7">
      <c r="A75" s="453" t="s">
        <v>995</v>
      </c>
      <c r="B75" s="189"/>
      <c r="C75" s="189"/>
    </row>
    <row r="998" spans="4:4">
      <c r="D998" s="186" t="s">
        <v>296</v>
      </c>
    </row>
  </sheetData>
  <sheetProtection selectLockedCells="1"/>
  <customSheetViews>
    <customSheetView guid="{18995E68-9F94-41E1-AFE0-9FA3492E52B5}" topLeftCell="A16">
      <selection activeCell="D3" sqref="D3:E3"/>
      <pageMargins left="0.47" right="0.2" top="0.85" bottom="0.84" header="0.5" footer="0.5"/>
      <pageSetup scale="99" fitToHeight="2" orientation="portrait" verticalDpi="300" r:id="rId1"/>
      <headerFooter alignWithMargins="0"/>
    </customSheetView>
  </customSheetViews>
  <mergeCells count="70">
    <mergeCell ref="B13:C13"/>
    <mergeCell ref="A1:E1"/>
    <mergeCell ref="B3:C3"/>
    <mergeCell ref="D3:E3"/>
    <mergeCell ref="A6:A7"/>
    <mergeCell ref="B6:C7"/>
    <mergeCell ref="D6:E6"/>
    <mergeCell ref="B8:C8"/>
    <mergeCell ref="B9:C9"/>
    <mergeCell ref="B10:C10"/>
    <mergeCell ref="B11:C11"/>
    <mergeCell ref="B12:C12"/>
    <mergeCell ref="B14:C14"/>
    <mergeCell ref="B15:C15"/>
    <mergeCell ref="B16:C16"/>
    <mergeCell ref="B17:C17"/>
    <mergeCell ref="A18:A19"/>
    <mergeCell ref="B18:C19"/>
    <mergeCell ref="E18:E19"/>
    <mergeCell ref="B20:C20"/>
    <mergeCell ref="B21:C21"/>
    <mergeCell ref="B35:C35"/>
    <mergeCell ref="B22:C22"/>
    <mergeCell ref="B23:C23"/>
    <mergeCell ref="B37:C37"/>
    <mergeCell ref="B38:C38"/>
    <mergeCell ref="B39:C39"/>
    <mergeCell ref="B40:C40"/>
    <mergeCell ref="D18:D19"/>
    <mergeCell ref="B36:C36"/>
    <mergeCell ref="B24:C24"/>
    <mergeCell ref="B25:C25"/>
    <mergeCell ref="B26:C26"/>
    <mergeCell ref="B27:C27"/>
    <mergeCell ref="B28:C28"/>
    <mergeCell ref="B30:C30"/>
    <mergeCell ref="B31:C31"/>
    <mergeCell ref="B32:C32"/>
    <mergeCell ref="B33:C33"/>
    <mergeCell ref="B34:C34"/>
    <mergeCell ref="B41:C41"/>
    <mergeCell ref="B43:C43"/>
    <mergeCell ref="B44:C44"/>
    <mergeCell ref="B45:C45"/>
    <mergeCell ref="B46:C46"/>
    <mergeCell ref="B42:C42"/>
    <mergeCell ref="B57:C57"/>
    <mergeCell ref="A47:A48"/>
    <mergeCell ref="B47:C48"/>
    <mergeCell ref="E47:E48"/>
    <mergeCell ref="B49:C49"/>
    <mergeCell ref="B50:C50"/>
    <mergeCell ref="D47:D48"/>
    <mergeCell ref="B51:C51"/>
    <mergeCell ref="B53:C53"/>
    <mergeCell ref="B54:C54"/>
    <mergeCell ref="B55:C55"/>
    <mergeCell ref="B56:C56"/>
    <mergeCell ref="B67:C67"/>
    <mergeCell ref="B68:C68"/>
    <mergeCell ref="B69:C69"/>
    <mergeCell ref="B70:C70"/>
    <mergeCell ref="B58:C58"/>
    <mergeCell ref="B59:C59"/>
    <mergeCell ref="B60:C60"/>
    <mergeCell ref="B61:C61"/>
    <mergeCell ref="B62:C62"/>
    <mergeCell ref="B63:C63"/>
    <mergeCell ref="B66:C66"/>
    <mergeCell ref="B65:C65"/>
  </mergeCells>
  <phoneticPr fontId="107" type="noConversion"/>
  <pageMargins left="0.47" right="0.2" top="0.85" bottom="0.84" header="0.5" footer="0.5"/>
  <pageSetup paperSize="9" scale="84" fitToHeight="0" orientation="portrait" verticalDpi="300"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56"/>
  <sheetViews>
    <sheetView zoomScale="80" zoomScaleNormal="80" workbookViewId="0">
      <selection activeCell="J14" sqref="J14"/>
    </sheetView>
  </sheetViews>
  <sheetFormatPr defaultColWidth="9.140625" defaultRowHeight="15" customHeight="1"/>
  <cols>
    <col min="1" max="1" width="10.140625" style="427" customWidth="1"/>
    <col min="2" max="2" width="3.85546875" style="186" customWidth="1"/>
    <col min="3" max="3" width="13.7109375" style="186" customWidth="1"/>
    <col min="4" max="5" width="9.140625" style="186"/>
    <col min="6" max="6" width="19.140625" style="186" customWidth="1"/>
    <col min="7" max="7" width="22.7109375" style="186" bestFit="1" customWidth="1"/>
    <col min="8" max="8" width="21.7109375" style="186" bestFit="1" customWidth="1"/>
    <col min="9" max="9" width="20.85546875" style="186" bestFit="1" customWidth="1"/>
    <col min="10" max="10" width="21.5703125" style="186" customWidth="1"/>
    <col min="11" max="16384" width="9.140625" style="186"/>
  </cols>
  <sheetData>
    <row r="1" spans="1:17" ht="18">
      <c r="A1" s="575" t="s">
        <v>792</v>
      </c>
      <c r="B1" s="575"/>
      <c r="C1" s="575"/>
      <c r="D1" s="575"/>
      <c r="E1" s="575"/>
      <c r="F1" s="575"/>
      <c r="G1" s="575"/>
      <c r="H1" s="575"/>
    </row>
    <row r="2" spans="1:17" ht="15" customHeight="1">
      <c r="A2" s="430"/>
      <c r="B2" s="383"/>
      <c r="C2" s="383"/>
      <c r="D2" s="383"/>
      <c r="E2" s="383"/>
      <c r="F2" s="383"/>
      <c r="G2" s="383"/>
      <c r="H2" s="383"/>
    </row>
    <row r="3" spans="1:17" s="202" customFormat="1" ht="15" customHeight="1">
      <c r="A3" s="431"/>
      <c r="B3" s="386"/>
      <c r="C3" s="387" t="str">
        <f>+Nuur!A22</f>
        <v xml:space="preserve">     ''БҮТЭЭЛЧ ҮЙЛС"ХК</v>
      </c>
      <c r="D3" s="388"/>
      <c r="E3" s="386"/>
      <c r="F3" s="588" t="str">
        <f>'CT-1'!D3</f>
        <v>2025 оны 12 сарын 31 өдөр</v>
      </c>
      <c r="G3" s="588"/>
      <c r="H3" s="588"/>
    </row>
    <row r="4" spans="1:17" s="202" customFormat="1" ht="15" customHeight="1">
      <c r="A4" s="431"/>
      <c r="B4" s="389" t="str">
        <f>'CT-1'!B4</f>
        <v>( Аж ахуйн нэгжийн нэр )</v>
      </c>
      <c r="C4" s="386"/>
      <c r="D4" s="386"/>
      <c r="E4" s="386"/>
      <c r="F4" s="386"/>
      <c r="G4" s="386"/>
      <c r="H4" s="386"/>
    </row>
    <row r="5" spans="1:17" s="202" customFormat="1" ht="15" customHeight="1">
      <c r="A5" s="434"/>
    </row>
    <row r="6" spans="1:17" s="202" customFormat="1" ht="33" customHeight="1">
      <c r="A6" s="191" t="s">
        <v>304</v>
      </c>
      <c r="B6" s="589" t="s">
        <v>272</v>
      </c>
      <c r="C6" s="589"/>
      <c r="D6" s="589"/>
      <c r="E6" s="589"/>
      <c r="F6" s="589"/>
      <c r="G6" s="472">
        <v>45657</v>
      </c>
      <c r="H6" s="472">
        <v>46022</v>
      </c>
      <c r="Q6" s="205"/>
    </row>
    <row r="7" spans="1:17" s="203" customFormat="1" ht="15" customHeight="1">
      <c r="A7" s="191">
        <v>1</v>
      </c>
      <c r="B7" s="586" t="s">
        <v>793</v>
      </c>
      <c r="C7" s="586"/>
      <c r="D7" s="586"/>
      <c r="E7" s="586"/>
      <c r="F7" s="586"/>
      <c r="G7" s="471">
        <v>912798636.35000002</v>
      </c>
      <c r="H7" s="468">
        <f>+'Guilgee balance'!G139+'Guilgee balance'!G148+'Guilgee balance'!G150-'Guilgee balance'!G144-'Guilgee balance'!G146+'Guilgee balance'!G154</f>
        <v>1150146155.27</v>
      </c>
      <c r="I7" s="207"/>
      <c r="P7" s="202"/>
      <c r="Q7" s="202"/>
    </row>
    <row r="8" spans="1:17" s="202" customFormat="1" ht="15" customHeight="1">
      <c r="A8" s="191">
        <v>2</v>
      </c>
      <c r="B8" s="585" t="s">
        <v>794</v>
      </c>
      <c r="C8" s="585"/>
      <c r="D8" s="585"/>
      <c r="E8" s="585"/>
      <c r="F8" s="585"/>
      <c r="G8" s="473">
        <v>261610635.69</v>
      </c>
      <c r="H8" s="469">
        <v>302083201.88999999</v>
      </c>
      <c r="I8" s="205"/>
      <c r="J8" s="542"/>
    </row>
    <row r="9" spans="1:17" s="202" customFormat="1" ht="15" customHeight="1">
      <c r="A9" s="191"/>
      <c r="B9" s="585" t="s">
        <v>890</v>
      </c>
      <c r="C9" s="585"/>
      <c r="D9" s="585"/>
      <c r="E9" s="585"/>
      <c r="F9" s="585"/>
      <c r="G9" s="474"/>
      <c r="H9" s="469"/>
    </row>
    <row r="10" spans="1:17" s="202" customFormat="1" ht="15" customHeight="1">
      <c r="A10" s="191">
        <v>3</v>
      </c>
      <c r="B10" s="586" t="s">
        <v>273</v>
      </c>
      <c r="C10" s="586"/>
      <c r="D10" s="586"/>
      <c r="E10" s="586"/>
      <c r="F10" s="586"/>
      <c r="G10" s="471">
        <v>651188000.65999997</v>
      </c>
      <c r="H10" s="469">
        <f>+H7-H8-H9</f>
        <v>848062953.38</v>
      </c>
      <c r="J10" s="205"/>
      <c r="P10" s="203"/>
      <c r="Q10" s="203"/>
    </row>
    <row r="11" spans="1:17" s="202" customFormat="1" ht="15" customHeight="1">
      <c r="A11" s="191">
        <v>4</v>
      </c>
      <c r="B11" s="585" t="s">
        <v>795</v>
      </c>
      <c r="C11" s="585"/>
      <c r="D11" s="585"/>
      <c r="E11" s="585"/>
      <c r="F11" s="585"/>
      <c r="G11" s="474"/>
      <c r="H11" s="470">
        <f>+'Guilgee balance'!G157</f>
        <v>0</v>
      </c>
      <c r="J11" s="542"/>
      <c r="P11" s="203"/>
      <c r="Q11" s="206"/>
    </row>
    <row r="12" spans="1:17" s="203" customFormat="1" ht="15" customHeight="1">
      <c r="A12" s="191">
        <v>5</v>
      </c>
      <c r="B12" s="585" t="s">
        <v>796</v>
      </c>
      <c r="C12" s="585"/>
      <c r="D12" s="585"/>
      <c r="E12" s="585"/>
      <c r="F12" s="585"/>
      <c r="G12" s="473">
        <v>895005.42</v>
      </c>
      <c r="H12" s="475">
        <v>63949.57</v>
      </c>
      <c r="Q12" s="206"/>
    </row>
    <row r="13" spans="1:17" s="203" customFormat="1" ht="15" customHeight="1">
      <c r="A13" s="191">
        <v>6</v>
      </c>
      <c r="B13" s="585" t="s">
        <v>797</v>
      </c>
      <c r="C13" s="585"/>
      <c r="D13" s="585"/>
      <c r="E13" s="585"/>
      <c r="F13" s="585"/>
      <c r="G13" s="473">
        <v>0</v>
      </c>
      <c r="H13" s="475">
        <v>0</v>
      </c>
      <c r="J13" s="207"/>
    </row>
    <row r="14" spans="1:17" s="203" customFormat="1" ht="15" customHeight="1">
      <c r="A14" s="191">
        <v>7</v>
      </c>
      <c r="B14" s="585" t="s">
        <v>798</v>
      </c>
      <c r="C14" s="585"/>
      <c r="D14" s="585"/>
      <c r="E14" s="585"/>
      <c r="F14" s="585"/>
      <c r="G14" s="473">
        <v>0</v>
      </c>
      <c r="H14" s="475">
        <v>0</v>
      </c>
      <c r="P14" s="202"/>
      <c r="Q14" s="202"/>
    </row>
    <row r="15" spans="1:17" s="203" customFormat="1" ht="15" customHeight="1">
      <c r="A15" s="191">
        <v>8</v>
      </c>
      <c r="B15" s="585" t="s">
        <v>799</v>
      </c>
      <c r="C15" s="585"/>
      <c r="D15" s="585"/>
      <c r="E15" s="585"/>
      <c r="F15" s="585"/>
      <c r="G15" s="473">
        <v>0</v>
      </c>
      <c r="H15" s="475">
        <v>0</v>
      </c>
      <c r="J15" s="207"/>
      <c r="P15" s="202"/>
      <c r="Q15" s="202"/>
    </row>
    <row r="16" spans="1:17" s="202" customFormat="1" ht="15" customHeight="1">
      <c r="A16" s="191">
        <v>9</v>
      </c>
      <c r="B16" s="585" t="s">
        <v>800</v>
      </c>
      <c r="C16" s="585"/>
      <c r="D16" s="585"/>
      <c r="E16" s="585"/>
      <c r="F16" s="585"/>
      <c r="G16" s="473">
        <v>0</v>
      </c>
      <c r="H16" s="475">
        <v>0</v>
      </c>
      <c r="I16" s="205"/>
    </row>
    <row r="17" spans="1:17" s="202" customFormat="1" ht="15.75" customHeight="1">
      <c r="A17" s="191">
        <v>10</v>
      </c>
      <c r="B17" s="585" t="s">
        <v>801</v>
      </c>
      <c r="C17" s="585"/>
      <c r="D17" s="585"/>
      <c r="E17" s="585"/>
      <c r="F17" s="585"/>
      <c r="G17" s="473">
        <v>1437573247.3599999</v>
      </c>
      <c r="H17" s="475">
        <v>2095347014.5799999</v>
      </c>
      <c r="I17" s="205"/>
    </row>
    <row r="18" spans="1:17" s="202" customFormat="1" ht="15" customHeight="1">
      <c r="A18" s="191">
        <v>11</v>
      </c>
      <c r="B18" s="585" t="s">
        <v>802</v>
      </c>
      <c r="C18" s="585"/>
      <c r="D18" s="585"/>
      <c r="E18" s="585"/>
      <c r="F18" s="585"/>
      <c r="G18" s="473">
        <v>0</v>
      </c>
      <c r="H18" s="475">
        <v>0</v>
      </c>
      <c r="I18" s="205"/>
      <c r="Q18" s="205"/>
    </row>
    <row r="19" spans="1:17" s="202" customFormat="1" ht="15" customHeight="1">
      <c r="A19" s="191">
        <v>12</v>
      </c>
      <c r="B19" s="585" t="s">
        <v>803</v>
      </c>
      <c r="C19" s="585"/>
      <c r="D19" s="585"/>
      <c r="E19" s="585"/>
      <c r="F19" s="585"/>
      <c r="G19" s="473">
        <v>0</v>
      </c>
      <c r="H19" s="475">
        <v>0</v>
      </c>
      <c r="I19" s="205"/>
    </row>
    <row r="20" spans="1:17" s="202" customFormat="1" ht="15" customHeight="1">
      <c r="A20" s="191">
        <v>13</v>
      </c>
      <c r="B20" s="585" t="s">
        <v>804</v>
      </c>
      <c r="C20" s="585"/>
      <c r="D20" s="585"/>
      <c r="E20" s="585"/>
      <c r="F20" s="585"/>
      <c r="G20" s="473">
        <v>-832</v>
      </c>
      <c r="H20" s="475">
        <v>-882.48</v>
      </c>
    </row>
    <row r="21" spans="1:17" s="202" customFormat="1" ht="15" customHeight="1">
      <c r="A21" s="191">
        <v>14</v>
      </c>
      <c r="B21" s="585" t="s">
        <v>805</v>
      </c>
      <c r="C21" s="585"/>
      <c r="D21" s="585"/>
      <c r="E21" s="585"/>
      <c r="F21" s="585"/>
      <c r="G21" s="473">
        <v>0</v>
      </c>
      <c r="H21" s="475">
        <v>0</v>
      </c>
      <c r="Q21" s="205"/>
    </row>
    <row r="22" spans="1:17" s="202" customFormat="1" ht="15" customHeight="1">
      <c r="A22" s="191">
        <v>15</v>
      </c>
      <c r="B22" s="585" t="s">
        <v>806</v>
      </c>
      <c r="C22" s="585"/>
      <c r="D22" s="585"/>
      <c r="E22" s="585"/>
      <c r="F22" s="585"/>
      <c r="G22" s="473">
        <v>0</v>
      </c>
      <c r="H22" s="475">
        <v>0</v>
      </c>
    </row>
    <row r="23" spans="1:17" s="202" customFormat="1" ht="15" customHeight="1">
      <c r="A23" s="191">
        <v>16</v>
      </c>
      <c r="B23" s="585" t="s">
        <v>807</v>
      </c>
      <c r="C23" s="585"/>
      <c r="D23" s="585"/>
      <c r="E23" s="585"/>
      <c r="F23" s="585"/>
      <c r="G23" s="473">
        <v>0</v>
      </c>
      <c r="H23" s="475">
        <v>0</v>
      </c>
    </row>
    <row r="24" spans="1:17" s="202" customFormat="1" ht="15" customHeight="1">
      <c r="A24" s="191">
        <v>17</v>
      </c>
      <c r="B24" s="585" t="s">
        <v>808</v>
      </c>
      <c r="C24" s="585"/>
      <c r="D24" s="585"/>
      <c r="E24" s="585"/>
      <c r="F24" s="585"/>
      <c r="G24" s="473">
        <v>0</v>
      </c>
      <c r="H24" s="475">
        <v>0</v>
      </c>
      <c r="I24" s="205"/>
    </row>
    <row r="25" spans="1:17" s="202" customFormat="1" ht="15" customHeight="1">
      <c r="A25" s="191">
        <v>18</v>
      </c>
      <c r="B25" s="586" t="s">
        <v>274</v>
      </c>
      <c r="C25" s="585"/>
      <c r="D25" s="585"/>
      <c r="E25" s="585"/>
      <c r="F25" s="585"/>
      <c r="G25" s="467">
        <v>-785491123.75999999</v>
      </c>
      <c r="H25" s="467">
        <v>-1250126493.4300001</v>
      </c>
      <c r="J25" s="208"/>
    </row>
    <row r="26" spans="1:17" s="202" customFormat="1" ht="15" customHeight="1">
      <c r="A26" s="191">
        <v>19</v>
      </c>
      <c r="B26" s="585" t="s">
        <v>809</v>
      </c>
      <c r="C26" s="585"/>
      <c r="D26" s="585"/>
      <c r="E26" s="585"/>
      <c r="F26" s="585"/>
      <c r="G26" s="475">
        <v>0</v>
      </c>
      <c r="H26" s="475">
        <v>0</v>
      </c>
    </row>
    <row r="27" spans="1:17" s="202" customFormat="1" ht="15" customHeight="1">
      <c r="A27" s="191">
        <v>20</v>
      </c>
      <c r="B27" s="586" t="s">
        <v>275</v>
      </c>
      <c r="C27" s="586"/>
      <c r="D27" s="586"/>
      <c r="E27" s="586"/>
      <c r="F27" s="586"/>
      <c r="G27" s="467">
        <v>-785491123.75999999</v>
      </c>
      <c r="H27" s="467">
        <v>-1250126493.4300001</v>
      </c>
      <c r="I27" s="205"/>
    </row>
    <row r="28" spans="1:17" s="202" customFormat="1" ht="15" customHeight="1">
      <c r="A28" s="191">
        <v>21</v>
      </c>
      <c r="B28" s="586" t="s">
        <v>810</v>
      </c>
      <c r="C28" s="586"/>
      <c r="D28" s="586"/>
      <c r="E28" s="586"/>
      <c r="F28" s="586"/>
      <c r="G28" s="467">
        <v>0</v>
      </c>
      <c r="H28" s="467">
        <v>0</v>
      </c>
      <c r="P28" s="209"/>
    </row>
    <row r="29" spans="1:17" s="202" customFormat="1" ht="15" customHeight="1">
      <c r="A29" s="191">
        <v>22</v>
      </c>
      <c r="B29" s="586" t="s">
        <v>276</v>
      </c>
      <c r="C29" s="586"/>
      <c r="D29" s="586"/>
      <c r="E29" s="586"/>
      <c r="F29" s="586"/>
      <c r="G29" s="467">
        <v>-785491123.75999999</v>
      </c>
      <c r="H29" s="467">
        <v>-1250126493.4300001</v>
      </c>
    </row>
    <row r="30" spans="1:17" s="202" customFormat="1" ht="15" customHeight="1">
      <c r="A30" s="191">
        <v>23</v>
      </c>
      <c r="B30" s="586" t="s">
        <v>811</v>
      </c>
      <c r="C30" s="586"/>
      <c r="D30" s="586"/>
      <c r="E30" s="586"/>
      <c r="F30" s="586"/>
      <c r="G30" s="475">
        <v>0</v>
      </c>
      <c r="H30" s="475">
        <v>0</v>
      </c>
      <c r="I30" s="205"/>
    </row>
    <row r="31" spans="1:17" s="202" customFormat="1" ht="15" customHeight="1">
      <c r="A31" s="584"/>
      <c r="B31" s="585" t="s">
        <v>812</v>
      </c>
      <c r="C31" s="585"/>
      <c r="D31" s="585"/>
      <c r="E31" s="585"/>
      <c r="F31" s="585"/>
      <c r="G31" s="475">
        <v>0</v>
      </c>
      <c r="H31" s="475">
        <v>0</v>
      </c>
      <c r="P31" s="206"/>
      <c r="Q31" s="206"/>
    </row>
    <row r="32" spans="1:17" s="202" customFormat="1" ht="15" customHeight="1">
      <c r="A32" s="584"/>
      <c r="B32" s="585" t="s">
        <v>813</v>
      </c>
      <c r="C32" s="585"/>
      <c r="D32" s="585"/>
      <c r="E32" s="585"/>
      <c r="F32" s="585"/>
      <c r="G32" s="475">
        <v>0</v>
      </c>
      <c r="H32" s="475">
        <v>0</v>
      </c>
      <c r="P32" s="203"/>
      <c r="Q32" s="203"/>
    </row>
    <row r="33" spans="1:17" s="203" customFormat="1" ht="15" customHeight="1">
      <c r="A33" s="584"/>
      <c r="B33" s="585" t="s">
        <v>814</v>
      </c>
      <c r="C33" s="585"/>
      <c r="D33" s="585"/>
      <c r="E33" s="585"/>
      <c r="F33" s="585"/>
      <c r="G33" s="475">
        <v>0</v>
      </c>
      <c r="H33" s="475">
        <v>0</v>
      </c>
      <c r="I33" s="207"/>
      <c r="P33" s="202"/>
      <c r="Q33" s="202"/>
    </row>
    <row r="34" spans="1:17" s="203" customFormat="1" ht="15" customHeight="1">
      <c r="A34" s="191">
        <v>24</v>
      </c>
      <c r="B34" s="586" t="s">
        <v>815</v>
      </c>
      <c r="C34" s="586"/>
      <c r="D34" s="586"/>
      <c r="E34" s="586"/>
      <c r="F34" s="586"/>
      <c r="G34" s="467">
        <v>-785491123.75999999</v>
      </c>
      <c r="H34" s="467">
        <v>-1250126493.4300001</v>
      </c>
      <c r="P34" s="202"/>
      <c r="Q34" s="202"/>
    </row>
    <row r="35" spans="1:17" s="202" customFormat="1" ht="15" customHeight="1">
      <c r="A35" s="191">
        <v>25</v>
      </c>
      <c r="B35" s="586" t="s">
        <v>816</v>
      </c>
      <c r="C35" s="586"/>
      <c r="D35" s="586"/>
      <c r="E35" s="586"/>
      <c r="F35" s="586"/>
      <c r="G35" s="471">
        <v>0</v>
      </c>
      <c r="H35" s="467">
        <v>0</v>
      </c>
    </row>
    <row r="36" spans="1:17" s="202" customFormat="1" ht="15" customHeight="1">
      <c r="A36" s="435"/>
      <c r="B36" s="210"/>
      <c r="C36" s="210"/>
      <c r="D36" s="210"/>
      <c r="E36" s="210"/>
      <c r="F36" s="210"/>
      <c r="G36" s="466"/>
      <c r="H36" s="211"/>
    </row>
    <row r="37" spans="1:17" s="202" customFormat="1" ht="15" customHeight="1">
      <c r="A37" s="435"/>
      <c r="B37" s="210"/>
      <c r="C37" s="210"/>
      <c r="D37" s="210"/>
      <c r="E37" s="210"/>
      <c r="F37" s="210"/>
      <c r="G37" s="210"/>
      <c r="H37" s="211"/>
      <c r="I37" s="205"/>
    </row>
    <row r="38" spans="1:17" s="202" customFormat="1" ht="15" customHeight="1">
      <c r="A38" s="435"/>
      <c r="B38" s="210"/>
      <c r="C38" s="210"/>
      <c r="D38" s="210"/>
      <c r="E38" s="210"/>
      <c r="F38" s="210"/>
      <c r="G38" s="210"/>
      <c r="H38" s="211"/>
    </row>
    <row r="39" spans="1:17" s="202" customFormat="1" ht="15" customHeight="1">
      <c r="A39" s="436"/>
      <c r="B39" s="204"/>
      <c r="C39" s="204"/>
      <c r="D39" s="204"/>
      <c r="E39" s="204"/>
      <c r="F39" s="204"/>
      <c r="G39" s="204"/>
      <c r="H39" s="204"/>
    </row>
    <row r="40" spans="1:17" s="202" customFormat="1">
      <c r="A40" s="436" t="s">
        <v>340</v>
      </c>
      <c r="B40" s="204" t="str">
        <f>+Nuur!A79</f>
        <v>ГҮЙЦЭТГЭХ ЗАХИРАЛ. . . . . . . . . . . ................ .(Д.ЭРДЭНЭБИЛЭГ)</v>
      </c>
      <c r="C40" s="204"/>
      <c r="D40" s="204"/>
      <c r="E40" s="204"/>
      <c r="F40" s="204"/>
      <c r="G40" s="204"/>
      <c r="H40" s="204"/>
    </row>
    <row r="41" spans="1:17" s="202" customFormat="1" ht="15" customHeight="1">
      <c r="A41" s="436"/>
      <c r="B41" s="204"/>
      <c r="C41" s="204"/>
      <c r="D41" s="204"/>
      <c r="E41" s="204"/>
      <c r="F41" s="204"/>
      <c r="G41" s="204"/>
      <c r="H41" s="204"/>
    </row>
    <row r="42" spans="1:17" s="202" customFormat="1">
      <c r="A42" s="587" t="s">
        <v>995</v>
      </c>
      <c r="B42" s="587"/>
      <c r="C42" s="587"/>
      <c r="D42" s="587"/>
      <c r="E42" s="587"/>
      <c r="F42" s="587"/>
      <c r="G42" s="587"/>
      <c r="H42" s="204"/>
    </row>
    <row r="43" spans="1:17" s="202" customFormat="1" ht="15" customHeight="1">
      <c r="A43" s="436"/>
      <c r="B43" s="204"/>
      <c r="C43" s="204"/>
      <c r="D43" s="204"/>
      <c r="E43" s="204"/>
      <c r="F43" s="204"/>
      <c r="G43" s="204"/>
      <c r="H43" s="204"/>
    </row>
    <row r="44" spans="1:17" s="202" customFormat="1" ht="15" customHeight="1">
      <c r="A44" s="434"/>
    </row>
    <row r="45" spans="1:17" s="202" customFormat="1" ht="15" customHeight="1">
      <c r="A45" s="434"/>
    </row>
    <row r="46" spans="1:17" s="202" customFormat="1" ht="15" customHeight="1">
      <c r="A46" s="434"/>
    </row>
    <row r="47" spans="1:17" s="202" customFormat="1" ht="15" customHeight="1">
      <c r="A47" s="434"/>
    </row>
    <row r="48" spans="1:17" s="202" customFormat="1" ht="15" customHeight="1">
      <c r="A48" s="434"/>
    </row>
    <row r="49" spans="1:1" s="202" customFormat="1" ht="15" customHeight="1">
      <c r="A49" s="434"/>
    </row>
    <row r="50" spans="1:1" s="202" customFormat="1" ht="15" customHeight="1">
      <c r="A50" s="434"/>
    </row>
    <row r="51" spans="1:1" s="202" customFormat="1" ht="15" customHeight="1">
      <c r="A51" s="434"/>
    </row>
    <row r="52" spans="1:1" s="202" customFormat="1" ht="15" customHeight="1">
      <c r="A52" s="434"/>
    </row>
    <row r="53" spans="1:1" s="202" customFormat="1" ht="15" customHeight="1">
      <c r="A53" s="434"/>
    </row>
    <row r="54" spans="1:1" s="202" customFormat="1" ht="15" customHeight="1">
      <c r="A54" s="434"/>
    </row>
    <row r="55" spans="1:1" s="202" customFormat="1" ht="15" customHeight="1">
      <c r="A55" s="434"/>
    </row>
    <row r="56" spans="1:1" s="202" customFormat="1" ht="15" customHeight="1">
      <c r="A56" s="434"/>
    </row>
  </sheetData>
  <sheetProtection selectLockedCells="1"/>
  <customSheetViews>
    <customSheetView guid="{18995E68-9F94-41E1-AFE0-9FA3492E52B5}" scale="80">
      <selection activeCell="F3" sqref="F3"/>
      <pageMargins left="1.18" right="0.55118110236220474" top="1.1299999999999999" bottom="0.74803149606299213" header="0.51181102362204722" footer="0.51181102362204722"/>
      <pageSetup paperSize="9" scale="85" orientation="portrait" verticalDpi="300" r:id="rId1"/>
      <headerFooter alignWithMargins="0"/>
    </customSheetView>
  </customSheetViews>
  <mergeCells count="34">
    <mergeCell ref="A42:G42"/>
    <mergeCell ref="A1:H1"/>
    <mergeCell ref="F3:H3"/>
    <mergeCell ref="B26:F26"/>
    <mergeCell ref="B6:F6"/>
    <mergeCell ref="B7:F7"/>
    <mergeCell ref="B8:F8"/>
    <mergeCell ref="B10:F10"/>
    <mergeCell ref="B12:F12"/>
    <mergeCell ref="B21:F21"/>
    <mergeCell ref="B22:F22"/>
    <mergeCell ref="B16:F16"/>
    <mergeCell ref="B17:F17"/>
    <mergeCell ref="B34:F34"/>
    <mergeCell ref="B11:F11"/>
    <mergeCell ref="B9:F9"/>
    <mergeCell ref="B30:F30"/>
    <mergeCell ref="B13:F13"/>
    <mergeCell ref="B14:F14"/>
    <mergeCell ref="B15:F15"/>
    <mergeCell ref="B28:F28"/>
    <mergeCell ref="B29:F29"/>
    <mergeCell ref="B18:F18"/>
    <mergeCell ref="B19:F19"/>
    <mergeCell ref="B20:F20"/>
    <mergeCell ref="B23:F23"/>
    <mergeCell ref="B24:F24"/>
    <mergeCell ref="B25:F25"/>
    <mergeCell ref="B27:F27"/>
    <mergeCell ref="A31:A33"/>
    <mergeCell ref="B31:F31"/>
    <mergeCell ref="B32:F32"/>
    <mergeCell ref="B33:F33"/>
    <mergeCell ref="B35:F35"/>
  </mergeCells>
  <phoneticPr fontId="107" type="noConversion"/>
  <pageMargins left="0.7" right="0.7" top="0.75" bottom="0.75" header="0.3" footer="0.3"/>
  <pageSetup scale="80" orientation="portrait" verticalDpi="300"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K32"/>
  <sheetViews>
    <sheetView zoomScale="80" zoomScaleNormal="80" workbookViewId="0">
      <selection activeCell="B25" sqref="B25"/>
    </sheetView>
  </sheetViews>
  <sheetFormatPr defaultColWidth="9.140625" defaultRowHeight="15" customHeight="1"/>
  <cols>
    <col min="1" max="1" width="3.85546875" style="212" customWidth="1"/>
    <col min="2" max="2" width="51.28515625" style="212" customWidth="1"/>
    <col min="3" max="8" width="19.85546875" style="212" customWidth="1"/>
    <col min="9" max="10" width="24.42578125" style="212" bestFit="1" customWidth="1"/>
    <col min="11" max="11" width="22.7109375" style="212" customWidth="1"/>
    <col min="12" max="16384" width="9.140625" style="212"/>
  </cols>
  <sheetData>
    <row r="1" spans="1:10" ht="18">
      <c r="A1" s="591" t="s">
        <v>277</v>
      </c>
      <c r="B1" s="591"/>
      <c r="C1" s="591"/>
      <c r="D1" s="591"/>
      <c r="E1" s="591"/>
      <c r="F1" s="591"/>
      <c r="G1" s="591"/>
      <c r="H1" s="591"/>
      <c r="I1" s="591"/>
      <c r="J1" s="591"/>
    </row>
    <row r="2" spans="1:10" ht="15" customHeight="1">
      <c r="A2" s="390"/>
      <c r="B2" s="378"/>
      <c r="C2" s="344"/>
      <c r="D2" s="344"/>
      <c r="E2" s="344"/>
      <c r="F2" s="344"/>
      <c r="G2" s="344"/>
      <c r="H2" s="344"/>
      <c r="I2" s="344"/>
      <c r="J2" s="344"/>
    </row>
    <row r="3" spans="1:10" ht="15" customHeight="1">
      <c r="A3" s="391"/>
      <c r="B3" s="390" t="str">
        <f>+Nuur!A22</f>
        <v xml:space="preserve">     ''БҮТЭЭЛЧ ҮЙЛС"ХК</v>
      </c>
      <c r="C3" s="344"/>
      <c r="D3" s="344"/>
      <c r="E3" s="344"/>
      <c r="F3" s="344"/>
      <c r="G3" s="344"/>
      <c r="H3" s="344"/>
      <c r="I3" s="592" t="str">
        <f>+'CT-2'!F3</f>
        <v>2025 оны 12 сарын 31 өдөр</v>
      </c>
      <c r="J3" s="592"/>
    </row>
    <row r="4" spans="1:10" ht="15" customHeight="1">
      <c r="A4" s="391" t="str">
        <f>'CT-2'!B4</f>
        <v>( Аж ахуйн нэгжийн нэр )</v>
      </c>
      <c r="B4" s="378"/>
      <c r="C4" s="344"/>
      <c r="D4" s="344"/>
      <c r="E4" s="344"/>
      <c r="F4" s="344"/>
      <c r="G4" s="344"/>
      <c r="H4" s="344"/>
      <c r="I4" s="344"/>
      <c r="J4" s="344"/>
    </row>
    <row r="5" spans="1:10" ht="15" customHeight="1">
      <c r="A5" s="378"/>
      <c r="B5" s="378"/>
      <c r="C5" s="344"/>
      <c r="D5" s="344"/>
      <c r="E5" s="344"/>
      <c r="F5" s="344"/>
      <c r="G5" s="344"/>
      <c r="H5" s="344"/>
      <c r="I5" s="344"/>
      <c r="J5" s="376" t="s">
        <v>303</v>
      </c>
    </row>
    <row r="6" spans="1:10" s="214" customFormat="1" ht="15" customHeight="1">
      <c r="A6" s="583"/>
      <c r="B6" s="583" t="s">
        <v>278</v>
      </c>
      <c r="C6" s="565" t="s">
        <v>817</v>
      </c>
      <c r="D6" s="583" t="s">
        <v>372</v>
      </c>
      <c r="E6" s="565" t="s">
        <v>373</v>
      </c>
      <c r="F6" s="565" t="s">
        <v>818</v>
      </c>
      <c r="G6" s="583" t="s">
        <v>279</v>
      </c>
      <c r="H6" s="565" t="s">
        <v>785</v>
      </c>
      <c r="I6" s="565" t="s">
        <v>280</v>
      </c>
      <c r="J6" s="565" t="s">
        <v>281</v>
      </c>
    </row>
    <row r="7" spans="1:10" s="214" customFormat="1" ht="15" customHeight="1">
      <c r="A7" s="583"/>
      <c r="B7" s="583"/>
      <c r="C7" s="590"/>
      <c r="D7" s="583"/>
      <c r="E7" s="590"/>
      <c r="F7" s="590"/>
      <c r="G7" s="583"/>
      <c r="H7" s="590"/>
      <c r="I7" s="590"/>
      <c r="J7" s="590"/>
    </row>
    <row r="8" spans="1:10" s="214" customFormat="1" ht="33" customHeight="1">
      <c r="A8" s="583"/>
      <c r="B8" s="583"/>
      <c r="C8" s="566"/>
      <c r="D8" s="583"/>
      <c r="E8" s="566"/>
      <c r="F8" s="566"/>
      <c r="G8" s="583"/>
      <c r="H8" s="566"/>
      <c r="I8" s="566"/>
      <c r="J8" s="566"/>
    </row>
    <row r="9" spans="1:10" s="214" customFormat="1" ht="24.75" customHeight="1">
      <c r="A9" s="191">
        <v>1</v>
      </c>
      <c r="B9" s="416" t="s">
        <v>998</v>
      </c>
      <c r="C9" s="216">
        <v>89362998.760000005</v>
      </c>
      <c r="D9" s="191"/>
      <c r="E9" s="217"/>
      <c r="F9" s="450">
        <v>78920257</v>
      </c>
      <c r="G9" s="191"/>
      <c r="H9" s="216">
        <f>+'CT-1'!D66</f>
        <v>0</v>
      </c>
      <c r="I9" s="216">
        <v>-1268696076.6600001</v>
      </c>
      <c r="J9" s="216">
        <f>+C9+F9+I9</f>
        <v>-1100412820.9000001</v>
      </c>
    </row>
    <row r="10" spans="1:10" s="214" customFormat="1" ht="31.5" customHeight="1">
      <c r="A10" s="191">
        <v>2</v>
      </c>
      <c r="B10" s="218" t="s">
        <v>819</v>
      </c>
      <c r="C10" s="217"/>
      <c r="D10" s="191"/>
      <c r="E10" s="217"/>
      <c r="F10" s="217"/>
      <c r="G10" s="191"/>
      <c r="H10" s="217"/>
      <c r="I10" s="217"/>
      <c r="J10" s="217"/>
    </row>
    <row r="11" spans="1:10" s="214" customFormat="1" ht="24.75" customHeight="1">
      <c r="A11" s="191">
        <v>3</v>
      </c>
      <c r="B11" s="219" t="s">
        <v>282</v>
      </c>
      <c r="C11" s="216">
        <f>+C9</f>
        <v>89362998.760000005</v>
      </c>
      <c r="D11" s="191"/>
      <c r="E11" s="217"/>
      <c r="F11" s="451">
        <f>+F9</f>
        <v>78920257</v>
      </c>
      <c r="G11" s="191"/>
      <c r="H11" s="217"/>
      <c r="I11" s="216">
        <f>+I9</f>
        <v>-1268696076.6600001</v>
      </c>
      <c r="J11" s="216">
        <f>+J9</f>
        <v>-1100412820.9000001</v>
      </c>
    </row>
    <row r="12" spans="1:10" s="214" customFormat="1" ht="24.75" customHeight="1">
      <c r="A12" s="191">
        <v>4</v>
      </c>
      <c r="B12" s="218" t="s">
        <v>276</v>
      </c>
      <c r="C12" s="217"/>
      <c r="D12" s="191"/>
      <c r="E12" s="217"/>
      <c r="F12" s="217"/>
      <c r="G12" s="191"/>
      <c r="H12" s="217"/>
      <c r="I12" s="452"/>
      <c r="J12" s="217"/>
    </row>
    <row r="13" spans="1:10" s="214" customFormat="1" ht="24.75" customHeight="1">
      <c r="A13" s="191">
        <v>5</v>
      </c>
      <c r="B13" s="218" t="s">
        <v>811</v>
      </c>
      <c r="C13" s="217"/>
      <c r="D13" s="191"/>
      <c r="E13" s="217"/>
      <c r="F13" s="217"/>
      <c r="G13" s="191"/>
      <c r="H13" s="217"/>
      <c r="I13" s="217"/>
      <c r="J13" s="217"/>
    </row>
    <row r="14" spans="1:10" s="214" customFormat="1" ht="24.75" customHeight="1">
      <c r="A14" s="191">
        <v>6</v>
      </c>
      <c r="B14" s="218" t="s">
        <v>820</v>
      </c>
      <c r="C14" s="217"/>
      <c r="D14" s="191"/>
      <c r="E14" s="217"/>
      <c r="F14" s="217"/>
      <c r="G14" s="191"/>
      <c r="H14" s="217"/>
      <c r="I14" s="216">
        <v>-785491123.75999999</v>
      </c>
      <c r="J14" s="216">
        <f>+I14</f>
        <v>-785491123.75999999</v>
      </c>
    </row>
    <row r="15" spans="1:10" s="214" customFormat="1" ht="24.75" customHeight="1">
      <c r="A15" s="191">
        <v>7</v>
      </c>
      <c r="B15" s="218" t="s">
        <v>821</v>
      </c>
      <c r="C15" s="217"/>
      <c r="D15" s="191"/>
      <c r="E15" s="217"/>
      <c r="F15" s="217"/>
      <c r="G15" s="191"/>
      <c r="H15" s="217"/>
      <c r="I15" s="217"/>
      <c r="J15" s="217"/>
    </row>
    <row r="16" spans="1:10" s="214" customFormat="1" ht="24.75" customHeight="1">
      <c r="A16" s="191">
        <v>8</v>
      </c>
      <c r="B16" s="218" t="s">
        <v>822</v>
      </c>
      <c r="C16" s="217"/>
      <c r="D16" s="191"/>
      <c r="E16" s="217"/>
      <c r="F16" s="217"/>
      <c r="G16" s="191"/>
      <c r="H16" s="217"/>
      <c r="I16" s="217"/>
      <c r="J16" s="217"/>
    </row>
    <row r="17" spans="1:11" s="186" customFormat="1" ht="24.75" customHeight="1">
      <c r="A17" s="191">
        <v>9</v>
      </c>
      <c r="B17" s="416" t="s">
        <v>1007</v>
      </c>
      <c r="C17" s="425">
        <v>89362998.760000005</v>
      </c>
      <c r="D17" s="425">
        <f>+'CT-1'!D62</f>
        <v>0</v>
      </c>
      <c r="E17" s="425">
        <f>+'CT-1'!D63</f>
        <v>0</v>
      </c>
      <c r="F17" s="425">
        <v>78920257</v>
      </c>
      <c r="G17" s="425">
        <f>+'CT-1'!D65</f>
        <v>0</v>
      </c>
      <c r="H17" s="425">
        <f>+'CT-1'!D66</f>
        <v>0</v>
      </c>
      <c r="I17" s="425">
        <f>+'CT-1'!D67</f>
        <v>-2054187200.4199998</v>
      </c>
      <c r="J17" s="426">
        <f>+C17+D17+E17+F17+G17+H17+I17</f>
        <v>-1885903944.6599998</v>
      </c>
    </row>
    <row r="18" spans="1:11" s="186" customFormat="1" ht="30.75" customHeight="1">
      <c r="A18" s="191">
        <v>10</v>
      </c>
      <c r="B18" s="218" t="s">
        <v>819</v>
      </c>
      <c r="C18" s="425"/>
      <c r="D18" s="425"/>
      <c r="E18" s="425"/>
      <c r="F18" s="425"/>
      <c r="G18" s="425"/>
      <c r="H18" s="425"/>
      <c r="I18" s="425"/>
      <c r="J18" s="426">
        <f t="shared" ref="J18:J24" si="0">+C18+D18+E18+F18+G18+H18+I18</f>
        <v>0</v>
      </c>
    </row>
    <row r="19" spans="1:11" s="186" customFormat="1" ht="24.75" customHeight="1">
      <c r="A19" s="191">
        <v>11</v>
      </c>
      <c r="B19" s="219" t="s">
        <v>282</v>
      </c>
      <c r="C19" s="426">
        <f>+C17+C18</f>
        <v>89362998.760000005</v>
      </c>
      <c r="D19" s="426">
        <f t="shared" ref="D19:H19" si="1">+D17+D18</f>
        <v>0</v>
      </c>
      <c r="E19" s="426">
        <f t="shared" si="1"/>
        <v>0</v>
      </c>
      <c r="F19" s="426">
        <f t="shared" si="1"/>
        <v>78920257</v>
      </c>
      <c r="G19" s="426">
        <f t="shared" si="1"/>
        <v>0</v>
      </c>
      <c r="H19" s="426">
        <f t="shared" si="1"/>
        <v>0</v>
      </c>
      <c r="I19" s="426">
        <f>+I17+I18</f>
        <v>-2054187200.4199998</v>
      </c>
      <c r="J19" s="426">
        <f t="shared" si="0"/>
        <v>-1885903944.6599998</v>
      </c>
    </row>
    <row r="20" spans="1:11" s="186" customFormat="1" ht="24.75" customHeight="1">
      <c r="A20" s="191">
        <v>12</v>
      </c>
      <c r="B20" s="218" t="s">
        <v>276</v>
      </c>
      <c r="C20" s="425"/>
      <c r="D20" s="425"/>
      <c r="E20" s="425"/>
      <c r="F20" s="425"/>
      <c r="G20" s="425"/>
      <c r="H20" s="425"/>
      <c r="I20" s="425">
        <f>+'Guilgee balance'!G137-'Guilgee balance'!F137</f>
        <v>-1250126493.4300001</v>
      </c>
      <c r="J20" s="426">
        <f t="shared" si="0"/>
        <v>-1250126493.4300001</v>
      </c>
      <c r="K20" s="196"/>
    </row>
    <row r="21" spans="1:11" s="186" customFormat="1" ht="24.75" customHeight="1">
      <c r="A21" s="191">
        <v>13</v>
      </c>
      <c r="B21" s="218" t="s">
        <v>811</v>
      </c>
      <c r="C21" s="425"/>
      <c r="D21" s="425"/>
      <c r="E21" s="425"/>
      <c r="F21" s="425"/>
      <c r="G21" s="425"/>
      <c r="H21" s="425"/>
      <c r="I21" s="425"/>
      <c r="J21" s="426">
        <f t="shared" si="0"/>
        <v>0</v>
      </c>
      <c r="K21" s="196"/>
    </row>
    <row r="22" spans="1:11" s="186" customFormat="1" ht="24.75" customHeight="1">
      <c r="A22" s="191">
        <v>14</v>
      </c>
      <c r="B22" s="218" t="s">
        <v>820</v>
      </c>
      <c r="C22" s="425"/>
      <c r="D22" s="425"/>
      <c r="E22" s="425"/>
      <c r="F22" s="425"/>
      <c r="G22" s="425">
        <v>0</v>
      </c>
      <c r="H22" s="425"/>
      <c r="I22" s="425"/>
      <c r="J22" s="426">
        <f t="shared" si="0"/>
        <v>0</v>
      </c>
    </row>
    <row r="23" spans="1:11" s="186" customFormat="1" ht="24.75" customHeight="1">
      <c r="A23" s="191">
        <v>15</v>
      </c>
      <c r="B23" s="218" t="s">
        <v>821</v>
      </c>
      <c r="C23" s="425"/>
      <c r="D23" s="425">
        <v>0</v>
      </c>
      <c r="E23" s="425"/>
      <c r="F23" s="425">
        <v>0</v>
      </c>
      <c r="G23" s="425"/>
      <c r="H23" s="425">
        <v>0</v>
      </c>
      <c r="I23" s="425">
        <f>+'CT-1'!E43-'CT-1'!D43</f>
        <v>0</v>
      </c>
      <c r="J23" s="426">
        <f t="shared" si="0"/>
        <v>0</v>
      </c>
    </row>
    <row r="24" spans="1:11" s="186" customFormat="1" ht="24.75" customHeight="1">
      <c r="A24" s="191">
        <v>16</v>
      </c>
      <c r="B24" s="218" t="s">
        <v>822</v>
      </c>
      <c r="C24" s="425"/>
      <c r="D24" s="425"/>
      <c r="E24" s="425"/>
      <c r="F24" s="425"/>
      <c r="G24" s="425"/>
      <c r="H24" s="425"/>
      <c r="I24" s="425">
        <v>0</v>
      </c>
      <c r="J24" s="426">
        <f t="shared" si="0"/>
        <v>0</v>
      </c>
    </row>
    <row r="25" spans="1:11" s="186" customFormat="1" ht="24.75" customHeight="1">
      <c r="A25" s="191">
        <v>17</v>
      </c>
      <c r="B25" s="461" t="s">
        <v>1101</v>
      </c>
      <c r="C25" s="415">
        <f>+C19+C20+C21+C22+C23+C24</f>
        <v>89362998.760000005</v>
      </c>
      <c r="D25" s="415">
        <f t="shared" ref="D25:I25" si="2">+D19+D20+D21+D22+D23+D24</f>
        <v>0</v>
      </c>
      <c r="E25" s="415">
        <f t="shared" si="2"/>
        <v>0</v>
      </c>
      <c r="F25" s="415">
        <f t="shared" si="2"/>
        <v>78920257</v>
      </c>
      <c r="G25" s="415">
        <f t="shared" si="2"/>
        <v>0</v>
      </c>
      <c r="H25" s="415">
        <f t="shared" si="2"/>
        <v>0</v>
      </c>
      <c r="I25" s="415">
        <f t="shared" si="2"/>
        <v>-3304313693.8499999</v>
      </c>
      <c r="J25" s="415">
        <f>+C25+D25+E25+F25+G25+H25+I25</f>
        <v>-3136030438.0900002</v>
      </c>
      <c r="K25" s="196">
        <v>0</v>
      </c>
    </row>
    <row r="26" spans="1:11" s="186" customFormat="1" ht="15" customHeight="1">
      <c r="A26" s="427"/>
      <c r="C26" s="189"/>
      <c r="D26" s="189"/>
      <c r="E26" s="189"/>
      <c r="F26" s="189"/>
      <c r="G26" s="189"/>
      <c r="H26" s="189"/>
      <c r="I26" s="201"/>
      <c r="J26" s="201"/>
    </row>
    <row r="27" spans="1:11" s="186" customFormat="1" ht="14.25">
      <c r="C27" s="189"/>
      <c r="D27" s="189" t="str">
        <f>+Nuur!A79</f>
        <v>ГҮЙЦЭТГЭХ ЗАХИРАЛ. . . . . . . . . . . ................ .(Д.ЭРДЭНЭБИЛЭГ)</v>
      </c>
      <c r="E27" s="189"/>
      <c r="F27" s="189"/>
      <c r="G27" s="189"/>
      <c r="H27" s="189"/>
      <c r="I27" s="189"/>
      <c r="J27" s="189"/>
    </row>
    <row r="28" spans="1:11" s="186" customFormat="1" ht="14.25">
      <c r="C28" s="189"/>
      <c r="D28" s="189"/>
      <c r="E28" s="189"/>
      <c r="F28" s="189"/>
      <c r="G28" s="189"/>
      <c r="H28" s="189"/>
      <c r="I28" s="189"/>
      <c r="J28" s="189"/>
    </row>
    <row r="29" spans="1:11" s="186" customFormat="1" ht="14.25">
      <c r="C29" s="453" t="s">
        <v>996</v>
      </c>
      <c r="D29" s="189"/>
      <c r="E29" s="189"/>
      <c r="F29" s="189"/>
      <c r="G29" s="189"/>
      <c r="H29" s="189"/>
      <c r="I29" s="189"/>
      <c r="J29" s="189"/>
    </row>
    <row r="30" spans="1:11" ht="15" customHeight="1">
      <c r="C30" s="213"/>
      <c r="D30" s="213"/>
      <c r="E30" s="213"/>
      <c r="F30" s="213"/>
      <c r="G30" s="213"/>
      <c r="H30" s="213"/>
      <c r="I30" s="213"/>
      <c r="J30" s="213"/>
    </row>
    <row r="31" spans="1:11" ht="15" customHeight="1">
      <c r="I31" s="220"/>
      <c r="J31" s="220"/>
    </row>
    <row r="32" spans="1:11" ht="15" customHeight="1">
      <c r="J32" s="220"/>
    </row>
  </sheetData>
  <sheetProtection selectLockedCells="1"/>
  <customSheetViews>
    <customSheetView guid="{18995E68-9F94-41E1-AFE0-9FA3492E52B5}" scale="80" fitToPage="1" topLeftCell="A7">
      <selection activeCell="C17" sqref="C17"/>
      <pageMargins left="0.51" right="0.34" top="1" bottom="0.75" header="0.5" footer="0.5"/>
      <pageSetup paperSize="9" scale="67" orientation="landscape" verticalDpi="300" r:id="rId1"/>
      <headerFooter alignWithMargins="0"/>
    </customSheetView>
  </customSheetViews>
  <mergeCells count="12">
    <mergeCell ref="I6:I8"/>
    <mergeCell ref="J6:J8"/>
    <mergeCell ref="A1:J1"/>
    <mergeCell ref="I3:J3"/>
    <mergeCell ref="A6:A8"/>
    <mergeCell ref="B6:B8"/>
    <mergeCell ref="C6:C8"/>
    <mergeCell ref="D6:D8"/>
    <mergeCell ref="E6:E8"/>
    <mergeCell ref="F6:F8"/>
    <mergeCell ref="G6:G8"/>
    <mergeCell ref="H6:H8"/>
  </mergeCells>
  <phoneticPr fontId="107" type="noConversion"/>
  <pageMargins left="0.7" right="0.7" top="0.75" bottom="0.75" header="0.3" footer="0.3"/>
  <pageSetup paperSize="9" scale="54" orientation="landscape" verticalDpi="300"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O70"/>
  <sheetViews>
    <sheetView topLeftCell="A6" zoomScale="90" zoomScaleNormal="90" workbookViewId="0">
      <selection activeCell="E62" sqref="E62"/>
    </sheetView>
  </sheetViews>
  <sheetFormatPr defaultColWidth="9.140625" defaultRowHeight="15.75" customHeight="1"/>
  <cols>
    <col min="1" max="1" width="6" style="241" customWidth="1"/>
    <col min="2" max="2" width="62.140625" style="212" customWidth="1"/>
    <col min="3" max="3" width="23" style="212" bestFit="1" customWidth="1"/>
    <col min="4" max="4" width="28.28515625" style="212" bestFit="1" customWidth="1"/>
    <col min="5" max="5" width="20.7109375" style="371" customWidth="1"/>
    <col min="6" max="6" width="18.85546875" style="212" bestFit="1" customWidth="1"/>
    <col min="7" max="7" width="7.85546875" style="212" bestFit="1" customWidth="1"/>
    <col min="8" max="8" width="14.7109375" style="212" bestFit="1" customWidth="1"/>
    <col min="9" max="10" width="11.5703125" style="212" bestFit="1" customWidth="1"/>
    <col min="11" max="11" width="11.85546875" style="212" bestFit="1" customWidth="1"/>
    <col min="12" max="12" width="11.85546875" style="212" customWidth="1"/>
    <col min="13" max="13" width="12.28515625" style="212" bestFit="1" customWidth="1"/>
    <col min="14" max="16384" width="9.140625" style="212"/>
  </cols>
  <sheetData>
    <row r="1" spans="1:15" ht="18">
      <c r="A1" s="591" t="s">
        <v>283</v>
      </c>
      <c r="B1" s="591"/>
      <c r="C1" s="591"/>
      <c r="D1" s="591"/>
    </row>
    <row r="2" spans="1:15" ht="15.75" customHeight="1">
      <c r="A2" s="391"/>
      <c r="B2" s="390" t="str">
        <f>'CT-3'!B3</f>
        <v xml:space="preserve">     ''БҮТЭЭЛЧ ҮЙЛС"ХК</v>
      </c>
      <c r="C2" s="390"/>
      <c r="D2" s="596" t="str">
        <f>+'CT-2'!F3</f>
        <v>2025 оны 12 сарын 31 өдөр</v>
      </c>
    </row>
    <row r="3" spans="1:15" ht="15.75" customHeight="1">
      <c r="A3" s="391" t="str">
        <f>'CT-3'!A4</f>
        <v>( Аж ахуйн нэгжийн нэр )</v>
      </c>
      <c r="B3" s="378"/>
      <c r="C3" s="378"/>
      <c r="D3" s="596"/>
    </row>
    <row r="4" spans="1:15" ht="21.75" customHeight="1">
      <c r="A4" s="221" t="s">
        <v>304</v>
      </c>
      <c r="B4" s="191" t="s">
        <v>284</v>
      </c>
      <c r="C4" s="222">
        <v>45657</v>
      </c>
      <c r="D4" s="449">
        <v>46022</v>
      </c>
      <c r="F4" s="214"/>
      <c r="G4" s="214"/>
      <c r="H4" s="214"/>
      <c r="I4" s="214"/>
      <c r="J4" s="214"/>
      <c r="K4" s="214"/>
      <c r="L4" s="214"/>
      <c r="M4" s="214"/>
    </row>
    <row r="5" spans="1:15" ht="12" customHeight="1">
      <c r="A5" s="223">
        <v>1</v>
      </c>
      <c r="B5" s="224" t="s">
        <v>285</v>
      </c>
      <c r="C5" s="224"/>
      <c r="D5" s="224"/>
      <c r="F5" s="225"/>
      <c r="G5" s="225"/>
      <c r="H5" s="225"/>
      <c r="I5" s="225"/>
      <c r="J5" s="225"/>
      <c r="K5" s="225"/>
      <c r="L5" s="225"/>
      <c r="M5" s="225"/>
      <c r="N5" s="220"/>
      <c r="O5" s="220"/>
    </row>
    <row r="6" spans="1:15" s="226" customFormat="1" ht="12" customHeight="1">
      <c r="A6" s="223">
        <v>1.1000000000000001</v>
      </c>
      <c r="B6" s="224" t="s">
        <v>823</v>
      </c>
      <c r="C6" s="198">
        <f>+C7+C8+C9+C10+C11+C12</f>
        <v>1033603870.33</v>
      </c>
      <c r="D6" s="198">
        <f>+D7+D8+D9+D10+D11+D12</f>
        <v>1266422783.54</v>
      </c>
      <c r="E6" s="372"/>
      <c r="F6" s="227"/>
      <c r="G6" s="227"/>
      <c r="H6" s="227"/>
      <c r="I6" s="227"/>
      <c r="J6" s="227"/>
      <c r="K6" s="227"/>
      <c r="L6" s="227"/>
      <c r="M6" s="227"/>
      <c r="N6" s="228"/>
      <c r="O6" s="228"/>
    </row>
    <row r="7" spans="1:15" ht="12" customHeight="1">
      <c r="A7" s="595"/>
      <c r="B7" s="229" t="s">
        <v>824</v>
      </c>
      <c r="C7" s="411">
        <v>1033603870.33</v>
      </c>
      <c r="D7" s="411">
        <v>1266422783.54</v>
      </c>
      <c r="F7" s="225"/>
      <c r="G7" s="225"/>
      <c r="H7" s="225"/>
      <c r="I7" s="225"/>
      <c r="J7" s="225"/>
      <c r="K7" s="225"/>
      <c r="L7" s="225"/>
      <c r="M7" s="225"/>
      <c r="N7" s="220"/>
      <c r="O7" s="220"/>
    </row>
    <row r="8" spans="1:15" ht="12" customHeight="1">
      <c r="A8" s="595"/>
      <c r="B8" s="229" t="s">
        <v>825</v>
      </c>
      <c r="C8" s="411"/>
      <c r="D8" s="411"/>
      <c r="F8" s="225"/>
      <c r="G8" s="225"/>
      <c r="H8" s="225"/>
      <c r="I8" s="225"/>
      <c r="J8" s="225"/>
      <c r="K8" s="225"/>
      <c r="L8" s="225"/>
      <c r="M8" s="225"/>
      <c r="N8" s="220"/>
      <c r="O8" s="220"/>
    </row>
    <row r="9" spans="1:15" ht="12" customHeight="1">
      <c r="A9" s="595"/>
      <c r="B9" s="229" t="s">
        <v>826</v>
      </c>
      <c r="C9" s="411"/>
      <c r="D9" s="411"/>
      <c r="F9" s="225"/>
      <c r="G9" s="225"/>
      <c r="H9" s="225"/>
      <c r="I9" s="225"/>
      <c r="J9" s="225"/>
      <c r="K9" s="225"/>
      <c r="L9" s="225"/>
      <c r="M9" s="225"/>
      <c r="N9" s="220"/>
      <c r="O9" s="220"/>
    </row>
    <row r="10" spans="1:15" ht="12" customHeight="1">
      <c r="A10" s="595"/>
      <c r="B10" s="229" t="s">
        <v>827</v>
      </c>
      <c r="C10" s="411"/>
      <c r="D10" s="411"/>
      <c r="F10" s="227"/>
      <c r="G10" s="227"/>
      <c r="H10" s="227"/>
      <c r="I10" s="227"/>
      <c r="J10" s="227"/>
      <c r="K10" s="227"/>
      <c r="L10" s="227"/>
      <c r="M10" s="227"/>
      <c r="N10" s="220"/>
      <c r="O10" s="220"/>
    </row>
    <row r="11" spans="1:15" s="226" customFormat="1" ht="12" customHeight="1">
      <c r="A11" s="595"/>
      <c r="B11" s="229" t="s">
        <v>828</v>
      </c>
      <c r="C11" s="411"/>
      <c r="D11" s="411"/>
      <c r="E11" s="372"/>
      <c r="F11" s="225"/>
      <c r="G11" s="225"/>
      <c r="H11" s="225"/>
      <c r="I11" s="225"/>
      <c r="J11" s="225"/>
      <c r="K11" s="225"/>
      <c r="L11" s="225"/>
      <c r="M11" s="227"/>
      <c r="N11" s="220"/>
      <c r="O11" s="220"/>
    </row>
    <row r="12" spans="1:15" ht="12" customHeight="1">
      <c r="A12" s="595"/>
      <c r="B12" s="229" t="s">
        <v>829</v>
      </c>
      <c r="C12" s="411"/>
      <c r="D12" s="411"/>
      <c r="F12" s="409"/>
      <c r="G12" s="225"/>
      <c r="H12" s="225"/>
      <c r="I12" s="225"/>
      <c r="J12" s="225"/>
      <c r="K12" s="225"/>
      <c r="L12" s="225"/>
      <c r="M12" s="225"/>
      <c r="N12" s="220"/>
      <c r="O12" s="220"/>
    </row>
    <row r="13" spans="1:15" s="226" customFormat="1" ht="12" customHeight="1">
      <c r="A13" s="223">
        <v>1.2</v>
      </c>
      <c r="B13" s="224" t="s">
        <v>830</v>
      </c>
      <c r="C13" s="231">
        <f>+C14+C15+C16+C17+C18+C19+C20+C21+C22</f>
        <v>1494955770.26</v>
      </c>
      <c r="D13" s="231">
        <f>+D14+D15+D16+D17+D18+D19+D20+D21+D22</f>
        <v>2709930190.5399995</v>
      </c>
      <c r="E13" s="372"/>
      <c r="F13" s="232"/>
      <c r="G13" s="227"/>
      <c r="H13" s="227"/>
      <c r="I13" s="227"/>
      <c r="J13" s="227"/>
      <c r="K13" s="227"/>
      <c r="L13" s="227"/>
      <c r="M13" s="227"/>
      <c r="N13" s="228"/>
      <c r="O13" s="228"/>
    </row>
    <row r="14" spans="1:15" ht="12" customHeight="1">
      <c r="A14" s="595"/>
      <c r="B14" s="229" t="s">
        <v>831</v>
      </c>
      <c r="C14" s="411">
        <v>86540190</v>
      </c>
      <c r="D14" s="411">
        <v>104557965</v>
      </c>
      <c r="E14" s="373"/>
      <c r="F14" s="233"/>
      <c r="G14" s="225"/>
      <c r="H14" s="225"/>
      <c r="I14" s="225"/>
      <c r="J14" s="225"/>
      <c r="K14" s="225"/>
      <c r="L14" s="225"/>
      <c r="M14" s="225"/>
      <c r="N14" s="220"/>
      <c r="O14" s="220"/>
    </row>
    <row r="15" spans="1:15" ht="12" customHeight="1">
      <c r="A15" s="595"/>
      <c r="B15" s="229" t="s">
        <v>832</v>
      </c>
      <c r="C15" s="411">
        <v>24669700</v>
      </c>
      <c r="D15" s="411">
        <v>31284560</v>
      </c>
      <c r="E15" s="373"/>
      <c r="F15" s="230"/>
      <c r="G15" s="225"/>
      <c r="H15" s="225"/>
      <c r="I15" s="225"/>
      <c r="J15" s="225"/>
      <c r="K15" s="225"/>
      <c r="L15" s="225"/>
      <c r="M15" s="225"/>
      <c r="N15" s="220"/>
      <c r="O15" s="220"/>
    </row>
    <row r="16" spans="1:15" ht="12" customHeight="1">
      <c r="A16" s="595"/>
      <c r="B16" s="229" t="s">
        <v>833</v>
      </c>
      <c r="C16" s="411">
        <v>108798534.04000001</v>
      </c>
      <c r="D16" s="411">
        <v>653580799.89999998</v>
      </c>
      <c r="F16" s="408"/>
      <c r="G16" s="225"/>
      <c r="H16" s="225"/>
      <c r="I16" s="225"/>
      <c r="J16" s="225"/>
      <c r="K16" s="225"/>
      <c r="L16" s="225"/>
      <c r="M16" s="225"/>
      <c r="N16" s="220"/>
      <c r="O16" s="220"/>
    </row>
    <row r="17" spans="1:15" ht="12" customHeight="1">
      <c r="A17" s="595"/>
      <c r="B17" s="229" t="s">
        <v>834</v>
      </c>
      <c r="C17" s="411">
        <v>52924859.560000002</v>
      </c>
      <c r="D17" s="411">
        <v>82086686.379999995</v>
      </c>
      <c r="F17" s="230"/>
      <c r="G17" s="225"/>
      <c r="H17" s="225"/>
      <c r="I17" s="225"/>
      <c r="J17" s="225"/>
      <c r="K17" s="225"/>
      <c r="L17" s="225"/>
      <c r="M17" s="225"/>
      <c r="N17" s="220"/>
      <c r="O17" s="220"/>
    </row>
    <row r="18" spans="1:15" ht="12" customHeight="1">
      <c r="A18" s="595"/>
      <c r="B18" s="229" t="s">
        <v>835</v>
      </c>
      <c r="C18" s="411">
        <v>54921480.009999998</v>
      </c>
      <c r="D18" s="411">
        <v>13053544.550000001</v>
      </c>
      <c r="F18" s="230"/>
      <c r="G18" s="225"/>
      <c r="H18" s="225"/>
      <c r="I18" s="225"/>
      <c r="J18" s="225"/>
      <c r="K18" s="225"/>
      <c r="L18" s="225"/>
      <c r="M18" s="225"/>
      <c r="N18" s="220"/>
      <c r="O18" s="220"/>
    </row>
    <row r="19" spans="1:15" ht="12" customHeight="1">
      <c r="A19" s="595"/>
      <c r="B19" s="229" t="s">
        <v>836</v>
      </c>
      <c r="C19" s="411">
        <v>832323894.64999998</v>
      </c>
      <c r="D19" s="411">
        <v>1613731587.78</v>
      </c>
      <c r="F19" s="230"/>
      <c r="G19" s="225"/>
      <c r="H19" s="225"/>
      <c r="I19" s="225"/>
      <c r="J19" s="225"/>
      <c r="K19" s="225"/>
      <c r="L19" s="225"/>
      <c r="M19" s="225"/>
      <c r="N19" s="220"/>
      <c r="O19" s="220"/>
    </row>
    <row r="20" spans="1:15" ht="12" customHeight="1">
      <c r="A20" s="595"/>
      <c r="B20" s="229" t="s">
        <v>837</v>
      </c>
      <c r="C20" s="411">
        <v>86594676.280000001</v>
      </c>
      <c r="D20" s="411">
        <v>164754260.24000001</v>
      </c>
      <c r="F20" s="230"/>
      <c r="G20" s="225"/>
      <c r="H20" s="225"/>
      <c r="I20" s="225"/>
      <c r="J20" s="225"/>
      <c r="K20" s="225"/>
      <c r="L20" s="225"/>
      <c r="M20" s="225"/>
      <c r="N20" s="220"/>
      <c r="O20" s="220"/>
    </row>
    <row r="21" spans="1:15" ht="12" customHeight="1">
      <c r="A21" s="595"/>
      <c r="B21" s="229" t="s">
        <v>838</v>
      </c>
      <c r="C21" s="411"/>
      <c r="D21" s="411"/>
      <c r="F21" s="230"/>
      <c r="G21" s="225"/>
      <c r="H21" s="230"/>
      <c r="I21" s="225"/>
      <c r="J21" s="225"/>
      <c r="K21" s="225"/>
      <c r="L21" s="225"/>
      <c r="M21" s="225"/>
      <c r="N21" s="220"/>
      <c r="O21" s="220"/>
    </row>
    <row r="22" spans="1:15" ht="12" customHeight="1">
      <c r="A22" s="595"/>
      <c r="B22" s="229" t="s">
        <v>839</v>
      </c>
      <c r="C22" s="411">
        <v>248182435.72</v>
      </c>
      <c r="D22" s="411">
        <v>46880786.689999998</v>
      </c>
      <c r="E22" s="373"/>
      <c r="F22" s="230"/>
      <c r="G22" s="225"/>
      <c r="H22" s="225"/>
      <c r="I22" s="225"/>
      <c r="J22" s="225"/>
      <c r="K22" s="225"/>
      <c r="L22" s="225"/>
      <c r="M22" s="225"/>
      <c r="N22" s="220"/>
      <c r="O22" s="220"/>
    </row>
    <row r="23" spans="1:15" ht="12" customHeight="1">
      <c r="A23" s="223">
        <v>1.3</v>
      </c>
      <c r="B23" s="224" t="s">
        <v>286</v>
      </c>
      <c r="C23" s="231">
        <f>+C6-C13</f>
        <v>-461351899.92999995</v>
      </c>
      <c r="D23" s="231">
        <f>+D6-D13</f>
        <v>-1443507406.9999995</v>
      </c>
      <c r="F23" s="230"/>
      <c r="G23" s="225"/>
      <c r="H23" s="225"/>
      <c r="I23" s="225"/>
      <c r="J23" s="225"/>
      <c r="K23" s="225"/>
      <c r="L23" s="225"/>
      <c r="M23" s="225"/>
      <c r="N23" s="220"/>
      <c r="O23" s="220"/>
    </row>
    <row r="24" spans="1:15" ht="12" customHeight="1">
      <c r="A24" s="223">
        <v>2</v>
      </c>
      <c r="B24" s="224" t="s">
        <v>287</v>
      </c>
      <c r="C24" s="441"/>
      <c r="D24" s="441"/>
      <c r="F24" s="225"/>
      <c r="G24" s="225"/>
      <c r="H24" s="225"/>
      <c r="I24" s="225"/>
      <c r="J24" s="225"/>
      <c r="K24" s="225"/>
      <c r="L24" s="225"/>
      <c r="M24" s="225"/>
      <c r="N24" s="220"/>
      <c r="O24" s="220"/>
    </row>
    <row r="25" spans="1:15" s="226" customFormat="1" ht="12" customHeight="1">
      <c r="A25" s="223">
        <v>2.1</v>
      </c>
      <c r="B25" s="224" t="s">
        <v>823</v>
      </c>
      <c r="C25" s="476">
        <v>895005.42</v>
      </c>
      <c r="D25" s="476">
        <f>+D31</f>
        <v>63949.57</v>
      </c>
      <c r="E25" s="372"/>
      <c r="F25" s="227"/>
      <c r="G25" s="227"/>
      <c r="H25" s="227"/>
      <c r="I25" s="227"/>
      <c r="J25" s="227"/>
      <c r="K25" s="227"/>
      <c r="L25" s="227"/>
      <c r="M25" s="227"/>
      <c r="N25" s="228"/>
      <c r="O25" s="228"/>
    </row>
    <row r="26" spans="1:15" ht="12" customHeight="1">
      <c r="A26" s="595"/>
      <c r="B26" s="229" t="s">
        <v>840</v>
      </c>
      <c r="C26" s="440"/>
      <c r="D26" s="440"/>
      <c r="F26" s="225"/>
      <c r="G26" s="225"/>
      <c r="H26" s="225"/>
      <c r="I26" s="225"/>
      <c r="J26" s="225"/>
      <c r="K26" s="225"/>
      <c r="L26" s="225"/>
      <c r="M26" s="225"/>
      <c r="N26" s="220"/>
      <c r="O26" s="220"/>
    </row>
    <row r="27" spans="1:15" ht="12" customHeight="1">
      <c r="A27" s="595"/>
      <c r="B27" s="229" t="s">
        <v>453</v>
      </c>
      <c r="C27" s="440"/>
      <c r="D27" s="440"/>
      <c r="F27" s="225"/>
      <c r="G27" s="225"/>
      <c r="H27" s="225"/>
      <c r="I27" s="225"/>
      <c r="J27" s="225"/>
      <c r="K27" s="225"/>
      <c r="L27" s="225"/>
      <c r="M27" s="225"/>
      <c r="N27" s="220"/>
      <c r="O27" s="220"/>
    </row>
    <row r="28" spans="1:15" ht="12" customHeight="1">
      <c r="A28" s="595"/>
      <c r="B28" s="229" t="s">
        <v>841</v>
      </c>
      <c r="C28" s="440"/>
      <c r="D28" s="440"/>
      <c r="F28" s="225"/>
      <c r="G28" s="225"/>
      <c r="H28" s="225"/>
      <c r="I28" s="225"/>
      <c r="J28" s="225"/>
      <c r="K28" s="225"/>
      <c r="L28" s="225"/>
      <c r="M28" s="225"/>
      <c r="N28" s="220"/>
      <c r="O28" s="220"/>
    </row>
    <row r="29" spans="1:15" ht="12" customHeight="1">
      <c r="A29" s="595"/>
      <c r="B29" s="234" t="s">
        <v>842</v>
      </c>
      <c r="C29" s="440"/>
      <c r="D29" s="440"/>
      <c r="F29" s="225"/>
      <c r="G29" s="225"/>
      <c r="H29" s="225"/>
      <c r="I29" s="225"/>
      <c r="J29" s="225"/>
      <c r="K29" s="225"/>
      <c r="L29" s="225"/>
      <c r="M29" s="225"/>
      <c r="N29" s="220"/>
      <c r="O29" s="220"/>
    </row>
    <row r="30" spans="1:15" ht="12" customHeight="1">
      <c r="A30" s="595"/>
      <c r="B30" s="229" t="s">
        <v>843</v>
      </c>
      <c r="C30" s="440"/>
      <c r="D30" s="440"/>
      <c r="F30" s="225"/>
      <c r="G30" s="225"/>
      <c r="H30" s="225"/>
      <c r="I30" s="225"/>
      <c r="J30" s="225"/>
      <c r="K30" s="225"/>
      <c r="L30" s="225"/>
      <c r="M30" s="225"/>
      <c r="N30" s="220"/>
      <c r="O30" s="220"/>
    </row>
    <row r="31" spans="1:15" ht="12" customHeight="1">
      <c r="A31" s="595"/>
      <c r="B31" s="229" t="s">
        <v>844</v>
      </c>
      <c r="C31" s="440">
        <v>895005.42</v>
      </c>
      <c r="D31" s="440">
        <v>63949.57</v>
      </c>
      <c r="F31" s="225"/>
      <c r="G31" s="225"/>
      <c r="H31" s="225"/>
      <c r="I31" s="225"/>
      <c r="J31" s="225"/>
      <c r="K31" s="225"/>
      <c r="L31" s="225"/>
      <c r="M31" s="225"/>
      <c r="N31" s="220"/>
      <c r="O31" s="220"/>
    </row>
    <row r="32" spans="1:15" ht="11.25" customHeight="1">
      <c r="A32" s="595"/>
      <c r="B32" s="229" t="s">
        <v>845</v>
      </c>
      <c r="C32" s="440"/>
      <c r="D32" s="440"/>
      <c r="F32" s="225"/>
      <c r="G32" s="225"/>
      <c r="H32" s="225"/>
      <c r="I32" s="225"/>
      <c r="J32" s="225"/>
      <c r="K32" s="225"/>
      <c r="L32" s="225"/>
      <c r="M32" s="225"/>
      <c r="N32" s="220"/>
      <c r="O32" s="220"/>
    </row>
    <row r="33" spans="1:15" ht="13.5" hidden="1" customHeight="1">
      <c r="A33" s="595"/>
      <c r="B33" s="229"/>
      <c r="C33" s="229"/>
      <c r="D33" s="229"/>
      <c r="F33" s="225"/>
      <c r="G33" s="225"/>
      <c r="H33" s="225"/>
      <c r="I33" s="225"/>
      <c r="J33" s="225"/>
      <c r="K33" s="225"/>
      <c r="L33" s="225"/>
      <c r="M33" s="225"/>
      <c r="N33" s="220"/>
      <c r="O33" s="220"/>
    </row>
    <row r="34" spans="1:15" s="226" customFormat="1" ht="12" customHeight="1">
      <c r="A34" s="223">
        <v>2.2000000000000002</v>
      </c>
      <c r="B34" s="224" t="s">
        <v>830</v>
      </c>
      <c r="C34" s="439">
        <v>0</v>
      </c>
      <c r="D34" s="439">
        <v>0</v>
      </c>
      <c r="E34" s="372"/>
      <c r="F34" s="227"/>
      <c r="G34" s="227"/>
      <c r="H34" s="227"/>
      <c r="I34" s="227"/>
      <c r="J34" s="227"/>
      <c r="K34" s="227"/>
      <c r="L34" s="227"/>
      <c r="M34" s="227"/>
      <c r="N34" s="228"/>
      <c r="O34" s="228"/>
    </row>
    <row r="35" spans="1:15" ht="12" customHeight="1">
      <c r="A35" s="595"/>
      <c r="B35" s="229" t="s">
        <v>846</v>
      </c>
      <c r="C35" s="442">
        <v>0</v>
      </c>
      <c r="D35" s="442">
        <v>0</v>
      </c>
      <c r="F35" s="225"/>
      <c r="G35" s="225"/>
      <c r="H35" s="225"/>
      <c r="I35" s="225"/>
      <c r="J35" s="225"/>
      <c r="K35" s="225"/>
      <c r="L35" s="225"/>
      <c r="M35" s="225"/>
      <c r="N35" s="220"/>
      <c r="O35" s="220"/>
    </row>
    <row r="36" spans="1:15" ht="12" customHeight="1">
      <c r="A36" s="595"/>
      <c r="B36" s="229" t="s">
        <v>847</v>
      </c>
      <c r="C36" s="442">
        <v>0</v>
      </c>
      <c r="D36" s="442">
        <v>0</v>
      </c>
      <c r="F36" s="225"/>
      <c r="G36" s="225"/>
      <c r="H36" s="225"/>
      <c r="I36" s="225"/>
      <c r="J36" s="225"/>
      <c r="K36" s="225"/>
      <c r="L36" s="225"/>
      <c r="M36" s="225"/>
      <c r="N36" s="220"/>
      <c r="O36" s="220"/>
    </row>
    <row r="37" spans="1:15" ht="12" customHeight="1">
      <c r="A37" s="595"/>
      <c r="B37" s="229" t="s">
        <v>848</v>
      </c>
      <c r="C37" s="442">
        <v>0</v>
      </c>
      <c r="D37" s="442">
        <v>0</v>
      </c>
      <c r="F37" s="225"/>
      <c r="G37" s="225"/>
      <c r="H37" s="225"/>
      <c r="I37" s="225"/>
      <c r="J37" s="225"/>
      <c r="K37" s="225"/>
      <c r="L37" s="225"/>
      <c r="M37" s="225"/>
      <c r="N37" s="220"/>
      <c r="O37" s="220"/>
    </row>
    <row r="38" spans="1:15" ht="12" customHeight="1">
      <c r="A38" s="595"/>
      <c r="B38" s="229" t="s">
        <v>849</v>
      </c>
      <c r="C38" s="442">
        <v>0</v>
      </c>
      <c r="D38" s="442">
        <v>0</v>
      </c>
      <c r="F38" s="225"/>
      <c r="G38" s="225"/>
      <c r="H38" s="225"/>
      <c r="I38" s="225"/>
      <c r="J38" s="225"/>
      <c r="K38" s="225"/>
      <c r="L38" s="225"/>
      <c r="M38" s="225"/>
      <c r="N38" s="220"/>
      <c r="O38" s="220"/>
    </row>
    <row r="39" spans="1:15" ht="12" customHeight="1">
      <c r="A39" s="595"/>
      <c r="B39" s="229" t="s">
        <v>850</v>
      </c>
      <c r="C39" s="442">
        <v>0</v>
      </c>
      <c r="D39" s="442">
        <v>0</v>
      </c>
      <c r="F39" s="233"/>
      <c r="G39" s="225"/>
      <c r="H39" s="225"/>
      <c r="I39" s="225"/>
      <c r="J39" s="225"/>
      <c r="K39" s="225"/>
      <c r="L39" s="225"/>
      <c r="M39" s="225"/>
      <c r="N39" s="220"/>
      <c r="O39" s="220"/>
    </row>
    <row r="40" spans="1:15" ht="6" hidden="1" customHeight="1">
      <c r="A40" s="595"/>
      <c r="B40" s="229"/>
      <c r="C40" s="443"/>
      <c r="D40" s="443"/>
      <c r="F40" s="225"/>
      <c r="G40" s="225"/>
      <c r="H40" s="225"/>
      <c r="I40" s="225"/>
      <c r="J40" s="225"/>
      <c r="K40" s="225"/>
      <c r="L40" s="225"/>
      <c r="M40" s="225"/>
      <c r="N40" s="220"/>
      <c r="O40" s="220"/>
    </row>
    <row r="41" spans="1:15" ht="12" customHeight="1">
      <c r="A41" s="235">
        <v>2.2999999999999998</v>
      </c>
      <c r="B41" s="236" t="s">
        <v>851</v>
      </c>
      <c r="C41" s="444">
        <f>+C25+C34</f>
        <v>895005.42</v>
      </c>
      <c r="D41" s="444">
        <f>+D25+D34</f>
        <v>63949.57</v>
      </c>
      <c r="E41" s="374"/>
      <c r="F41" s="225"/>
      <c r="G41" s="225"/>
      <c r="H41" s="225"/>
      <c r="I41" s="225"/>
      <c r="J41" s="225"/>
      <c r="K41" s="225"/>
      <c r="L41" s="225"/>
      <c r="M41" s="225"/>
    </row>
    <row r="42" spans="1:15" ht="12" customHeight="1">
      <c r="A42" s="223">
        <v>3</v>
      </c>
      <c r="B42" s="223" t="s">
        <v>288</v>
      </c>
      <c r="C42" s="445">
        <v>0</v>
      </c>
      <c r="D42" s="445">
        <v>0</v>
      </c>
      <c r="E42" s="374"/>
      <c r="F42" s="225"/>
      <c r="G42" s="225"/>
      <c r="H42" s="225"/>
      <c r="I42" s="225"/>
      <c r="J42" s="225"/>
      <c r="K42" s="225"/>
      <c r="L42" s="225"/>
      <c r="M42" s="225"/>
    </row>
    <row r="43" spans="1:15" s="226" customFormat="1" ht="12" customHeight="1">
      <c r="A43" s="223">
        <v>3.1</v>
      </c>
      <c r="B43" s="224" t="s">
        <v>823</v>
      </c>
      <c r="C43" s="231">
        <f>+C44+C45+C46+C47</f>
        <v>11235663154.860001</v>
      </c>
      <c r="D43" s="231">
        <f>+D44+D45+D46+D47</f>
        <v>15026802661.639999</v>
      </c>
      <c r="E43" s="375"/>
      <c r="F43" s="228"/>
      <c r="K43" s="227"/>
      <c r="L43" s="227"/>
      <c r="M43" s="227"/>
    </row>
    <row r="44" spans="1:15" ht="12" customHeight="1">
      <c r="A44" s="595"/>
      <c r="B44" s="229" t="s">
        <v>852</v>
      </c>
      <c r="C44" s="411">
        <v>11235663000</v>
      </c>
      <c r="D44" s="411">
        <v>15026798043</v>
      </c>
      <c r="F44" s="220"/>
      <c r="K44" s="225"/>
      <c r="L44" s="225"/>
      <c r="M44" s="225"/>
    </row>
    <row r="45" spans="1:15" ht="12" customHeight="1">
      <c r="A45" s="595"/>
      <c r="B45" s="229" t="s">
        <v>853</v>
      </c>
      <c r="C45" s="446"/>
      <c r="D45" s="446"/>
      <c r="F45" s="220"/>
      <c r="K45" s="225"/>
      <c r="L45" s="225"/>
      <c r="M45" s="225"/>
    </row>
    <row r="46" spans="1:15" ht="13.5" customHeight="1">
      <c r="A46" s="595"/>
      <c r="B46" s="229" t="s">
        <v>854</v>
      </c>
      <c r="C46" s="446"/>
      <c r="D46" s="446"/>
      <c r="F46" s="220"/>
      <c r="K46" s="225"/>
      <c r="L46" s="225"/>
      <c r="M46" s="225"/>
    </row>
    <row r="47" spans="1:15" ht="14.25" customHeight="1">
      <c r="A47" s="595"/>
      <c r="B47" s="229" t="s">
        <v>891</v>
      </c>
      <c r="C47" s="447">
        <v>154.86000000000001</v>
      </c>
      <c r="D47" s="447">
        <v>4618.6400000000003</v>
      </c>
      <c r="F47" s="220"/>
      <c r="K47" s="225"/>
      <c r="L47" s="225"/>
      <c r="M47" s="225"/>
    </row>
    <row r="48" spans="1:15" s="226" customFormat="1" ht="12" customHeight="1">
      <c r="A48" s="223">
        <v>3.2</v>
      </c>
      <c r="B48" s="224" t="s">
        <v>830</v>
      </c>
      <c r="C48" s="231">
        <f>+C49+C50+C51+C52+C53</f>
        <v>8649287440.1900005</v>
      </c>
      <c r="D48" s="231">
        <f>+D49+D50+D51+D52+D53</f>
        <v>14865717716.440001</v>
      </c>
      <c r="E48" s="372"/>
      <c r="F48" s="228"/>
      <c r="K48" s="227"/>
      <c r="L48" s="227"/>
      <c r="M48" s="227"/>
    </row>
    <row r="49" spans="1:13" ht="12" customHeight="1">
      <c r="A49" s="595"/>
      <c r="B49" s="229" t="s">
        <v>855</v>
      </c>
      <c r="C49" s="438">
        <v>8557696401.6499996</v>
      </c>
      <c r="D49" s="438">
        <v>14717948043</v>
      </c>
      <c r="F49" s="220"/>
      <c r="K49" s="225"/>
      <c r="L49" s="225"/>
      <c r="M49" s="225"/>
    </row>
    <row r="50" spans="1:13" ht="12" customHeight="1">
      <c r="A50" s="595"/>
      <c r="B50" s="229" t="s">
        <v>856</v>
      </c>
      <c r="C50" s="411">
        <v>91590001.200000003</v>
      </c>
      <c r="D50" s="411">
        <v>147768673</v>
      </c>
      <c r="F50" s="220"/>
      <c r="K50" s="225"/>
      <c r="L50" s="225"/>
      <c r="M50" s="225"/>
    </row>
    <row r="51" spans="1:13" ht="12" customHeight="1">
      <c r="A51" s="595"/>
      <c r="B51" s="229" t="s">
        <v>857</v>
      </c>
      <c r="C51" s="411"/>
      <c r="D51" s="411"/>
      <c r="F51" s="220"/>
      <c r="K51" s="225"/>
      <c r="L51" s="225"/>
      <c r="M51" s="225"/>
    </row>
    <row r="52" spans="1:13" ht="12" customHeight="1">
      <c r="A52" s="595"/>
      <c r="B52" s="229" t="s">
        <v>858</v>
      </c>
      <c r="C52" s="411"/>
      <c r="D52" s="411"/>
      <c r="F52" s="220"/>
      <c r="K52" s="225"/>
      <c r="L52" s="225"/>
      <c r="M52" s="225"/>
    </row>
    <row r="53" spans="1:13" ht="12" customHeight="1">
      <c r="A53" s="595"/>
      <c r="B53" s="229" t="s">
        <v>892</v>
      </c>
      <c r="C53" s="411">
        <v>1037.3399999999999</v>
      </c>
      <c r="D53" s="411">
        <v>1000.44</v>
      </c>
      <c r="F53" s="220"/>
      <c r="K53" s="225"/>
      <c r="L53" s="225"/>
      <c r="M53" s="225"/>
    </row>
    <row r="54" spans="1:13" ht="12" customHeight="1">
      <c r="A54" s="223">
        <v>3.3</v>
      </c>
      <c r="B54" s="224" t="s">
        <v>289</v>
      </c>
      <c r="C54" s="231">
        <f>+C43-C48</f>
        <v>2586375714.6700001</v>
      </c>
      <c r="D54" s="231">
        <f>+D43-D48</f>
        <v>161084945.19999886</v>
      </c>
      <c r="F54" s="220"/>
      <c r="K54" s="225"/>
      <c r="L54" s="225"/>
      <c r="M54" s="225"/>
    </row>
    <row r="55" spans="1:13" s="186" customFormat="1" ht="15">
      <c r="A55" s="219">
        <v>4</v>
      </c>
      <c r="B55" s="215" t="s">
        <v>290</v>
      </c>
      <c r="C55" s="417">
        <f>+C23+C41+C54</f>
        <v>2125918820.1600001</v>
      </c>
      <c r="D55" s="417">
        <f>+D23+D41+D54</f>
        <v>-1282358512.2300007</v>
      </c>
      <c r="E55" s="370"/>
      <c r="F55" s="196"/>
      <c r="K55" s="240"/>
      <c r="L55" s="240"/>
      <c r="M55" s="240"/>
    </row>
    <row r="56" spans="1:13" ht="12" customHeight="1">
      <c r="A56" s="223">
        <v>5</v>
      </c>
      <c r="B56" s="224" t="s">
        <v>291</v>
      </c>
      <c r="C56" s="231">
        <v>370886555.55000001</v>
      </c>
      <c r="D56" s="231">
        <v>2496805375.71</v>
      </c>
      <c r="E56" s="374"/>
      <c r="F56" s="220"/>
      <c r="K56" s="225"/>
      <c r="L56" s="225"/>
      <c r="M56" s="225"/>
    </row>
    <row r="57" spans="1:13" ht="12" customHeight="1">
      <c r="A57" s="223">
        <v>6</v>
      </c>
      <c r="B57" s="224" t="s">
        <v>292</v>
      </c>
      <c r="C57" s="448">
        <v>2496805375.71</v>
      </c>
      <c r="D57" s="448">
        <v>1214446863.48</v>
      </c>
      <c r="F57" s="220"/>
      <c r="K57" s="225"/>
      <c r="L57" s="225"/>
      <c r="M57" s="225"/>
    </row>
    <row r="58" spans="1:13" ht="13.5" customHeight="1">
      <c r="A58" s="237"/>
      <c r="B58" s="238"/>
      <c r="C58" s="238"/>
      <c r="D58" s="220"/>
      <c r="F58" s="220"/>
      <c r="K58" s="225"/>
      <c r="L58" s="225"/>
      <c r="M58" s="225"/>
    </row>
    <row r="59" spans="1:13" ht="13.5" customHeight="1">
      <c r="A59" s="237"/>
      <c r="B59" s="238"/>
      <c r="C59" s="238"/>
      <c r="D59" s="220"/>
      <c r="E59" s="374"/>
      <c r="F59" s="220"/>
      <c r="K59" s="225"/>
      <c r="L59" s="225"/>
      <c r="M59" s="225"/>
    </row>
    <row r="60" spans="1:13" s="186" customFormat="1" ht="14.25">
      <c r="A60" s="239" t="s">
        <v>340</v>
      </c>
      <c r="B60" s="189" t="str">
        <f>+Nuur!A79</f>
        <v>ГҮЙЦЭТГЭХ ЗАХИРАЛ. . . . . . . . . . . ................ .(Д.ЭРДЭНЭБИЛЭГ)</v>
      </c>
      <c r="C60" s="189"/>
      <c r="D60" s="196"/>
      <c r="E60" s="370"/>
      <c r="F60" s="196"/>
      <c r="K60" s="240"/>
      <c r="L60" s="240"/>
      <c r="M60" s="240"/>
    </row>
    <row r="61" spans="1:13" s="186" customFormat="1" ht="14.25">
      <c r="A61" s="239"/>
      <c r="B61" s="189"/>
      <c r="C61" s="189"/>
      <c r="D61" s="196"/>
      <c r="E61" s="370"/>
      <c r="F61" s="196"/>
      <c r="K61" s="240"/>
      <c r="L61" s="240"/>
      <c r="M61" s="240"/>
    </row>
    <row r="62" spans="1:13" s="186" customFormat="1" ht="14.25">
      <c r="A62" s="593" t="s">
        <v>995</v>
      </c>
      <c r="B62" s="594"/>
      <c r="C62" s="594"/>
      <c r="E62" s="432"/>
      <c r="K62" s="240"/>
      <c r="L62" s="240"/>
      <c r="M62" s="240"/>
    </row>
    <row r="63" spans="1:13" ht="15.75" customHeight="1">
      <c r="F63" s="220"/>
      <c r="K63" s="225"/>
      <c r="L63" s="225"/>
      <c r="M63" s="225"/>
    </row>
    <row r="64" spans="1:13" ht="15.75" customHeight="1">
      <c r="K64" s="225"/>
      <c r="L64" s="225"/>
      <c r="M64" s="225"/>
    </row>
    <row r="65" spans="11:13" ht="15.75" customHeight="1">
      <c r="K65" s="225"/>
      <c r="L65" s="225"/>
      <c r="M65" s="225"/>
    </row>
    <row r="66" spans="11:13" ht="15.75" customHeight="1">
      <c r="K66" s="225"/>
      <c r="L66" s="225"/>
      <c r="M66" s="225"/>
    </row>
    <row r="67" spans="11:13" ht="15.75" customHeight="1">
      <c r="K67" s="225"/>
      <c r="L67" s="225"/>
      <c r="M67" s="225"/>
    </row>
    <row r="68" spans="11:13" ht="15.75" customHeight="1">
      <c r="K68" s="225"/>
      <c r="L68" s="225"/>
      <c r="M68" s="225"/>
    </row>
    <row r="69" spans="11:13" ht="15.75" customHeight="1">
      <c r="K69" s="225"/>
      <c r="L69" s="225"/>
      <c r="M69" s="225"/>
    </row>
    <row r="70" spans="11:13" ht="15.75" customHeight="1">
      <c r="K70" s="225"/>
      <c r="L70" s="225"/>
      <c r="M70" s="225"/>
    </row>
  </sheetData>
  <sheetProtection selectLockedCells="1"/>
  <customSheetViews>
    <customSheetView guid="{18995E68-9F94-41E1-AFE0-9FA3492E52B5}" scale="90" topLeftCell="A10">
      <selection activeCell="A44" sqref="A44:H47"/>
      <pageMargins left="0.65" right="0.43" top="0.53" bottom="0.84" header="0.24" footer="0.5"/>
      <pageSetup paperSize="9" scale="90" fitToHeight="2" orientation="portrait" verticalDpi="300" r:id="rId1"/>
      <headerFooter alignWithMargins="0"/>
    </customSheetView>
  </customSheetViews>
  <mergeCells count="9">
    <mergeCell ref="A62:C62"/>
    <mergeCell ref="A1:D1"/>
    <mergeCell ref="A44:A47"/>
    <mergeCell ref="A49:A53"/>
    <mergeCell ref="D2:D3"/>
    <mergeCell ref="A7:A12"/>
    <mergeCell ref="A14:A22"/>
    <mergeCell ref="A26:A33"/>
    <mergeCell ref="A35:A40"/>
  </mergeCells>
  <phoneticPr fontId="107" type="noConversion"/>
  <pageMargins left="0.65" right="0.43" top="0.53" bottom="0.84" header="0.24" footer="0.5"/>
  <pageSetup scale="80" fitToHeight="0" orientation="portrait" verticalDpi="300"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M58"/>
  <sheetViews>
    <sheetView workbookViewId="0">
      <selection activeCell="Q11" sqref="Q11"/>
    </sheetView>
  </sheetViews>
  <sheetFormatPr defaultColWidth="7.28515625" defaultRowHeight="12" customHeight="1"/>
  <cols>
    <col min="1" max="1" width="6.7109375" style="11" customWidth="1"/>
    <col min="2" max="9" width="7.28515625" style="11" customWidth="1"/>
    <col min="10" max="11" width="8" style="11" customWidth="1"/>
    <col min="12" max="12" width="6.42578125" style="11" customWidth="1"/>
    <col min="13" max="16384" width="7.28515625" style="11"/>
  </cols>
  <sheetData>
    <row r="1" spans="1:13" ht="24" customHeight="1">
      <c r="A1" s="598" t="s">
        <v>597</v>
      </c>
      <c r="B1" s="598"/>
      <c r="C1" s="598"/>
      <c r="D1" s="598"/>
      <c r="E1" s="598"/>
      <c r="F1" s="598"/>
      <c r="G1" s="598"/>
      <c r="H1" s="598"/>
      <c r="I1" s="598"/>
      <c r="J1" s="598"/>
      <c r="K1" s="598"/>
      <c r="L1" s="598"/>
      <c r="M1" s="598"/>
    </row>
    <row r="2" spans="1:13" ht="12" customHeight="1">
      <c r="A2" s="599" t="s">
        <v>598</v>
      </c>
      <c r="B2" s="599"/>
      <c r="C2" s="599"/>
      <c r="D2" s="599"/>
      <c r="E2" s="599"/>
      <c r="F2" s="599"/>
      <c r="G2" s="599"/>
      <c r="H2" s="599"/>
      <c r="I2" s="599"/>
      <c r="J2" s="599"/>
      <c r="K2" s="599"/>
      <c r="L2" s="599"/>
      <c r="M2" s="599"/>
    </row>
    <row r="3" spans="1:13" ht="12" customHeight="1">
      <c r="A3" s="8"/>
      <c r="B3" s="7"/>
      <c r="C3" s="7"/>
      <c r="D3" s="7"/>
      <c r="E3" s="7"/>
      <c r="F3" s="7"/>
      <c r="G3" s="7"/>
      <c r="H3" s="7"/>
      <c r="I3" s="7"/>
      <c r="J3" s="7"/>
      <c r="K3" s="7"/>
      <c r="L3" s="7"/>
      <c r="M3" s="7"/>
    </row>
    <row r="4" spans="1:13" ht="12" customHeight="1">
      <c r="A4" s="7" t="str">
        <f>+Nuur!A22</f>
        <v xml:space="preserve">     ''БҮТЭЭЛЧ ҮЙЛС"ХК</v>
      </c>
      <c r="B4" s="7"/>
      <c r="C4" s="7"/>
      <c r="D4" s="7"/>
      <c r="E4" s="12"/>
      <c r="F4" s="7"/>
      <c r="G4" s="7"/>
      <c r="H4" s="7"/>
      <c r="I4" s="600">
        <f>+Nuur!D5</f>
        <v>2025779</v>
      </c>
      <c r="J4" s="600"/>
      <c r="K4" s="600"/>
      <c r="L4" s="600"/>
      <c r="M4" s="600"/>
    </row>
    <row r="5" spans="1:13" ht="12" customHeight="1">
      <c r="A5" s="13" t="s">
        <v>1008</v>
      </c>
      <c r="B5" s="14"/>
      <c r="C5" s="14"/>
      <c r="D5" s="14"/>
      <c r="E5" s="14"/>
      <c r="F5" s="7"/>
      <c r="G5" s="7"/>
      <c r="H5" s="7"/>
      <c r="I5" s="7"/>
      <c r="J5" s="7"/>
      <c r="K5" s="7"/>
      <c r="L5" s="7"/>
      <c r="M5" s="7"/>
    </row>
    <row r="6" spans="1:13" ht="12" customHeight="1">
      <c r="A6" s="7"/>
      <c r="B6" s="7"/>
      <c r="C6" s="7"/>
      <c r="D6" s="7"/>
      <c r="E6" s="7"/>
      <c r="F6" s="7"/>
      <c r="G6" s="7"/>
      <c r="H6" s="7"/>
      <c r="I6" s="7"/>
      <c r="J6" s="7"/>
      <c r="K6" s="7"/>
      <c r="L6" s="7"/>
      <c r="M6" s="7"/>
    </row>
    <row r="7" spans="1:13" ht="12" customHeight="1">
      <c r="A7" s="15"/>
      <c r="B7" s="15"/>
      <c r="C7" s="7"/>
      <c r="D7" s="7"/>
      <c r="E7" s="7"/>
      <c r="F7" s="7"/>
      <c r="G7" s="7"/>
      <c r="H7" s="7"/>
      <c r="I7" s="7"/>
      <c r="J7" s="7"/>
      <c r="K7" s="7"/>
      <c r="L7" s="7"/>
      <c r="M7" s="7"/>
    </row>
    <row r="8" spans="1:13" ht="12" customHeight="1">
      <c r="A8" s="7"/>
      <c r="B8" s="15" t="s">
        <v>599</v>
      </c>
      <c r="C8" s="15" t="s">
        <v>600</v>
      </c>
      <c r="D8" s="7"/>
      <c r="E8" s="7"/>
      <c r="F8" s="7"/>
      <c r="G8" s="7"/>
      <c r="H8" s="7"/>
      <c r="I8" s="7"/>
      <c r="J8" s="7"/>
      <c r="K8" s="7"/>
      <c r="L8" s="7"/>
      <c r="M8" s="7"/>
    </row>
    <row r="9" spans="1:13" ht="12" customHeight="1">
      <c r="A9" s="16"/>
      <c r="B9" s="7"/>
      <c r="C9" s="7"/>
      <c r="D9" s="7"/>
      <c r="E9" s="7"/>
      <c r="F9" s="7"/>
      <c r="G9" s="7"/>
      <c r="H9" s="7"/>
      <c r="I9" s="7"/>
      <c r="J9" s="7"/>
      <c r="K9" s="7"/>
      <c r="L9" s="7"/>
      <c r="M9" s="7"/>
    </row>
    <row r="10" spans="1:13" ht="12" customHeight="1">
      <c r="A10" s="7"/>
      <c r="B10" s="17" t="s">
        <v>601</v>
      </c>
      <c r="C10" s="412" t="s">
        <v>990</v>
      </c>
      <c r="D10" s="18"/>
      <c r="E10" s="18"/>
      <c r="F10" s="19"/>
      <c r="G10" s="19"/>
      <c r="H10" s="19"/>
      <c r="I10" s="19"/>
      <c r="J10" s="19"/>
      <c r="K10" s="19"/>
      <c r="L10" s="19"/>
      <c r="M10" s="19"/>
    </row>
    <row r="11" spans="1:13" ht="12" customHeight="1">
      <c r="A11" s="7"/>
      <c r="B11" s="17" t="s">
        <v>602</v>
      </c>
      <c r="C11" s="20"/>
      <c r="D11" s="21"/>
      <c r="E11" s="21"/>
      <c r="F11" s="21"/>
      <c r="G11" s="21"/>
      <c r="H11" s="21"/>
      <c r="I11" s="21"/>
      <c r="J11" s="21"/>
      <c r="K11" s="21"/>
      <c r="L11" s="21"/>
      <c r="M11" s="21"/>
    </row>
    <row r="12" spans="1:13" ht="12" customHeight="1">
      <c r="A12" s="7"/>
      <c r="B12" s="17" t="s">
        <v>603</v>
      </c>
      <c r="C12" s="20"/>
      <c r="D12" s="21"/>
      <c r="E12" s="21"/>
      <c r="F12" s="21"/>
      <c r="G12" s="21"/>
      <c r="H12" s="21"/>
      <c r="I12" s="21"/>
      <c r="J12" s="21"/>
      <c r="K12" s="21"/>
      <c r="L12" s="21"/>
      <c r="M12" s="21"/>
    </row>
    <row r="13" spans="1:13" ht="12" customHeight="1">
      <c r="A13" s="16"/>
      <c r="B13" s="7"/>
      <c r="C13" s="7"/>
      <c r="D13" s="7"/>
      <c r="E13" s="7"/>
      <c r="F13" s="7"/>
      <c r="G13" s="7"/>
      <c r="H13" s="7"/>
      <c r="I13" s="7"/>
      <c r="J13" s="7"/>
      <c r="K13" s="7"/>
      <c r="L13" s="7"/>
      <c r="M13" s="7"/>
    </row>
    <row r="14" spans="1:13" ht="12" customHeight="1">
      <c r="A14" s="7"/>
      <c r="B14" s="15" t="s">
        <v>604</v>
      </c>
      <c r="C14" s="15" t="s">
        <v>605</v>
      </c>
      <c r="D14" s="7"/>
      <c r="E14" s="7"/>
      <c r="F14" s="7"/>
      <c r="G14" s="7"/>
      <c r="H14" s="7"/>
      <c r="I14" s="7"/>
      <c r="J14" s="7"/>
      <c r="K14" s="7"/>
      <c r="L14" s="7"/>
      <c r="M14" s="7"/>
    </row>
    <row r="15" spans="1:13" ht="12" customHeight="1">
      <c r="A15" s="16"/>
      <c r="B15" s="7"/>
      <c r="C15" s="7"/>
      <c r="D15" s="7"/>
      <c r="E15" s="7"/>
      <c r="F15" s="7"/>
      <c r="G15" s="7"/>
      <c r="H15" s="7"/>
      <c r="I15" s="7"/>
      <c r="J15" s="7"/>
      <c r="K15" s="7"/>
      <c r="L15" s="7"/>
      <c r="M15" s="7"/>
    </row>
    <row r="16" spans="1:13" ht="12" customHeight="1">
      <c r="A16" s="7"/>
      <c r="B16" s="22" t="s">
        <v>601</v>
      </c>
      <c r="C16" s="19"/>
      <c r="D16" s="19"/>
      <c r="E16" s="19"/>
      <c r="F16" s="19"/>
      <c r="G16" s="19"/>
      <c r="H16" s="22" t="s">
        <v>606</v>
      </c>
      <c r="I16" s="19"/>
      <c r="J16" s="19"/>
      <c r="K16" s="19"/>
      <c r="L16" s="19"/>
      <c r="M16" s="19"/>
    </row>
    <row r="17" spans="1:13" ht="12" customHeight="1">
      <c r="A17" s="7"/>
      <c r="B17" s="22" t="s">
        <v>602</v>
      </c>
      <c r="C17" s="21"/>
      <c r="D17" s="21"/>
      <c r="E17" s="21"/>
      <c r="F17" s="21"/>
      <c r="G17" s="21"/>
      <c r="H17" s="22" t="s">
        <v>607</v>
      </c>
      <c r="I17" s="21"/>
      <c r="J17" s="21"/>
      <c r="K17" s="21"/>
      <c r="L17" s="21"/>
      <c r="M17" s="21"/>
    </row>
    <row r="18" spans="1:13" ht="12" customHeight="1">
      <c r="A18" s="7"/>
      <c r="B18" s="22" t="s">
        <v>603</v>
      </c>
      <c r="C18" s="23"/>
      <c r="D18" s="21"/>
      <c r="E18" s="21"/>
      <c r="F18" s="21"/>
      <c r="G18" s="21"/>
      <c r="H18" s="7"/>
      <c r="I18" s="7"/>
      <c r="J18" s="7"/>
      <c r="K18" s="7"/>
      <c r="L18" s="7"/>
      <c r="M18" s="7"/>
    </row>
    <row r="19" spans="1:13" ht="12" customHeight="1">
      <c r="A19" s="15"/>
      <c r="B19" s="7"/>
      <c r="C19" s="7"/>
      <c r="D19" s="7"/>
      <c r="E19" s="7"/>
      <c r="F19" s="7"/>
      <c r="G19" s="7"/>
      <c r="H19" s="7"/>
      <c r="I19" s="7"/>
      <c r="J19" s="7"/>
      <c r="K19" s="7"/>
      <c r="L19" s="7"/>
      <c r="M19" s="7"/>
    </row>
    <row r="20" spans="1:13" ht="12" customHeight="1">
      <c r="A20" s="7"/>
      <c r="B20" s="15" t="s">
        <v>608</v>
      </c>
      <c r="C20" s="15" t="s">
        <v>609</v>
      </c>
      <c r="D20" s="7"/>
      <c r="E20" s="7"/>
      <c r="F20" s="7"/>
      <c r="G20" s="7"/>
      <c r="H20" s="7"/>
      <c r="I20" s="7"/>
      <c r="J20" s="7"/>
      <c r="K20" s="7"/>
      <c r="L20" s="7"/>
      <c r="M20" s="7"/>
    </row>
    <row r="21" spans="1:13" ht="12" customHeight="1">
      <c r="A21" s="16"/>
      <c r="B21" s="7"/>
      <c r="C21" s="7"/>
      <c r="D21" s="7"/>
      <c r="E21" s="7"/>
      <c r="F21" s="7"/>
      <c r="G21" s="7"/>
      <c r="H21" s="7"/>
      <c r="I21" s="7"/>
      <c r="J21" s="7"/>
      <c r="K21" s="7"/>
      <c r="L21" s="7"/>
      <c r="M21" s="7"/>
    </row>
    <row r="22" spans="1:13" ht="12" customHeight="1">
      <c r="A22" s="7"/>
      <c r="B22" s="22" t="s">
        <v>601</v>
      </c>
      <c r="C22" s="19"/>
      <c r="D22" s="19"/>
      <c r="E22" s="19"/>
      <c r="F22" s="19"/>
      <c r="G22" s="19"/>
      <c r="H22" s="19"/>
      <c r="I22" s="19"/>
      <c r="J22" s="19"/>
      <c r="K22" s="19"/>
      <c r="L22" s="19"/>
      <c r="M22" s="19"/>
    </row>
    <row r="23" spans="1:13" ht="12" customHeight="1">
      <c r="A23" s="7"/>
      <c r="B23" s="22" t="s">
        <v>602</v>
      </c>
      <c r="C23" s="21"/>
      <c r="D23" s="21"/>
      <c r="E23" s="21"/>
      <c r="F23" s="21"/>
      <c r="G23" s="21"/>
      <c r="H23" s="21"/>
      <c r="I23" s="21"/>
      <c r="J23" s="21"/>
      <c r="K23" s="21"/>
      <c r="L23" s="21"/>
      <c r="M23" s="21"/>
    </row>
    <row r="24" spans="1:13" ht="12" customHeight="1">
      <c r="A24" s="7"/>
      <c r="B24" s="22" t="s">
        <v>603</v>
      </c>
      <c r="C24" s="21"/>
      <c r="D24" s="21"/>
      <c r="E24" s="21"/>
      <c r="F24" s="21"/>
      <c r="G24" s="21"/>
      <c r="H24" s="21"/>
      <c r="I24" s="21"/>
      <c r="J24" s="21"/>
      <c r="K24" s="21"/>
      <c r="L24" s="21"/>
      <c r="M24" s="21"/>
    </row>
    <row r="25" spans="1:13" ht="12" customHeight="1">
      <c r="A25" s="7"/>
      <c r="B25" s="22" t="s">
        <v>606</v>
      </c>
      <c r="C25" s="21"/>
      <c r="D25" s="21"/>
      <c r="E25" s="21"/>
      <c r="F25" s="21"/>
      <c r="G25" s="21"/>
      <c r="H25" s="21"/>
      <c r="I25" s="21"/>
      <c r="J25" s="21"/>
      <c r="K25" s="21"/>
      <c r="L25" s="21"/>
      <c r="M25" s="21"/>
    </row>
    <row r="26" spans="1:13" ht="12" customHeight="1">
      <c r="A26" s="16"/>
      <c r="B26" s="7"/>
      <c r="C26" s="7"/>
      <c r="D26" s="7"/>
      <c r="E26" s="7"/>
      <c r="F26" s="7"/>
      <c r="G26" s="7"/>
      <c r="H26" s="7"/>
      <c r="I26" s="7"/>
      <c r="J26" s="7"/>
      <c r="K26" s="7"/>
      <c r="L26" s="7"/>
      <c r="M26" s="7"/>
    </row>
    <row r="27" spans="1:13" ht="12" customHeight="1">
      <c r="A27" s="7"/>
      <c r="B27" s="15"/>
      <c r="C27" s="15"/>
      <c r="D27" s="7"/>
      <c r="E27" s="7"/>
      <c r="F27" s="7"/>
      <c r="G27" s="7"/>
      <c r="H27" s="7"/>
      <c r="I27" s="7"/>
      <c r="J27" s="7"/>
      <c r="K27" s="7"/>
      <c r="L27" s="7"/>
      <c r="M27" s="7"/>
    </row>
    <row r="28" spans="1:13" s="77" customFormat="1" ht="12" customHeight="1">
      <c r="A28" s="78"/>
      <c r="B28" s="79"/>
      <c r="C28" s="79"/>
      <c r="D28" s="79"/>
      <c r="E28" s="79" t="s">
        <v>921</v>
      </c>
      <c r="F28" s="79"/>
      <c r="G28" s="79"/>
      <c r="H28" s="79"/>
      <c r="I28" s="79"/>
      <c r="J28" s="79"/>
      <c r="K28" s="79"/>
      <c r="L28" s="79"/>
      <c r="M28" s="79"/>
    </row>
    <row r="29" spans="1:13" ht="12" customHeight="1">
      <c r="A29" s="7"/>
      <c r="B29" s="7">
        <v>1</v>
      </c>
      <c r="C29" s="601" t="s">
        <v>224</v>
      </c>
      <c r="D29" s="601"/>
      <c r="E29" s="601"/>
      <c r="F29" s="601"/>
      <c r="G29" s="601"/>
      <c r="H29" s="601"/>
      <c r="I29" s="601"/>
      <c r="J29" s="601"/>
      <c r="K29" s="601"/>
      <c r="L29" s="601"/>
      <c r="M29" s="601"/>
    </row>
    <row r="30" spans="1:13" ht="12" customHeight="1">
      <c r="A30" s="7"/>
      <c r="B30" s="7">
        <v>2</v>
      </c>
      <c r="C30" s="597" t="s">
        <v>225</v>
      </c>
      <c r="D30" s="597"/>
      <c r="E30" s="597"/>
      <c r="F30" s="597"/>
      <c r="G30" s="597"/>
      <c r="H30" s="597"/>
      <c r="I30" s="597"/>
      <c r="J30" s="597"/>
      <c r="K30" s="597"/>
      <c r="L30" s="597"/>
      <c r="M30" s="597"/>
    </row>
    <row r="31" spans="1:13" ht="12" customHeight="1">
      <c r="A31" s="7"/>
      <c r="B31" s="7">
        <v>3</v>
      </c>
      <c r="C31" s="597" t="s">
        <v>226</v>
      </c>
      <c r="D31" s="597"/>
      <c r="E31" s="597"/>
      <c r="F31" s="597"/>
      <c r="G31" s="597"/>
      <c r="H31" s="597"/>
      <c r="I31" s="597"/>
      <c r="J31" s="597"/>
      <c r="K31" s="597"/>
      <c r="L31" s="597"/>
      <c r="M31" s="597"/>
    </row>
    <row r="32" spans="1:13" ht="12" customHeight="1">
      <c r="A32" s="16"/>
      <c r="B32" s="7">
        <v>4</v>
      </c>
      <c r="C32" s="602" t="s">
        <v>227</v>
      </c>
      <c r="D32" s="602"/>
      <c r="E32" s="602"/>
      <c r="F32" s="602"/>
      <c r="G32" s="602"/>
      <c r="H32" s="602"/>
      <c r="I32" s="602"/>
      <c r="J32" s="602"/>
      <c r="K32" s="602"/>
      <c r="L32" s="602"/>
      <c r="M32" s="602"/>
    </row>
    <row r="33" spans="1:13" ht="12" customHeight="1">
      <c r="A33" s="7"/>
      <c r="B33" s="7" t="s">
        <v>922</v>
      </c>
      <c r="C33" s="597" t="s">
        <v>228</v>
      </c>
      <c r="D33" s="597"/>
      <c r="E33" s="597"/>
      <c r="F33" s="597"/>
      <c r="G33" s="597"/>
      <c r="H33" s="597"/>
      <c r="I33" s="597"/>
      <c r="J33" s="597"/>
      <c r="K33" s="597"/>
      <c r="L33" s="597"/>
      <c r="M33" s="597"/>
    </row>
    <row r="34" spans="1:13" ht="12" customHeight="1">
      <c r="A34" s="16"/>
      <c r="B34" s="7">
        <v>5</v>
      </c>
      <c r="C34" s="602" t="s">
        <v>229</v>
      </c>
      <c r="D34" s="602"/>
      <c r="E34" s="602"/>
      <c r="F34" s="602"/>
      <c r="G34" s="602"/>
      <c r="H34" s="602"/>
      <c r="I34" s="602"/>
      <c r="J34" s="602"/>
      <c r="K34" s="602"/>
      <c r="L34" s="602"/>
      <c r="M34" s="602"/>
    </row>
    <row r="35" spans="1:13" ht="12" customHeight="1">
      <c r="A35" s="7"/>
      <c r="B35" s="7">
        <v>6</v>
      </c>
      <c r="C35" s="603" t="s">
        <v>230</v>
      </c>
      <c r="D35" s="603"/>
      <c r="E35" s="603"/>
      <c r="F35" s="603"/>
      <c r="G35" s="603"/>
      <c r="H35" s="603"/>
      <c r="I35" s="603"/>
      <c r="J35" s="603"/>
      <c r="K35" s="603"/>
      <c r="L35" s="603"/>
      <c r="M35" s="603"/>
    </row>
    <row r="36" spans="1:13" ht="12" customHeight="1">
      <c r="A36" s="7"/>
      <c r="B36" s="7">
        <v>7</v>
      </c>
      <c r="C36" s="604" t="s">
        <v>231</v>
      </c>
      <c r="D36" s="604"/>
      <c r="E36" s="604"/>
      <c r="F36" s="604"/>
      <c r="G36" s="604"/>
      <c r="H36" s="604"/>
      <c r="I36" s="604"/>
      <c r="J36" s="604"/>
      <c r="K36" s="604"/>
      <c r="L36" s="604"/>
      <c r="M36" s="604"/>
    </row>
    <row r="37" spans="1:13" ht="18" customHeight="1">
      <c r="A37" s="7"/>
      <c r="B37" s="7" t="s">
        <v>922</v>
      </c>
      <c r="C37" s="604"/>
      <c r="D37" s="604"/>
      <c r="E37" s="604"/>
      <c r="F37" s="604"/>
      <c r="G37" s="604"/>
      <c r="H37" s="604"/>
      <c r="I37" s="604"/>
      <c r="J37" s="604"/>
      <c r="K37" s="604"/>
      <c r="L37" s="604"/>
      <c r="M37" s="604"/>
    </row>
    <row r="38" spans="1:13" ht="12" customHeight="1">
      <c r="B38" s="7" t="s">
        <v>922</v>
      </c>
    </row>
    <row r="39" spans="1:13" ht="12" customHeight="1">
      <c r="B39" s="7" t="s">
        <v>922</v>
      </c>
    </row>
    <row r="40" spans="1:13" ht="12" customHeight="1">
      <c r="B40" s="7" t="s">
        <v>922</v>
      </c>
    </row>
    <row r="41" spans="1:13" s="77" customFormat="1" ht="12" customHeight="1">
      <c r="A41" s="80"/>
      <c r="B41" s="80"/>
      <c r="C41" s="80"/>
      <c r="D41" s="80"/>
      <c r="E41" s="79" t="s">
        <v>923</v>
      </c>
      <c r="F41" s="80"/>
      <c r="G41" s="80"/>
      <c r="H41" s="80"/>
      <c r="I41" s="80"/>
      <c r="J41" s="80"/>
      <c r="K41" s="80"/>
      <c r="L41" s="80"/>
      <c r="M41" s="80"/>
    </row>
    <row r="42" spans="1:13" ht="12" customHeight="1">
      <c r="B42" s="7" t="s">
        <v>922</v>
      </c>
    </row>
    <row r="43" spans="1:13" ht="12" customHeight="1">
      <c r="B43" s="7" t="s">
        <v>922</v>
      </c>
    </row>
    <row r="44" spans="1:13" ht="12" customHeight="1">
      <c r="B44" s="7" t="s">
        <v>922</v>
      </c>
    </row>
    <row r="45" spans="1:13" ht="12" customHeight="1">
      <c r="B45" s="7" t="s">
        <v>922</v>
      </c>
    </row>
    <row r="46" spans="1:13" ht="12" customHeight="1">
      <c r="B46" s="7" t="s">
        <v>922</v>
      </c>
    </row>
    <row r="47" spans="1:13" ht="12" customHeight="1">
      <c r="B47" s="7" t="s">
        <v>922</v>
      </c>
    </row>
    <row r="48" spans="1:13" ht="12" customHeight="1">
      <c r="B48" s="7" t="s">
        <v>922</v>
      </c>
    </row>
    <row r="49" spans="2:2" ht="12" customHeight="1">
      <c r="B49" s="7" t="s">
        <v>922</v>
      </c>
    </row>
    <row r="50" spans="2:2" ht="12" customHeight="1">
      <c r="B50" s="7" t="s">
        <v>922</v>
      </c>
    </row>
    <row r="51" spans="2:2" ht="12" customHeight="1">
      <c r="B51" s="7" t="s">
        <v>922</v>
      </c>
    </row>
    <row r="52" spans="2:2" ht="12" customHeight="1">
      <c r="B52" s="7" t="s">
        <v>922</v>
      </c>
    </row>
    <row r="53" spans="2:2" ht="12" customHeight="1">
      <c r="B53" s="7" t="s">
        <v>922</v>
      </c>
    </row>
    <row r="54" spans="2:2" ht="12" customHeight="1">
      <c r="B54" s="7" t="s">
        <v>922</v>
      </c>
    </row>
    <row r="55" spans="2:2" ht="12" customHeight="1">
      <c r="B55" s="7" t="s">
        <v>922</v>
      </c>
    </row>
    <row r="56" spans="2:2" ht="12" customHeight="1">
      <c r="B56" s="7" t="s">
        <v>922</v>
      </c>
    </row>
    <row r="57" spans="2:2" ht="12" customHeight="1">
      <c r="B57" s="7" t="s">
        <v>922</v>
      </c>
    </row>
    <row r="58" spans="2:2" ht="12" customHeight="1">
      <c r="B58" s="7" t="s">
        <v>922</v>
      </c>
    </row>
  </sheetData>
  <customSheetViews>
    <customSheetView guid="{18995E68-9F94-41E1-AFE0-9FA3492E52B5}">
      <selection activeCell="A22" sqref="A22:H22"/>
      <pageMargins left="0.45" right="0.4" top="1" bottom="1" header="0.5" footer="0.5"/>
      <pageSetup paperSize="9" orientation="portrait" verticalDpi="300" r:id="rId1"/>
      <headerFooter alignWithMargins="0"/>
    </customSheetView>
  </customSheetViews>
  <mergeCells count="11">
    <mergeCell ref="C32:M32"/>
    <mergeCell ref="C33:M33"/>
    <mergeCell ref="C34:M34"/>
    <mergeCell ref="C35:M35"/>
    <mergeCell ref="C36:M37"/>
    <mergeCell ref="C31:M31"/>
    <mergeCell ref="A1:M1"/>
    <mergeCell ref="A2:M2"/>
    <mergeCell ref="I4:M4"/>
    <mergeCell ref="C29:M29"/>
    <mergeCell ref="C30:M30"/>
  </mergeCells>
  <phoneticPr fontId="107" type="noConversion"/>
  <pageMargins left="0.5" right="0" top="0.75" bottom="0.75" header="0.3" footer="0.3"/>
  <pageSetup paperSize="9" orientation="portrait" verticalDpi="300"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Q54"/>
  <sheetViews>
    <sheetView topLeftCell="A28" workbookViewId="0">
      <selection activeCell="H29" sqref="H29:J29"/>
    </sheetView>
  </sheetViews>
  <sheetFormatPr defaultColWidth="6.28515625" defaultRowHeight="12.75"/>
  <cols>
    <col min="1" max="6" width="6.28515625" style="24" customWidth="1"/>
    <col min="7" max="7" width="5.7109375" style="24" customWidth="1"/>
    <col min="8" max="8" width="6.28515625" style="24" customWidth="1"/>
    <col min="9" max="9" width="11.28515625" style="24" customWidth="1"/>
    <col min="10" max="12" width="6.28515625" style="24" customWidth="1"/>
    <col min="13" max="13" width="12" style="24" customWidth="1"/>
    <col min="14" max="15" width="6.28515625" style="24"/>
    <col min="16" max="16" width="14" style="24" bestFit="1" customWidth="1"/>
    <col min="17" max="17" width="11.28515625" style="24" bestFit="1" customWidth="1"/>
    <col min="18" max="16384" width="6.28515625" style="24"/>
  </cols>
  <sheetData>
    <row r="1" spans="1:17" s="75" customFormat="1" ht="14.25" customHeight="1">
      <c r="A1" s="74" t="s">
        <v>610</v>
      </c>
      <c r="B1" s="76"/>
      <c r="C1" s="76"/>
      <c r="D1" s="76"/>
      <c r="E1" s="76"/>
      <c r="F1" s="76"/>
      <c r="G1" s="76"/>
      <c r="H1" s="76"/>
      <c r="I1" s="76"/>
      <c r="J1" s="76"/>
      <c r="K1" s="76"/>
      <c r="L1" s="76"/>
      <c r="M1" s="76"/>
    </row>
    <row r="2" spans="1:17" ht="7.5" customHeight="1">
      <c r="A2" s="25"/>
      <c r="B2" s="26"/>
      <c r="C2" s="26"/>
      <c r="D2" s="26"/>
      <c r="E2" s="26"/>
      <c r="F2" s="26"/>
      <c r="G2" s="26"/>
      <c r="H2" s="26"/>
      <c r="I2" s="26"/>
      <c r="J2" s="26"/>
      <c r="K2" s="26"/>
      <c r="L2" s="26"/>
      <c r="M2" s="26"/>
    </row>
    <row r="3" spans="1:17" ht="10.5" customHeight="1">
      <c r="A3" s="605" t="s">
        <v>611</v>
      </c>
      <c r="B3" s="605"/>
      <c r="C3" s="605"/>
      <c r="D3" s="605"/>
      <c r="E3" s="26"/>
      <c r="F3" s="26"/>
      <c r="G3" s="26"/>
      <c r="H3" s="26"/>
      <c r="I3" s="26"/>
      <c r="J3" s="26"/>
      <c r="K3" s="26" t="s">
        <v>612</v>
      </c>
      <c r="L3" s="26"/>
      <c r="M3" s="26"/>
    </row>
    <row r="4" spans="1:17" ht="6" customHeight="1">
      <c r="A4" s="25"/>
      <c r="B4" s="26"/>
      <c r="C4" s="26"/>
      <c r="D4" s="26"/>
      <c r="E4" s="26"/>
      <c r="F4" s="26"/>
      <c r="G4" s="26"/>
      <c r="H4" s="26"/>
      <c r="I4" s="26"/>
      <c r="J4" s="26"/>
      <c r="K4" s="26"/>
      <c r="L4" s="26"/>
      <c r="M4" s="26"/>
    </row>
    <row r="5" spans="1:17" ht="12.75" customHeight="1">
      <c r="A5" s="607" t="s">
        <v>613</v>
      </c>
      <c r="B5" s="609" t="s">
        <v>614</v>
      </c>
      <c r="C5" s="610"/>
      <c r="D5" s="610"/>
      <c r="E5" s="611"/>
      <c r="F5" s="626" t="s">
        <v>615</v>
      </c>
      <c r="G5" s="626"/>
      <c r="H5" s="626"/>
      <c r="I5" s="626"/>
      <c r="J5" s="626" t="s">
        <v>616</v>
      </c>
      <c r="K5" s="626"/>
      <c r="L5" s="626"/>
      <c r="M5" s="626"/>
    </row>
    <row r="6" spans="1:17" ht="12.75" customHeight="1">
      <c r="A6" s="608"/>
      <c r="B6" s="612"/>
      <c r="C6" s="613"/>
      <c r="D6" s="613"/>
      <c r="E6" s="614"/>
      <c r="F6" s="626" t="s">
        <v>617</v>
      </c>
      <c r="G6" s="626"/>
      <c r="H6" s="626" t="s">
        <v>618</v>
      </c>
      <c r="I6" s="626"/>
      <c r="J6" s="626" t="s">
        <v>617</v>
      </c>
      <c r="K6" s="626"/>
      <c r="L6" s="626" t="s">
        <v>618</v>
      </c>
      <c r="M6" s="626"/>
    </row>
    <row r="7" spans="1:17" ht="12.75" customHeight="1">
      <c r="A7" s="27">
        <v>1</v>
      </c>
      <c r="B7" s="615" t="s">
        <v>214</v>
      </c>
      <c r="C7" s="616"/>
      <c r="D7" s="616"/>
      <c r="E7" s="617"/>
      <c r="F7" s="624">
        <v>0</v>
      </c>
      <c r="G7" s="625"/>
      <c r="H7" s="624">
        <f>+'Guilgee balance'!D8</f>
        <v>2491943334.2600002</v>
      </c>
      <c r="I7" s="625"/>
      <c r="J7" s="624"/>
      <c r="K7" s="625"/>
      <c r="L7" s="624">
        <f>+'Guilgee balance'!H8</f>
        <v>1211786384.6000004</v>
      </c>
      <c r="M7" s="625"/>
    </row>
    <row r="8" spans="1:17" ht="12.75" customHeight="1">
      <c r="A8" s="27">
        <v>2</v>
      </c>
      <c r="B8" s="618" t="s">
        <v>619</v>
      </c>
      <c r="C8" s="619"/>
      <c r="D8" s="619"/>
      <c r="E8" s="620"/>
      <c r="F8" s="624"/>
      <c r="G8" s="625"/>
      <c r="H8" s="624">
        <f>+'Guilgee balance'!D14+'Guilgee balance'!D20</f>
        <v>119129.93</v>
      </c>
      <c r="I8" s="625"/>
      <c r="J8" s="624"/>
      <c r="K8" s="625"/>
      <c r="L8" s="624">
        <f>+'Guilgee balance'!H14+'Guilgee balance'!H17+'Guilgee balance'!H18+'Guilgee balance'!H20+'Guilgee balance'!H21+'Guilgee balance'!H23</f>
        <v>1320365.9800009916</v>
      </c>
      <c r="M8" s="625"/>
    </row>
    <row r="9" spans="1:17" ht="12.75" customHeight="1">
      <c r="A9" s="27">
        <v>3</v>
      </c>
      <c r="B9" s="618" t="s">
        <v>924</v>
      </c>
      <c r="C9" s="619"/>
      <c r="D9" s="619"/>
      <c r="E9" s="620"/>
      <c r="F9" s="624"/>
      <c r="G9" s="625"/>
      <c r="H9" s="624"/>
      <c r="I9" s="625"/>
      <c r="J9" s="624"/>
      <c r="K9" s="625"/>
      <c r="L9" s="624"/>
      <c r="M9" s="625"/>
      <c r="P9" s="28"/>
    </row>
    <row r="10" spans="1:17" ht="15" customHeight="1">
      <c r="A10" s="29"/>
      <c r="B10" s="629" t="s">
        <v>270</v>
      </c>
      <c r="C10" s="630"/>
      <c r="D10" s="630"/>
      <c r="E10" s="631"/>
      <c r="F10" s="632">
        <f>SUM(F7:G9)</f>
        <v>0</v>
      </c>
      <c r="G10" s="633"/>
      <c r="H10" s="632">
        <f>SUM(H7:I9)</f>
        <v>2492062464.1900001</v>
      </c>
      <c r="I10" s="633"/>
      <c r="J10" s="632">
        <f>SUM(J7:K9)</f>
        <v>0</v>
      </c>
      <c r="K10" s="633"/>
      <c r="L10" s="632">
        <f>SUM(L7:M9)</f>
        <v>1213106750.5800014</v>
      </c>
      <c r="M10" s="633"/>
    </row>
    <row r="11" spans="1:17" ht="15" customHeight="1">
      <c r="A11" s="627" t="s">
        <v>926</v>
      </c>
      <c r="B11" s="627"/>
      <c r="C11" s="627"/>
      <c r="D11" s="30" t="s">
        <v>927</v>
      </c>
      <c r="E11" s="31"/>
      <c r="F11" s="32"/>
      <c r="G11" s="32"/>
      <c r="H11" s="32"/>
      <c r="I11" s="32"/>
      <c r="J11" s="32"/>
      <c r="K11" s="32"/>
      <c r="L11" s="32"/>
      <c r="M11" s="32"/>
    </row>
    <row r="12" spans="1:17" ht="15" customHeight="1">
      <c r="A12" s="628" t="s">
        <v>928</v>
      </c>
      <c r="B12" s="628"/>
      <c r="C12" s="628"/>
      <c r="D12" s="628"/>
      <c r="E12" s="628"/>
      <c r="F12" s="628"/>
      <c r="G12" s="628"/>
      <c r="H12" s="628"/>
      <c r="I12" s="628"/>
      <c r="J12" s="628"/>
      <c r="K12" s="628"/>
      <c r="L12" s="628"/>
      <c r="M12" s="628"/>
    </row>
    <row r="13" spans="1:17" ht="15" customHeight="1">
      <c r="A13" s="628" t="s">
        <v>928</v>
      </c>
      <c r="B13" s="628"/>
      <c r="C13" s="628"/>
      <c r="D13" s="628"/>
      <c r="E13" s="628"/>
      <c r="F13" s="628"/>
      <c r="G13" s="628"/>
      <c r="H13" s="628"/>
      <c r="I13" s="628"/>
      <c r="J13" s="628"/>
      <c r="K13" s="628"/>
      <c r="L13" s="628"/>
      <c r="M13" s="628"/>
    </row>
    <row r="14" spans="1:17" ht="15">
      <c r="A14" s="628" t="s">
        <v>928</v>
      </c>
      <c r="B14" s="628"/>
      <c r="C14" s="628"/>
      <c r="D14" s="628"/>
      <c r="E14" s="628"/>
      <c r="F14" s="628"/>
      <c r="G14" s="628"/>
      <c r="H14" s="628"/>
      <c r="I14" s="628"/>
      <c r="J14" s="628"/>
      <c r="K14" s="628"/>
      <c r="L14" s="628"/>
      <c r="M14" s="628"/>
      <c r="P14" s="28"/>
      <c r="Q14" s="28"/>
    </row>
    <row r="15" spans="1:17" s="73" customFormat="1" ht="12.75" customHeight="1">
      <c r="A15" s="74" t="s">
        <v>925</v>
      </c>
      <c r="B15" s="74"/>
      <c r="C15" s="74"/>
      <c r="D15" s="74"/>
      <c r="E15" s="74"/>
      <c r="F15" s="74"/>
      <c r="G15" s="74"/>
      <c r="H15" s="74"/>
      <c r="I15" s="74"/>
      <c r="J15" s="74"/>
      <c r="K15" s="74"/>
      <c r="L15" s="74"/>
      <c r="M15" s="74"/>
    </row>
    <row r="16" spans="1:17" ht="6" customHeight="1">
      <c r="A16" s="34"/>
      <c r="B16" s="26"/>
      <c r="C16" s="26"/>
      <c r="D16" s="26"/>
      <c r="E16" s="26"/>
      <c r="F16" s="26"/>
      <c r="G16" s="26"/>
      <c r="H16" s="26"/>
      <c r="I16" s="26"/>
      <c r="J16" s="26"/>
      <c r="K16" s="26"/>
      <c r="L16" s="26"/>
      <c r="M16" s="26"/>
    </row>
    <row r="17" spans="1:13" ht="12" customHeight="1">
      <c r="A17" s="605" t="s">
        <v>929</v>
      </c>
      <c r="B17" s="605"/>
      <c r="C17" s="605"/>
      <c r="D17" s="605"/>
      <c r="E17" s="26"/>
      <c r="F17" s="26"/>
      <c r="G17" s="26"/>
      <c r="H17" s="26"/>
      <c r="I17" s="26"/>
      <c r="J17" s="26"/>
      <c r="K17" s="26"/>
      <c r="L17" s="26"/>
      <c r="M17" s="26"/>
    </row>
    <row r="18" spans="1:13" ht="7.5" customHeight="1">
      <c r="A18" s="25"/>
      <c r="B18" s="26"/>
      <c r="C18" s="26"/>
      <c r="D18" s="26"/>
      <c r="E18" s="26"/>
      <c r="F18" s="26"/>
      <c r="G18" s="26"/>
      <c r="H18" s="26"/>
      <c r="I18" s="26"/>
      <c r="J18" s="26"/>
      <c r="K18" s="26"/>
      <c r="L18" s="26"/>
      <c r="M18" s="26"/>
    </row>
    <row r="19" spans="1:13" ht="14.25" customHeight="1">
      <c r="A19" s="35" t="s">
        <v>613</v>
      </c>
      <c r="B19" s="622" t="s">
        <v>620</v>
      </c>
      <c r="C19" s="622"/>
      <c r="D19" s="622"/>
      <c r="E19" s="622"/>
      <c r="F19" s="626" t="s">
        <v>315</v>
      </c>
      <c r="G19" s="626"/>
      <c r="H19" s="626"/>
      <c r="I19" s="626" t="s">
        <v>932</v>
      </c>
      <c r="J19" s="626"/>
      <c r="K19" s="626" t="s">
        <v>933</v>
      </c>
      <c r="L19" s="626"/>
      <c r="M19" s="626"/>
    </row>
    <row r="20" spans="1:13" ht="12.75" customHeight="1">
      <c r="A20" s="36">
        <v>1</v>
      </c>
      <c r="B20" s="623" t="s">
        <v>615</v>
      </c>
      <c r="C20" s="623"/>
      <c r="D20" s="623"/>
      <c r="E20" s="623"/>
      <c r="F20" s="635">
        <f>+'Guilgee balance'!D25+'Guilgee balance'!D26</f>
        <v>1500000</v>
      </c>
      <c r="G20" s="635"/>
      <c r="H20" s="635"/>
      <c r="I20" s="638"/>
      <c r="J20" s="638"/>
      <c r="K20" s="635">
        <f>+F20</f>
        <v>1500000</v>
      </c>
      <c r="L20" s="635"/>
      <c r="M20" s="635"/>
    </row>
    <row r="21" spans="1:13" ht="12.75" customHeight="1">
      <c r="A21" s="36">
        <v>2</v>
      </c>
      <c r="B21" s="623" t="s">
        <v>654</v>
      </c>
      <c r="C21" s="623"/>
      <c r="D21" s="623"/>
      <c r="E21" s="623"/>
      <c r="F21" s="635">
        <f>+'Guilgee balance'!F24</f>
        <v>992750</v>
      </c>
      <c r="G21" s="635"/>
      <c r="H21" s="635"/>
      <c r="I21" s="638"/>
      <c r="J21" s="638"/>
      <c r="K21" s="635">
        <f>+F21</f>
        <v>992750</v>
      </c>
      <c r="L21" s="635"/>
      <c r="M21" s="635"/>
    </row>
    <row r="22" spans="1:13" ht="12.75" customHeight="1">
      <c r="A22" s="36">
        <v>3</v>
      </c>
      <c r="B22" s="623" t="s">
        <v>655</v>
      </c>
      <c r="C22" s="623"/>
      <c r="D22" s="623"/>
      <c r="E22" s="623"/>
      <c r="F22" s="636">
        <f>+F24+F23</f>
        <v>0</v>
      </c>
      <c r="G22" s="637"/>
      <c r="H22" s="637"/>
      <c r="I22" s="635"/>
      <c r="J22" s="635"/>
      <c r="K22" s="635">
        <f>+F22</f>
        <v>0</v>
      </c>
      <c r="L22" s="635"/>
      <c r="M22" s="635"/>
    </row>
    <row r="23" spans="1:13" ht="12.75" customHeight="1">
      <c r="A23" s="621"/>
      <c r="B23" s="606" t="s">
        <v>930</v>
      </c>
      <c r="C23" s="606"/>
      <c r="D23" s="606"/>
      <c r="E23" s="606"/>
      <c r="F23" s="636">
        <f>+'Guilgee balance'!G24</f>
        <v>0</v>
      </c>
      <c r="G23" s="637"/>
      <c r="H23" s="637"/>
      <c r="I23" s="638"/>
      <c r="J23" s="638"/>
      <c r="K23" s="635">
        <f>+F23</f>
        <v>0</v>
      </c>
      <c r="L23" s="635"/>
      <c r="M23" s="635"/>
    </row>
    <row r="24" spans="1:13" ht="12.75" customHeight="1">
      <c r="A24" s="621"/>
      <c r="B24" s="606" t="s">
        <v>931</v>
      </c>
      <c r="C24" s="606"/>
      <c r="D24" s="606"/>
      <c r="E24" s="606"/>
      <c r="F24" s="637"/>
      <c r="G24" s="637"/>
      <c r="H24" s="637"/>
      <c r="I24" s="638"/>
      <c r="J24" s="638"/>
      <c r="K24" s="635">
        <f>+F24</f>
        <v>0</v>
      </c>
      <c r="L24" s="635"/>
      <c r="M24" s="635"/>
    </row>
    <row r="25" spans="1:13" ht="12.75" customHeight="1">
      <c r="A25" s="36">
        <v>4</v>
      </c>
      <c r="B25" s="623" t="s">
        <v>616</v>
      </c>
      <c r="C25" s="623"/>
      <c r="D25" s="623"/>
      <c r="E25" s="623"/>
      <c r="F25" s="635">
        <f>+F20+F21-F22</f>
        <v>2492750</v>
      </c>
      <c r="G25" s="635"/>
      <c r="H25" s="635"/>
      <c r="I25" s="638"/>
      <c r="J25" s="638"/>
      <c r="K25" s="635">
        <f>+K20+K21-K22</f>
        <v>2492750</v>
      </c>
      <c r="L25" s="635"/>
      <c r="M25" s="635"/>
    </row>
    <row r="26" spans="1:13" ht="6.75" customHeight="1">
      <c r="A26" s="25"/>
      <c r="B26" s="26"/>
      <c r="C26" s="26"/>
      <c r="D26" s="26"/>
      <c r="E26" s="26"/>
      <c r="F26" s="26"/>
      <c r="G26" s="26"/>
      <c r="H26" s="26"/>
      <c r="I26" s="26"/>
      <c r="J26" s="26"/>
      <c r="K26" s="26"/>
      <c r="L26" s="26"/>
      <c r="M26" s="26"/>
    </row>
    <row r="27" spans="1:13" ht="14.25" customHeight="1">
      <c r="A27" s="26" t="s">
        <v>934</v>
      </c>
      <c r="B27" s="26"/>
      <c r="C27" s="26"/>
      <c r="D27" s="26"/>
      <c r="E27" s="26"/>
      <c r="F27" s="26"/>
      <c r="G27" s="26"/>
      <c r="H27" s="26"/>
      <c r="I27" s="26"/>
      <c r="J27" s="26"/>
      <c r="K27" s="26"/>
      <c r="L27" s="26"/>
      <c r="M27" s="26"/>
    </row>
    <row r="28" spans="1:13" ht="6" customHeight="1">
      <c r="A28" s="25"/>
      <c r="B28" s="26"/>
      <c r="C28" s="26"/>
      <c r="D28" s="26"/>
      <c r="E28" s="26"/>
      <c r="F28" s="26"/>
      <c r="G28" s="26"/>
      <c r="H28" s="26"/>
      <c r="I28" s="26"/>
      <c r="J28" s="26"/>
      <c r="K28" s="26"/>
      <c r="L28" s="26"/>
      <c r="M28" s="26"/>
    </row>
    <row r="29" spans="1:13" ht="14.25" customHeight="1">
      <c r="A29" s="35" t="s">
        <v>613</v>
      </c>
      <c r="B29" s="629" t="s">
        <v>614</v>
      </c>
      <c r="C29" s="630"/>
      <c r="D29" s="630"/>
      <c r="E29" s="630"/>
      <c r="F29" s="630"/>
      <c r="G29" s="630"/>
      <c r="H29" s="626" t="s">
        <v>615</v>
      </c>
      <c r="I29" s="626"/>
      <c r="J29" s="626"/>
      <c r="K29" s="626" t="s">
        <v>616</v>
      </c>
      <c r="L29" s="626"/>
      <c r="M29" s="626"/>
    </row>
    <row r="30" spans="1:13" ht="12.75" customHeight="1">
      <c r="A30" s="36">
        <v>1</v>
      </c>
      <c r="B30" s="642" t="s">
        <v>935</v>
      </c>
      <c r="C30" s="643"/>
      <c r="D30" s="643"/>
      <c r="E30" s="643"/>
      <c r="F30" s="643"/>
      <c r="G30" s="643"/>
      <c r="H30" s="635">
        <f>+'Guilgee balance'!D30</f>
        <v>0</v>
      </c>
      <c r="I30" s="638"/>
      <c r="J30" s="638"/>
      <c r="K30" s="635">
        <f>+'Guilgee balance'!H30</f>
        <v>0</v>
      </c>
      <c r="L30" s="638"/>
      <c r="M30" s="638"/>
    </row>
    <row r="31" spans="1:13" ht="12.75" customHeight="1">
      <c r="A31" s="36">
        <v>2</v>
      </c>
      <c r="B31" s="642" t="s">
        <v>936</v>
      </c>
      <c r="C31" s="643"/>
      <c r="D31" s="643"/>
      <c r="E31" s="643"/>
      <c r="F31" s="643"/>
      <c r="G31" s="643"/>
      <c r="H31" s="644">
        <f>+'Guilgee balance'!D35</f>
        <v>0</v>
      </c>
      <c r="I31" s="645"/>
      <c r="J31" s="645"/>
      <c r="K31" s="644">
        <f>+'Guilgee balance'!H35</f>
        <v>0</v>
      </c>
      <c r="L31" s="645"/>
      <c r="M31" s="645"/>
    </row>
    <row r="32" spans="1:13" ht="12.75" customHeight="1">
      <c r="A32" s="36">
        <v>3</v>
      </c>
      <c r="B32" s="642" t="s">
        <v>861</v>
      </c>
      <c r="C32" s="643"/>
      <c r="D32" s="643"/>
      <c r="E32" s="643"/>
      <c r="F32" s="643"/>
      <c r="G32" s="643"/>
      <c r="H32" s="644">
        <f>+'Guilgee balance'!D27</f>
        <v>0</v>
      </c>
      <c r="I32" s="645"/>
      <c r="J32" s="645"/>
      <c r="K32" s="644">
        <f>+'Guilgee balance'!H27</f>
        <v>7250</v>
      </c>
      <c r="L32" s="645"/>
      <c r="M32" s="645"/>
    </row>
    <row r="33" spans="1:13" ht="12.75" customHeight="1">
      <c r="A33" s="36">
        <v>4</v>
      </c>
      <c r="B33" s="642" t="s">
        <v>215</v>
      </c>
      <c r="C33" s="643"/>
      <c r="D33" s="643"/>
      <c r="E33" s="643"/>
      <c r="F33" s="643"/>
      <c r="G33" s="643"/>
      <c r="H33" s="644">
        <f>+'Guilgee balance'!D31</f>
        <v>0</v>
      </c>
      <c r="I33" s="645"/>
      <c r="J33" s="645"/>
      <c r="K33" s="644">
        <f>+'Guilgee balance'!H31</f>
        <v>0</v>
      </c>
      <c r="L33" s="645"/>
      <c r="M33" s="645"/>
    </row>
    <row r="34" spans="1:13" ht="12.75" customHeight="1">
      <c r="A34" s="36"/>
      <c r="B34" s="653" t="s">
        <v>863</v>
      </c>
      <c r="C34" s="654"/>
      <c r="D34" s="654"/>
      <c r="E34" s="654"/>
      <c r="F34" s="654"/>
      <c r="G34" s="655"/>
      <c r="H34" s="650">
        <f>+'Guilgee balance'!D33</f>
        <v>0</v>
      </c>
      <c r="I34" s="651"/>
      <c r="J34" s="652"/>
      <c r="K34" s="650">
        <f>+'Guilgee balance'!H33</f>
        <v>0</v>
      </c>
      <c r="L34" s="651"/>
      <c r="M34" s="652"/>
    </row>
    <row r="35" spans="1:13" ht="12.75" customHeight="1">
      <c r="A35" s="36">
        <v>5</v>
      </c>
      <c r="B35" s="629" t="s">
        <v>270</v>
      </c>
      <c r="C35" s="630"/>
      <c r="D35" s="630"/>
      <c r="E35" s="630"/>
      <c r="F35" s="630"/>
      <c r="G35" s="630"/>
      <c r="H35" s="644">
        <f>+H30+H31+H32+H33+H34</f>
        <v>0</v>
      </c>
      <c r="I35" s="645"/>
      <c r="J35" s="645"/>
      <c r="K35" s="644">
        <f>+K30+K31+K32+K33+K34</f>
        <v>7250</v>
      </c>
      <c r="L35" s="645"/>
      <c r="M35" s="645"/>
    </row>
    <row r="36" spans="1:13" ht="13.5" customHeight="1"/>
    <row r="37" spans="1:13" ht="12.75" customHeight="1">
      <c r="A37" s="26" t="s">
        <v>937</v>
      </c>
      <c r="L37" s="26"/>
      <c r="M37" s="26"/>
    </row>
    <row r="38" spans="1:13" ht="12.75" customHeight="1">
      <c r="A38" s="26"/>
      <c r="L38" s="26"/>
      <c r="M38" s="26"/>
    </row>
    <row r="39" spans="1:13" ht="12.75" customHeight="1">
      <c r="A39" s="35" t="s">
        <v>613</v>
      </c>
      <c r="B39" s="629" t="s">
        <v>621</v>
      </c>
      <c r="C39" s="630"/>
      <c r="D39" s="630"/>
      <c r="E39" s="630"/>
      <c r="F39" s="630"/>
      <c r="G39" s="630"/>
      <c r="H39" s="626" t="s">
        <v>615</v>
      </c>
      <c r="I39" s="626"/>
      <c r="J39" s="626"/>
      <c r="K39" s="626" t="s">
        <v>616</v>
      </c>
      <c r="L39" s="626"/>
      <c r="M39" s="626"/>
    </row>
    <row r="40" spans="1:13" ht="12.75" customHeight="1">
      <c r="A40" s="36">
        <v>1</v>
      </c>
      <c r="B40" s="646" t="s">
        <v>938</v>
      </c>
      <c r="C40" s="647"/>
      <c r="D40" s="647"/>
      <c r="E40" s="647"/>
      <c r="F40" s="647"/>
      <c r="G40" s="647"/>
      <c r="H40" s="641"/>
      <c r="I40" s="641"/>
      <c r="J40" s="641"/>
      <c r="K40" s="641"/>
      <c r="L40" s="641"/>
      <c r="M40" s="641"/>
    </row>
    <row r="41" spans="1:13" ht="12.75" customHeight="1">
      <c r="A41" s="36">
        <v>2</v>
      </c>
      <c r="B41" s="646" t="s">
        <v>939</v>
      </c>
      <c r="C41" s="647"/>
      <c r="D41" s="647"/>
      <c r="E41" s="647"/>
      <c r="F41" s="647"/>
      <c r="G41" s="647"/>
      <c r="H41" s="641"/>
      <c r="I41" s="641"/>
      <c r="J41" s="641"/>
      <c r="K41" s="641"/>
      <c r="L41" s="641"/>
      <c r="M41" s="641"/>
    </row>
    <row r="42" spans="1:13" ht="12.75" customHeight="1">
      <c r="A42" s="36">
        <v>3</v>
      </c>
      <c r="B42" s="646" t="s">
        <v>940</v>
      </c>
      <c r="C42" s="647"/>
      <c r="D42" s="647"/>
      <c r="E42" s="647"/>
      <c r="F42" s="647"/>
      <c r="G42" s="647"/>
      <c r="H42" s="641"/>
      <c r="I42" s="641"/>
      <c r="J42" s="641"/>
      <c r="K42" s="641"/>
      <c r="L42" s="641"/>
      <c r="M42" s="641"/>
    </row>
    <row r="43" spans="1:13" ht="12.75" customHeight="1">
      <c r="A43" s="36">
        <v>4</v>
      </c>
      <c r="B43" s="649" t="s">
        <v>941</v>
      </c>
      <c r="C43" s="649"/>
      <c r="D43" s="649"/>
      <c r="E43" s="649"/>
      <c r="F43" s="649"/>
      <c r="G43" s="649"/>
      <c r="H43" s="641"/>
      <c r="I43" s="641"/>
      <c r="J43" s="641"/>
      <c r="K43" s="641"/>
      <c r="L43" s="641"/>
      <c r="M43" s="641"/>
    </row>
    <row r="44" spans="1:13" ht="12.75" customHeight="1">
      <c r="A44" s="36">
        <v>5</v>
      </c>
      <c r="B44" s="649" t="s">
        <v>942</v>
      </c>
      <c r="C44" s="649"/>
      <c r="D44" s="649"/>
      <c r="E44" s="649"/>
      <c r="F44" s="649"/>
      <c r="G44" s="649"/>
      <c r="H44" s="641"/>
      <c r="I44" s="641"/>
      <c r="J44" s="641"/>
      <c r="K44" s="641"/>
      <c r="L44" s="641"/>
      <c r="M44" s="641"/>
    </row>
    <row r="45" spans="1:13" ht="12.75" customHeight="1">
      <c r="A45" s="36">
        <v>6</v>
      </c>
      <c r="B45" s="649" t="s">
        <v>943</v>
      </c>
      <c r="C45" s="649"/>
      <c r="D45" s="649"/>
      <c r="E45" s="649"/>
      <c r="F45" s="649"/>
      <c r="G45" s="649"/>
      <c r="H45" s="641"/>
      <c r="I45" s="641"/>
      <c r="J45" s="641"/>
      <c r="K45" s="641"/>
      <c r="L45" s="641"/>
      <c r="M45" s="641"/>
    </row>
    <row r="46" spans="1:13" ht="12.75" customHeight="1">
      <c r="A46" s="36">
        <v>7</v>
      </c>
      <c r="B46" s="646" t="s">
        <v>318</v>
      </c>
      <c r="C46" s="647"/>
      <c r="D46" s="647"/>
      <c r="E46" s="647"/>
      <c r="F46" s="647"/>
      <c r="G46" s="647"/>
      <c r="H46" s="648">
        <f>+'Guilgee balance'!D37</f>
        <v>0</v>
      </c>
      <c r="I46" s="641"/>
      <c r="J46" s="641"/>
      <c r="K46" s="648">
        <f>+'Guilgee balance'!H37</f>
        <v>0</v>
      </c>
      <c r="L46" s="641"/>
      <c r="M46" s="641"/>
    </row>
    <row r="47" spans="1:13" ht="12.75" customHeight="1">
      <c r="A47" s="36">
        <v>8</v>
      </c>
      <c r="B47" s="640" t="s">
        <v>270</v>
      </c>
      <c r="C47" s="640"/>
      <c r="D47" s="640"/>
      <c r="E47" s="640"/>
      <c r="F47" s="640"/>
      <c r="G47" s="640"/>
      <c r="H47" s="641">
        <f>+H40+H41+H42+H43+H44+H45+H46</f>
        <v>0</v>
      </c>
      <c r="I47" s="641"/>
      <c r="J47" s="641"/>
      <c r="K47" s="641">
        <f>+K40+K41+K42+K43+K44+K45+K46</f>
        <v>0</v>
      </c>
      <c r="L47" s="641"/>
      <c r="M47" s="641"/>
    </row>
    <row r="49" spans="1:13">
      <c r="A49" s="639" t="s">
        <v>944</v>
      </c>
      <c r="B49" s="639"/>
      <c r="C49" s="639"/>
      <c r="D49" s="639"/>
      <c r="E49" s="639"/>
      <c r="F49" s="639"/>
      <c r="G49" s="639"/>
      <c r="H49" s="639"/>
      <c r="I49" s="639"/>
      <c r="J49" s="639"/>
      <c r="K49" s="639"/>
      <c r="L49" s="639"/>
      <c r="M49" s="639"/>
    </row>
    <row r="50" spans="1:13">
      <c r="A50" s="639"/>
      <c r="B50" s="639"/>
      <c r="C50" s="639"/>
      <c r="D50" s="639"/>
      <c r="E50" s="639"/>
      <c r="F50" s="639"/>
      <c r="G50" s="639"/>
      <c r="H50" s="639"/>
      <c r="I50" s="639"/>
      <c r="J50" s="639"/>
      <c r="K50" s="639"/>
      <c r="L50" s="639"/>
      <c r="M50" s="639"/>
    </row>
    <row r="51" spans="1:13">
      <c r="A51" s="639"/>
      <c r="B51" s="639"/>
      <c r="C51" s="639"/>
      <c r="D51" s="639"/>
      <c r="E51" s="639"/>
      <c r="F51" s="639"/>
      <c r="G51" s="639"/>
      <c r="H51" s="639"/>
      <c r="I51" s="639"/>
      <c r="J51" s="639"/>
      <c r="K51" s="639"/>
      <c r="L51" s="639"/>
      <c r="M51" s="639"/>
    </row>
    <row r="52" spans="1:13">
      <c r="A52" s="634" t="s">
        <v>945</v>
      </c>
      <c r="B52" s="634"/>
      <c r="C52" s="634"/>
      <c r="D52" s="634"/>
      <c r="E52" s="634"/>
      <c r="F52" s="634"/>
      <c r="G52" s="634"/>
      <c r="H52" s="634"/>
      <c r="I52" s="634"/>
      <c r="J52" s="634"/>
      <c r="K52" s="634"/>
      <c r="L52" s="634"/>
      <c r="M52" s="634"/>
    </row>
    <row r="53" spans="1:13">
      <c r="A53" s="634" t="s">
        <v>945</v>
      </c>
      <c r="B53" s="634"/>
      <c r="C53" s="634"/>
      <c r="D53" s="634"/>
      <c r="E53" s="634"/>
      <c r="F53" s="634"/>
      <c r="G53" s="634"/>
      <c r="H53" s="634"/>
      <c r="I53" s="634"/>
      <c r="J53" s="634"/>
      <c r="K53" s="634"/>
      <c r="L53" s="634"/>
      <c r="M53" s="634"/>
    </row>
    <row r="54" spans="1:13">
      <c r="A54" s="634" t="s">
        <v>945</v>
      </c>
      <c r="B54" s="634"/>
      <c r="C54" s="634"/>
      <c r="D54" s="634"/>
      <c r="E54" s="634"/>
      <c r="F54" s="634"/>
      <c r="G54" s="634"/>
      <c r="H54" s="634"/>
      <c r="I54" s="634"/>
      <c r="J54" s="634"/>
      <c r="K54" s="634"/>
      <c r="L54" s="634"/>
      <c r="M54" s="634"/>
    </row>
  </sheetData>
  <customSheetViews>
    <customSheetView guid="{18995E68-9F94-41E1-AFE0-9FA3492E52B5}">
      <selection activeCell="A22" sqref="A22:M22"/>
      <pageMargins left="0.75" right="0.36" top="0.85" bottom="1" header="0.5" footer="0.5"/>
      <pageSetup paperSize="9" orientation="portrait" verticalDpi="300" r:id="rId1"/>
      <headerFooter alignWithMargins="0"/>
    </customSheetView>
  </customSheetViews>
  <mergeCells count="115">
    <mergeCell ref="H34:J34"/>
    <mergeCell ref="K34:M34"/>
    <mergeCell ref="B34:G34"/>
    <mergeCell ref="B42:G42"/>
    <mergeCell ref="H42:J42"/>
    <mergeCell ref="K42:M42"/>
    <mergeCell ref="B40:G40"/>
    <mergeCell ref="H40:J40"/>
    <mergeCell ref="K40:M40"/>
    <mergeCell ref="B41:G41"/>
    <mergeCell ref="H41:J41"/>
    <mergeCell ref="K41:M41"/>
    <mergeCell ref="B35:G35"/>
    <mergeCell ref="H35:J35"/>
    <mergeCell ref="K35:M35"/>
    <mergeCell ref="B39:G39"/>
    <mergeCell ref="H39:J39"/>
    <mergeCell ref="K39:M39"/>
    <mergeCell ref="B46:G46"/>
    <mergeCell ref="H46:J46"/>
    <mergeCell ref="K46:M46"/>
    <mergeCell ref="K43:M43"/>
    <mergeCell ref="K44:M44"/>
    <mergeCell ref="K45:M45"/>
    <mergeCell ref="B43:G43"/>
    <mergeCell ref="B44:G44"/>
    <mergeCell ref="B45:G45"/>
    <mergeCell ref="H43:J43"/>
    <mergeCell ref="B32:G32"/>
    <mergeCell ref="H32:J32"/>
    <mergeCell ref="K32:M32"/>
    <mergeCell ref="B33:G33"/>
    <mergeCell ref="H33:J33"/>
    <mergeCell ref="K33:M33"/>
    <mergeCell ref="B30:G30"/>
    <mergeCell ref="H30:J30"/>
    <mergeCell ref="K30:M30"/>
    <mergeCell ref="B31:G31"/>
    <mergeCell ref="H31:J31"/>
    <mergeCell ref="K31:M31"/>
    <mergeCell ref="F23:H23"/>
    <mergeCell ref="F24:H24"/>
    <mergeCell ref="K25:M25"/>
    <mergeCell ref="B29:G29"/>
    <mergeCell ref="H29:J29"/>
    <mergeCell ref="K29:M29"/>
    <mergeCell ref="B25:E25"/>
    <mergeCell ref="F25:H25"/>
    <mergeCell ref="I24:J24"/>
    <mergeCell ref="I23:J23"/>
    <mergeCell ref="A54:M54"/>
    <mergeCell ref="F19:H19"/>
    <mergeCell ref="I19:J19"/>
    <mergeCell ref="F20:H20"/>
    <mergeCell ref="F21:H21"/>
    <mergeCell ref="F22:H22"/>
    <mergeCell ref="I20:J20"/>
    <mergeCell ref="K19:M19"/>
    <mergeCell ref="K20:M20"/>
    <mergeCell ref="K21:M21"/>
    <mergeCell ref="A49:M51"/>
    <mergeCell ref="A52:M52"/>
    <mergeCell ref="A53:M53"/>
    <mergeCell ref="B47:G47"/>
    <mergeCell ref="H47:J47"/>
    <mergeCell ref="K47:M47"/>
    <mergeCell ref="H44:J44"/>
    <mergeCell ref="H45:J45"/>
    <mergeCell ref="I25:J25"/>
    <mergeCell ref="K23:M23"/>
    <mergeCell ref="K24:M24"/>
    <mergeCell ref="K22:M22"/>
    <mergeCell ref="I21:J21"/>
    <mergeCell ref="I22:J22"/>
    <mergeCell ref="F9:G9"/>
    <mergeCell ref="H9:I9"/>
    <mergeCell ref="J9:K9"/>
    <mergeCell ref="A11:C11"/>
    <mergeCell ref="A12:M12"/>
    <mergeCell ref="A14:M14"/>
    <mergeCell ref="A13:M13"/>
    <mergeCell ref="L9:M9"/>
    <mergeCell ref="B10:E10"/>
    <mergeCell ref="F10:G10"/>
    <mergeCell ref="H10:I10"/>
    <mergeCell ref="J10:K10"/>
    <mergeCell ref="L10:M10"/>
    <mergeCell ref="F8:G8"/>
    <mergeCell ref="H8:I8"/>
    <mergeCell ref="J8:K8"/>
    <mergeCell ref="L8:M8"/>
    <mergeCell ref="F7:G7"/>
    <mergeCell ref="H7:I7"/>
    <mergeCell ref="J7:K7"/>
    <mergeCell ref="L7:M7"/>
    <mergeCell ref="F5:I5"/>
    <mergeCell ref="J5:M5"/>
    <mergeCell ref="F6:G6"/>
    <mergeCell ref="H6:I6"/>
    <mergeCell ref="J6:K6"/>
    <mergeCell ref="L6:M6"/>
    <mergeCell ref="A17:D17"/>
    <mergeCell ref="B23:E23"/>
    <mergeCell ref="B24:E24"/>
    <mergeCell ref="A3:D3"/>
    <mergeCell ref="A5:A6"/>
    <mergeCell ref="B5:E6"/>
    <mergeCell ref="B7:E7"/>
    <mergeCell ref="B8:E8"/>
    <mergeCell ref="A23:A24"/>
    <mergeCell ref="B19:E19"/>
    <mergeCell ref="B20:E20"/>
    <mergeCell ref="B21:E21"/>
    <mergeCell ref="B22:E22"/>
    <mergeCell ref="B9:E9"/>
  </mergeCells>
  <phoneticPr fontId="107" type="noConversion"/>
  <pageMargins left="0.7" right="0.7" top="0.75" bottom="0.75" header="0.3" footer="0.3"/>
  <pageSetup paperSize="9" scale="97" fitToHeight="0" orientation="portrait" verticalDpi="300"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N53"/>
  <sheetViews>
    <sheetView topLeftCell="A34" workbookViewId="0">
      <selection activeCell="R14" sqref="R14"/>
    </sheetView>
  </sheetViews>
  <sheetFormatPr defaultColWidth="9.140625" defaultRowHeight="12.75"/>
  <cols>
    <col min="1" max="1" width="2.85546875" style="24" customWidth="1"/>
    <col min="2" max="3" width="10.85546875" style="24" customWidth="1"/>
    <col min="4" max="4" width="14.85546875" style="24" customWidth="1"/>
    <col min="5" max="6" width="5.5703125" style="24" customWidth="1"/>
    <col min="7" max="7" width="6.140625" style="24" customWidth="1"/>
    <col min="8" max="8" width="7.42578125" style="24" customWidth="1"/>
    <col min="9" max="9" width="5.7109375" style="24" customWidth="1"/>
    <col min="10" max="10" width="7.7109375" style="24" customWidth="1"/>
    <col min="11" max="11" width="5.140625" style="24" customWidth="1"/>
    <col min="12" max="13" width="5.7109375" style="24" customWidth="1"/>
    <col min="14" max="14" width="8.28515625" style="24" customWidth="1"/>
    <col min="15" max="16384" width="9.140625" style="24"/>
  </cols>
  <sheetData>
    <row r="1" spans="1:14" s="81" customFormat="1">
      <c r="A1" s="82" t="s">
        <v>947</v>
      </c>
      <c r="B1" s="83"/>
      <c r="C1" s="83"/>
      <c r="D1" s="83"/>
      <c r="E1" s="83"/>
      <c r="F1" s="83"/>
      <c r="G1" s="83"/>
      <c r="H1" s="83"/>
      <c r="I1" s="83"/>
      <c r="J1" s="83"/>
      <c r="K1" s="83"/>
      <c r="L1" s="83"/>
      <c r="M1" s="83"/>
      <c r="N1" s="83"/>
    </row>
    <row r="2" spans="1:14">
      <c r="A2" s="37" t="s">
        <v>613</v>
      </c>
      <c r="B2" s="671" t="s">
        <v>614</v>
      </c>
      <c r="C2" s="671"/>
      <c r="D2" s="671"/>
      <c r="E2" s="671"/>
      <c r="F2" s="671" t="s">
        <v>615</v>
      </c>
      <c r="G2" s="671"/>
      <c r="H2" s="671"/>
      <c r="I2" s="671"/>
      <c r="J2" s="671" t="s">
        <v>616</v>
      </c>
      <c r="K2" s="671"/>
      <c r="L2" s="671"/>
      <c r="M2" s="671"/>
      <c r="N2" s="671"/>
    </row>
    <row r="3" spans="1:14" ht="14.25" customHeight="1">
      <c r="A3" s="38">
        <v>1</v>
      </c>
      <c r="B3" s="672"/>
      <c r="C3" s="672"/>
      <c r="D3" s="672"/>
      <c r="E3" s="672"/>
      <c r="F3" s="672"/>
      <c r="G3" s="672"/>
      <c r="H3" s="672"/>
      <c r="I3" s="672"/>
      <c r="J3" s="672"/>
      <c r="K3" s="672"/>
      <c r="L3" s="672"/>
      <c r="M3" s="672"/>
      <c r="N3" s="672"/>
    </row>
    <row r="4" spans="1:14" ht="14.25" customHeight="1">
      <c r="A4" s="38">
        <v>2</v>
      </c>
      <c r="B4" s="672"/>
      <c r="C4" s="672"/>
      <c r="D4" s="672"/>
      <c r="E4" s="672"/>
      <c r="F4" s="672"/>
      <c r="G4" s="672"/>
      <c r="H4" s="672"/>
      <c r="I4" s="672"/>
      <c r="J4" s="672"/>
      <c r="K4" s="672"/>
      <c r="L4" s="672"/>
      <c r="M4" s="672"/>
      <c r="N4" s="672"/>
    </row>
    <row r="5" spans="1:14" ht="14.25" customHeight="1">
      <c r="A5" s="38">
        <v>3</v>
      </c>
      <c r="B5" s="671" t="s">
        <v>946</v>
      </c>
      <c r="C5" s="671"/>
      <c r="D5" s="671"/>
      <c r="E5" s="671"/>
      <c r="F5" s="672">
        <f>+F3+F4</f>
        <v>0</v>
      </c>
      <c r="G5" s="672"/>
      <c r="H5" s="672"/>
      <c r="I5" s="672"/>
      <c r="J5" s="672">
        <f>+J3+J4</f>
        <v>0</v>
      </c>
      <c r="K5" s="672"/>
      <c r="L5" s="672"/>
      <c r="M5" s="672"/>
      <c r="N5" s="672"/>
    </row>
    <row r="6" spans="1:14" ht="14.25" customHeight="1"/>
    <row r="7" spans="1:14" s="73" customFormat="1" ht="13.5" customHeight="1">
      <c r="A7" s="84" t="s">
        <v>246</v>
      </c>
      <c r="B7" s="85" t="s">
        <v>622</v>
      </c>
      <c r="C7" s="85"/>
      <c r="D7" s="85"/>
      <c r="E7" s="85"/>
      <c r="F7" s="85"/>
      <c r="G7" s="85"/>
      <c r="H7" s="85"/>
      <c r="I7" s="85"/>
      <c r="J7" s="85"/>
      <c r="K7" s="85"/>
      <c r="L7" s="84"/>
      <c r="M7" s="84"/>
      <c r="N7" s="84"/>
    </row>
    <row r="8" spans="1:14" s="33" customFormat="1" ht="13.5" customHeight="1">
      <c r="A8" s="39"/>
      <c r="B8" s="40"/>
      <c r="C8" s="40"/>
      <c r="D8" s="40"/>
      <c r="E8" s="40"/>
      <c r="F8" s="40"/>
      <c r="G8" s="40"/>
      <c r="H8" s="40"/>
      <c r="I8" s="40"/>
      <c r="J8" s="40"/>
      <c r="K8" s="40"/>
      <c r="L8" s="39"/>
      <c r="M8" s="39"/>
      <c r="N8" s="39"/>
    </row>
    <row r="9" spans="1:14" ht="13.5" customHeight="1">
      <c r="A9" s="679" t="s">
        <v>613</v>
      </c>
      <c r="B9" s="681" t="s">
        <v>444</v>
      </c>
      <c r="C9" s="682"/>
      <c r="D9" s="674" t="s">
        <v>948</v>
      </c>
      <c r="E9" s="674"/>
      <c r="F9" s="674"/>
      <c r="G9" s="674"/>
      <c r="H9" s="674"/>
      <c r="I9" s="674"/>
      <c r="J9" s="674"/>
      <c r="K9" s="674"/>
      <c r="L9" s="674"/>
      <c r="M9" s="675" t="s">
        <v>946</v>
      </c>
      <c r="N9" s="676"/>
    </row>
    <row r="10" spans="1:14" ht="13.5" customHeight="1">
      <c r="A10" s="680"/>
      <c r="B10" s="683"/>
      <c r="C10" s="684"/>
      <c r="D10" s="41" t="s">
        <v>623</v>
      </c>
      <c r="E10" s="673" t="s">
        <v>624</v>
      </c>
      <c r="F10" s="673"/>
      <c r="G10" s="673" t="s">
        <v>625</v>
      </c>
      <c r="H10" s="673"/>
      <c r="I10" s="673" t="s">
        <v>626</v>
      </c>
      <c r="J10" s="673"/>
      <c r="K10" s="673" t="s">
        <v>627</v>
      </c>
      <c r="L10" s="673"/>
      <c r="M10" s="677"/>
      <c r="N10" s="678"/>
    </row>
    <row r="11" spans="1:14" ht="13.5" customHeight="1">
      <c r="A11" s="42">
        <v>1</v>
      </c>
      <c r="B11" s="685" t="s">
        <v>949</v>
      </c>
      <c r="C11" s="686"/>
      <c r="D11" s="43">
        <f>+'Guilgee balance'!D43</f>
        <v>124517970.61</v>
      </c>
      <c r="E11" s="665"/>
      <c r="F11" s="665"/>
      <c r="G11" s="665">
        <f>+'Guilgee balance'!D48</f>
        <v>28043222.309999999</v>
      </c>
      <c r="H11" s="660"/>
      <c r="I11" s="660"/>
      <c r="J11" s="660"/>
      <c r="K11" s="665">
        <f>+'Guilgee balance'!D50</f>
        <v>0</v>
      </c>
      <c r="L11" s="660"/>
      <c r="M11" s="658">
        <f t="shared" ref="M11:M19" si="0">+D11+E11+G11+I11+K11</f>
        <v>152561192.91999999</v>
      </c>
      <c r="N11" s="659"/>
    </row>
    <row r="12" spans="1:14" ht="13.5" customHeight="1">
      <c r="A12" s="42">
        <v>2</v>
      </c>
      <c r="B12" s="669" t="s">
        <v>950</v>
      </c>
      <c r="C12" s="670"/>
      <c r="D12" s="43">
        <f>+'Guilgee balance'!F43</f>
        <v>1160903998.5800002</v>
      </c>
      <c r="E12" s="660"/>
      <c r="F12" s="660"/>
      <c r="G12" s="665">
        <f>+'Guilgee balance'!F48</f>
        <v>321990034.58999997</v>
      </c>
      <c r="H12" s="660"/>
      <c r="I12" s="660"/>
      <c r="J12" s="660"/>
      <c r="K12" s="665">
        <f>+'Guilgee balance'!F50</f>
        <v>0</v>
      </c>
      <c r="L12" s="660"/>
      <c r="M12" s="658">
        <f t="shared" si="0"/>
        <v>1482894033.1700001</v>
      </c>
      <c r="N12" s="659"/>
    </row>
    <row r="13" spans="1:14" ht="13.5" customHeight="1">
      <c r="A13" s="42">
        <v>3</v>
      </c>
      <c r="B13" s="669" t="s">
        <v>951</v>
      </c>
      <c r="C13" s="670"/>
      <c r="D13" s="43">
        <f>+'Guilgee balance'!G43</f>
        <v>623427189.18999994</v>
      </c>
      <c r="E13" s="665"/>
      <c r="F13" s="665"/>
      <c r="G13" s="665">
        <f>+'Guilgee balance'!G48</f>
        <v>302083201.88</v>
      </c>
      <c r="H13" s="660"/>
      <c r="I13" s="660"/>
      <c r="J13" s="660"/>
      <c r="K13" s="665">
        <f>+'Guilgee balance'!G50</f>
        <v>0</v>
      </c>
      <c r="L13" s="660"/>
      <c r="M13" s="658">
        <f t="shared" si="0"/>
        <v>925510391.06999993</v>
      </c>
      <c r="N13" s="659"/>
    </row>
    <row r="14" spans="1:14" ht="13.5" customHeight="1">
      <c r="A14" s="42">
        <v>4</v>
      </c>
      <c r="B14" s="669" t="s">
        <v>616</v>
      </c>
      <c r="C14" s="670"/>
      <c r="D14" s="43">
        <f>+'Guilgee balance'!H43</f>
        <v>661994780.00000012</v>
      </c>
      <c r="E14" s="660"/>
      <c r="F14" s="660"/>
      <c r="G14" s="665">
        <f>+'Guilgee balance'!H48</f>
        <v>47950055.019999981</v>
      </c>
      <c r="H14" s="660"/>
      <c r="I14" s="660"/>
      <c r="J14" s="660"/>
      <c r="K14" s="665">
        <f>+'Guilgee balance'!H50</f>
        <v>0</v>
      </c>
      <c r="L14" s="660"/>
      <c r="M14" s="658">
        <f t="shared" si="0"/>
        <v>709944835.0200001</v>
      </c>
      <c r="N14" s="659"/>
    </row>
    <row r="15" spans="1:14" ht="13.5" customHeight="1">
      <c r="A15" s="42">
        <v>5</v>
      </c>
      <c r="B15" s="669" t="s">
        <v>952</v>
      </c>
      <c r="C15" s="670"/>
      <c r="D15" s="44"/>
      <c r="E15" s="660"/>
      <c r="F15" s="660"/>
      <c r="G15" s="660"/>
      <c r="H15" s="660"/>
      <c r="I15" s="660"/>
      <c r="J15" s="660"/>
      <c r="K15" s="660"/>
      <c r="L15" s="660"/>
      <c r="M15" s="658">
        <f t="shared" si="0"/>
        <v>0</v>
      </c>
      <c r="N15" s="659"/>
    </row>
    <row r="16" spans="1:14" ht="13.5" customHeight="1">
      <c r="A16" s="42">
        <v>6</v>
      </c>
      <c r="B16" s="669" t="s">
        <v>953</v>
      </c>
      <c r="C16" s="670"/>
      <c r="D16" s="44"/>
      <c r="E16" s="660"/>
      <c r="F16" s="660"/>
      <c r="G16" s="660"/>
      <c r="H16" s="660"/>
      <c r="I16" s="660"/>
      <c r="J16" s="660"/>
      <c r="K16" s="660"/>
      <c r="L16" s="660"/>
      <c r="M16" s="658">
        <f t="shared" si="0"/>
        <v>0</v>
      </c>
      <c r="N16" s="659"/>
    </row>
    <row r="17" spans="1:14" ht="13.5" customHeight="1">
      <c r="A17" s="42">
        <v>7</v>
      </c>
      <c r="B17" s="669" t="s">
        <v>954</v>
      </c>
      <c r="C17" s="670"/>
      <c r="D17" s="44"/>
      <c r="E17" s="660"/>
      <c r="F17" s="660"/>
      <c r="G17" s="660"/>
      <c r="H17" s="660"/>
      <c r="I17" s="660"/>
      <c r="J17" s="660"/>
      <c r="K17" s="660"/>
      <c r="L17" s="660"/>
      <c r="M17" s="658">
        <f t="shared" si="0"/>
        <v>0</v>
      </c>
      <c r="N17" s="659"/>
    </row>
    <row r="18" spans="1:14" ht="13.5" customHeight="1">
      <c r="A18" s="42">
        <v>8</v>
      </c>
      <c r="B18" s="669" t="s">
        <v>640</v>
      </c>
      <c r="C18" s="670"/>
      <c r="D18" s="43">
        <f>+D14</f>
        <v>661994780.00000012</v>
      </c>
      <c r="E18" s="668"/>
      <c r="F18" s="666"/>
      <c r="G18" s="658">
        <f>+G14</f>
        <v>47950055.019999981</v>
      </c>
      <c r="H18" s="666"/>
      <c r="I18" s="668"/>
      <c r="J18" s="666"/>
      <c r="K18" s="665">
        <f>+K14</f>
        <v>0</v>
      </c>
      <c r="L18" s="660"/>
      <c r="M18" s="658">
        <f t="shared" si="0"/>
        <v>709944835.0200001</v>
      </c>
      <c r="N18" s="659"/>
    </row>
    <row r="19" spans="1:14" ht="13.5" customHeight="1">
      <c r="A19" s="42">
        <v>9</v>
      </c>
      <c r="B19" s="663" t="s">
        <v>616</v>
      </c>
      <c r="C19" s="664"/>
      <c r="D19" s="45">
        <f>+D18</f>
        <v>661994780.00000012</v>
      </c>
      <c r="E19" s="660"/>
      <c r="F19" s="660"/>
      <c r="G19" s="665">
        <f>+G18</f>
        <v>47950055.019999981</v>
      </c>
      <c r="H19" s="660"/>
      <c r="I19" s="660"/>
      <c r="J19" s="660"/>
      <c r="K19" s="665">
        <f>+K18</f>
        <v>0</v>
      </c>
      <c r="L19" s="660"/>
      <c r="M19" s="658">
        <f t="shared" si="0"/>
        <v>709944835.0200001</v>
      </c>
      <c r="N19" s="659"/>
    </row>
    <row r="20" spans="1:14" ht="13.5" customHeight="1">
      <c r="A20" s="46"/>
      <c r="B20" s="47"/>
      <c r="C20" s="47"/>
      <c r="D20" s="48"/>
      <c r="E20" s="49"/>
      <c r="F20" s="49"/>
      <c r="G20" s="49"/>
      <c r="H20" s="49"/>
      <c r="I20" s="49"/>
      <c r="J20" s="49"/>
      <c r="K20" s="49"/>
      <c r="L20" s="49"/>
      <c r="M20" s="49"/>
      <c r="N20" s="50"/>
    </row>
    <row r="21" spans="1:14" ht="13.5" customHeight="1">
      <c r="A21" s="661" t="s">
        <v>955</v>
      </c>
      <c r="B21" s="661"/>
      <c r="C21" s="661"/>
      <c r="D21" s="661"/>
      <c r="E21" s="661"/>
      <c r="F21" s="661"/>
      <c r="G21" s="661"/>
      <c r="H21" s="661"/>
      <c r="I21" s="661"/>
      <c r="J21" s="661"/>
      <c r="K21" s="661"/>
      <c r="L21" s="661"/>
      <c r="M21" s="661"/>
      <c r="N21" s="661"/>
    </row>
    <row r="22" spans="1:14" ht="13.5" customHeight="1">
      <c r="A22" s="661"/>
      <c r="B22" s="661"/>
      <c r="C22" s="661"/>
      <c r="D22" s="661"/>
      <c r="E22" s="661"/>
      <c r="F22" s="661"/>
      <c r="G22" s="661"/>
      <c r="H22" s="661"/>
      <c r="I22" s="661"/>
      <c r="J22" s="661"/>
      <c r="K22" s="661"/>
      <c r="L22" s="661"/>
      <c r="M22" s="661"/>
      <c r="N22" s="661"/>
    </row>
    <row r="23" spans="1:14" ht="13.5" customHeight="1">
      <c r="A23" s="639" t="s">
        <v>956</v>
      </c>
      <c r="B23" s="639"/>
      <c r="C23" s="639"/>
      <c r="D23" s="639"/>
      <c r="E23" s="639"/>
      <c r="F23" s="639"/>
      <c r="G23" s="639"/>
      <c r="H23" s="639"/>
      <c r="I23" s="639"/>
      <c r="J23" s="639"/>
      <c r="K23" s="639"/>
      <c r="L23" s="639"/>
      <c r="M23" s="639"/>
      <c r="N23" s="639"/>
    </row>
    <row r="24" spans="1:14" ht="13.5" customHeight="1">
      <c r="A24" s="639"/>
      <c r="B24" s="639"/>
      <c r="C24" s="639"/>
      <c r="D24" s="639"/>
      <c r="E24" s="639"/>
      <c r="F24" s="639"/>
      <c r="G24" s="639"/>
      <c r="H24" s="639"/>
      <c r="I24" s="639"/>
      <c r="J24" s="639"/>
      <c r="K24" s="639"/>
      <c r="L24" s="639"/>
      <c r="M24" s="639"/>
      <c r="N24" s="639"/>
    </row>
    <row r="25" spans="1:14" ht="13.5" customHeight="1">
      <c r="A25" s="639"/>
      <c r="B25" s="639"/>
      <c r="C25" s="639"/>
      <c r="D25" s="639"/>
      <c r="E25" s="639"/>
      <c r="F25" s="639"/>
      <c r="G25" s="639"/>
      <c r="H25" s="639"/>
      <c r="I25" s="639"/>
      <c r="J25" s="639"/>
      <c r="K25" s="639"/>
      <c r="L25" s="639"/>
      <c r="M25" s="639"/>
      <c r="N25" s="639"/>
    </row>
    <row r="26" spans="1:14" ht="13.5" customHeight="1">
      <c r="A26" s="639" t="s">
        <v>957</v>
      </c>
      <c r="B26" s="639"/>
      <c r="C26" s="639"/>
      <c r="D26" s="639"/>
      <c r="E26" s="639"/>
      <c r="F26" s="639"/>
      <c r="G26" s="639"/>
      <c r="H26" s="639"/>
      <c r="I26" s="639"/>
      <c r="J26" s="639"/>
      <c r="K26" s="639"/>
      <c r="L26" s="639"/>
      <c r="M26" s="639"/>
      <c r="N26" s="639"/>
    </row>
    <row r="27" spans="1:14" ht="13.5" customHeight="1">
      <c r="A27" s="639" t="s">
        <v>957</v>
      </c>
      <c r="B27" s="639"/>
      <c r="C27" s="639"/>
      <c r="D27" s="639"/>
      <c r="E27" s="639"/>
      <c r="F27" s="639"/>
      <c r="G27" s="639"/>
      <c r="H27" s="639"/>
      <c r="I27" s="639"/>
      <c r="J27" s="639"/>
      <c r="K27" s="639"/>
      <c r="L27" s="639"/>
      <c r="M27" s="639"/>
      <c r="N27" s="639"/>
    </row>
    <row r="28" spans="1:14" ht="13.5" customHeight="1">
      <c r="A28" s="639" t="s">
        <v>957</v>
      </c>
      <c r="B28" s="639"/>
      <c r="C28" s="639"/>
      <c r="D28" s="639"/>
      <c r="E28" s="639"/>
      <c r="F28" s="639"/>
      <c r="G28" s="639"/>
      <c r="H28" s="639"/>
      <c r="I28" s="639"/>
      <c r="J28" s="639"/>
      <c r="K28" s="639"/>
      <c r="L28" s="639"/>
      <c r="M28" s="639"/>
      <c r="N28" s="639"/>
    </row>
    <row r="29" spans="1:14" ht="13.5" customHeight="1">
      <c r="A29" s="662" t="s">
        <v>958</v>
      </c>
      <c r="B29" s="662"/>
      <c r="C29" s="662"/>
      <c r="D29" s="662"/>
      <c r="E29" s="662"/>
      <c r="F29" s="662"/>
      <c r="G29" s="662"/>
      <c r="H29" s="662"/>
      <c r="I29" s="662"/>
      <c r="J29" s="662"/>
      <c r="K29" s="662"/>
      <c r="L29" s="662"/>
      <c r="M29" s="662"/>
      <c r="N29" s="662"/>
    </row>
    <row r="30" spans="1:14" ht="13.5" customHeight="1">
      <c r="A30" s="662"/>
      <c r="B30" s="662"/>
      <c r="C30" s="662"/>
      <c r="D30" s="662"/>
      <c r="E30" s="662"/>
      <c r="F30" s="662"/>
      <c r="G30" s="662"/>
      <c r="H30" s="662"/>
      <c r="I30" s="662"/>
      <c r="J30" s="662"/>
      <c r="K30" s="662"/>
      <c r="L30" s="662"/>
      <c r="M30" s="662"/>
      <c r="N30" s="662"/>
    </row>
    <row r="31" spans="1:14" ht="13.5" customHeight="1">
      <c r="A31" s="639" t="s">
        <v>959</v>
      </c>
      <c r="B31" s="639"/>
      <c r="C31" s="639"/>
      <c r="D31" s="639"/>
      <c r="E31" s="639"/>
      <c r="F31" s="639"/>
      <c r="G31" s="639"/>
      <c r="H31" s="639"/>
      <c r="I31" s="639"/>
      <c r="J31" s="639"/>
      <c r="K31" s="639"/>
      <c r="L31" s="639"/>
      <c r="M31" s="639"/>
      <c r="N31" s="639"/>
    </row>
    <row r="32" spans="1:14" ht="13.5" customHeight="1">
      <c r="A32" s="639"/>
      <c r="B32" s="639"/>
      <c r="C32" s="639"/>
      <c r="D32" s="639"/>
      <c r="E32" s="639"/>
      <c r="F32" s="639"/>
      <c r="G32" s="639"/>
      <c r="H32" s="639"/>
      <c r="I32" s="639"/>
      <c r="J32" s="639"/>
      <c r="K32" s="639"/>
      <c r="L32" s="639"/>
      <c r="M32" s="639"/>
      <c r="N32" s="639"/>
    </row>
    <row r="33" spans="1:14" ht="13.5" customHeight="1">
      <c r="A33" s="639" t="s">
        <v>957</v>
      </c>
      <c r="B33" s="639"/>
      <c r="C33" s="639"/>
      <c r="D33" s="639"/>
      <c r="E33" s="639"/>
      <c r="F33" s="639"/>
      <c r="G33" s="639"/>
      <c r="H33" s="639"/>
      <c r="I33" s="639"/>
      <c r="J33" s="639"/>
      <c r="K33" s="639"/>
      <c r="L33" s="639"/>
      <c r="M33" s="639"/>
      <c r="N33" s="639"/>
    </row>
    <row r="34" spans="1:14" ht="13.5" customHeight="1">
      <c r="A34" s="639" t="s">
        <v>957</v>
      </c>
      <c r="B34" s="639"/>
      <c r="C34" s="639"/>
      <c r="D34" s="639"/>
      <c r="E34" s="639"/>
      <c r="F34" s="639"/>
      <c r="G34" s="639"/>
      <c r="H34" s="639"/>
      <c r="I34" s="639"/>
      <c r="J34" s="639"/>
      <c r="K34" s="639"/>
      <c r="L34" s="639"/>
      <c r="M34" s="639"/>
      <c r="N34" s="639"/>
    </row>
    <row r="35" spans="1:14" ht="13.5" customHeight="1">
      <c r="A35" s="639" t="s">
        <v>957</v>
      </c>
      <c r="B35" s="639"/>
      <c r="C35" s="639"/>
      <c r="D35" s="639"/>
      <c r="E35" s="639"/>
      <c r="F35" s="639"/>
      <c r="G35" s="639"/>
      <c r="H35" s="639"/>
      <c r="I35" s="639"/>
      <c r="J35" s="639"/>
      <c r="K35" s="639"/>
      <c r="L35" s="639"/>
      <c r="M35" s="639"/>
      <c r="N35" s="639"/>
    </row>
    <row r="36" spans="1:14" ht="13.5" customHeight="1">
      <c r="A36" s="51"/>
      <c r="B36" s="51"/>
      <c r="C36" s="51"/>
      <c r="D36" s="51"/>
      <c r="E36" s="51"/>
      <c r="F36" s="51"/>
      <c r="G36" s="51"/>
      <c r="H36" s="51"/>
      <c r="I36" s="51"/>
      <c r="J36" s="51"/>
      <c r="K36" s="51"/>
      <c r="L36" s="51"/>
      <c r="M36" s="51"/>
      <c r="N36" s="51"/>
    </row>
    <row r="37" spans="1:14" s="33" customFormat="1" ht="13.5" customHeight="1">
      <c r="A37" s="86" t="s">
        <v>960</v>
      </c>
      <c r="B37" s="86"/>
      <c r="C37" s="86"/>
      <c r="D37" s="86"/>
      <c r="E37" s="86"/>
      <c r="F37" s="84"/>
      <c r="G37" s="84"/>
      <c r="H37" s="84"/>
      <c r="I37" s="84"/>
      <c r="J37" s="84"/>
      <c r="K37" s="84"/>
      <c r="L37" s="84"/>
      <c r="M37" s="84"/>
      <c r="N37" s="84"/>
    </row>
    <row r="38" spans="1:14" ht="13.5" customHeight="1">
      <c r="A38" s="7" t="s">
        <v>632</v>
      </c>
      <c r="B38" s="7"/>
      <c r="C38" s="7"/>
      <c r="D38" s="7"/>
      <c r="E38" s="7"/>
      <c r="F38" s="26"/>
      <c r="G38" s="26"/>
      <c r="H38" s="26"/>
      <c r="I38" s="26"/>
      <c r="J38" s="26"/>
      <c r="K38" s="26"/>
      <c r="L38" s="26"/>
      <c r="M38" s="26"/>
      <c r="N38" s="26"/>
    </row>
    <row r="39" spans="1:14" ht="13.5" customHeight="1">
      <c r="A39" s="667" t="s">
        <v>613</v>
      </c>
      <c r="B39" s="657" t="s">
        <v>633</v>
      </c>
      <c r="C39" s="657"/>
      <c r="D39" s="657"/>
      <c r="E39" s="657"/>
      <c r="F39" s="657" t="s">
        <v>615</v>
      </c>
      <c r="G39" s="657"/>
      <c r="H39" s="657"/>
      <c r="I39" s="657"/>
      <c r="J39" s="657" t="s">
        <v>616</v>
      </c>
      <c r="K39" s="657"/>
      <c r="L39" s="657"/>
      <c r="M39" s="657"/>
      <c r="N39" s="657"/>
    </row>
    <row r="40" spans="1:14">
      <c r="A40" s="667"/>
      <c r="B40" s="657"/>
      <c r="C40" s="657"/>
      <c r="D40" s="657"/>
      <c r="E40" s="657"/>
      <c r="F40" s="657"/>
      <c r="G40" s="657"/>
      <c r="H40" s="657"/>
      <c r="I40" s="657"/>
      <c r="J40" s="657"/>
      <c r="K40" s="657"/>
      <c r="L40" s="657"/>
      <c r="M40" s="657"/>
      <c r="N40" s="657"/>
    </row>
    <row r="41" spans="1:14" ht="13.5" customHeight="1">
      <c r="A41" s="36">
        <v>1</v>
      </c>
      <c r="B41" s="621" t="s">
        <v>961</v>
      </c>
      <c r="C41" s="621"/>
      <c r="D41" s="621"/>
      <c r="E41" s="621"/>
      <c r="F41" s="656">
        <f>+'Guilgee balance'!D58</f>
        <v>0</v>
      </c>
      <c r="G41" s="656"/>
      <c r="H41" s="656"/>
      <c r="I41" s="656"/>
      <c r="J41" s="656">
        <f>+'Guilgee balance'!H58</f>
        <v>0</v>
      </c>
      <c r="K41" s="656"/>
      <c r="L41" s="656"/>
      <c r="M41" s="656"/>
      <c r="N41" s="656"/>
    </row>
    <row r="42" spans="1:14" ht="13.5" customHeight="1">
      <c r="A42" s="36">
        <v>2</v>
      </c>
      <c r="B42" s="621" t="s">
        <v>962</v>
      </c>
      <c r="C42" s="621"/>
      <c r="D42" s="621"/>
      <c r="E42" s="621"/>
      <c r="F42" s="656"/>
      <c r="G42" s="656"/>
      <c r="H42" s="656"/>
      <c r="I42" s="656"/>
      <c r="J42" s="656"/>
      <c r="K42" s="656"/>
      <c r="L42" s="656"/>
      <c r="M42" s="656"/>
      <c r="N42" s="656"/>
    </row>
    <row r="43" spans="1:14" ht="13.5" customHeight="1">
      <c r="A43" s="36">
        <v>3</v>
      </c>
      <c r="B43" s="621" t="s">
        <v>963</v>
      </c>
      <c r="C43" s="621"/>
      <c r="D43" s="621"/>
      <c r="E43" s="621"/>
      <c r="F43" s="656"/>
      <c r="G43" s="656"/>
      <c r="H43" s="656"/>
      <c r="I43" s="656"/>
      <c r="J43" s="656"/>
      <c r="K43" s="656"/>
      <c r="L43" s="656"/>
      <c r="M43" s="656"/>
      <c r="N43" s="656"/>
    </row>
    <row r="44" spans="1:14" ht="13.5" customHeight="1">
      <c r="A44" s="52">
        <v>4</v>
      </c>
      <c r="B44" s="621" t="s">
        <v>216</v>
      </c>
      <c r="C44" s="621"/>
      <c r="D44" s="621"/>
      <c r="E44" s="621"/>
      <c r="F44" s="656">
        <f>+'Guilgee balance'!D53</f>
        <v>1911935214.73</v>
      </c>
      <c r="G44" s="656"/>
      <c r="H44" s="656"/>
      <c r="I44" s="656"/>
      <c r="J44" s="656">
        <f>+'Guilgee balance'!H53</f>
        <v>1641393825.29</v>
      </c>
      <c r="K44" s="656"/>
      <c r="L44" s="656"/>
      <c r="M44" s="656"/>
      <c r="N44" s="656"/>
    </row>
    <row r="45" spans="1:14" s="33" customFormat="1" ht="13.5" customHeight="1">
      <c r="A45" s="53">
        <v>5</v>
      </c>
      <c r="B45" s="621" t="s">
        <v>946</v>
      </c>
      <c r="C45" s="621"/>
      <c r="D45" s="621"/>
      <c r="E45" s="621"/>
      <c r="F45" s="656">
        <f>+F41+F42+F43+F44</f>
        <v>1911935214.73</v>
      </c>
      <c r="G45" s="656"/>
      <c r="H45" s="656"/>
      <c r="I45" s="656"/>
      <c r="J45" s="656">
        <f>+J41+J42+J43+J44</f>
        <v>1641393825.29</v>
      </c>
      <c r="K45" s="656"/>
      <c r="L45" s="656"/>
      <c r="M45" s="656"/>
      <c r="N45" s="656"/>
    </row>
    <row r="46" spans="1:14" ht="13.5" customHeight="1">
      <c r="A46" s="26"/>
      <c r="B46" s="26"/>
      <c r="C46" s="26"/>
      <c r="D46" s="26"/>
      <c r="E46" s="26"/>
      <c r="F46" s="26"/>
      <c r="G46" s="26"/>
      <c r="H46" s="26"/>
      <c r="I46" s="26"/>
      <c r="J46" s="26"/>
      <c r="K46" s="26"/>
      <c r="L46" s="26"/>
      <c r="M46" s="26"/>
      <c r="N46" s="26"/>
    </row>
    <row r="47" spans="1:14" ht="13.5" customHeight="1">
      <c r="A47" s="26"/>
      <c r="B47" s="26"/>
      <c r="C47" s="26"/>
      <c r="D47" s="26"/>
      <c r="E47" s="26"/>
      <c r="F47" s="26"/>
      <c r="G47" s="26"/>
      <c r="H47" s="26"/>
      <c r="I47" s="26"/>
      <c r="J47" s="26"/>
      <c r="K47" s="26"/>
      <c r="L47" s="26"/>
      <c r="M47" s="26"/>
      <c r="N47" s="26"/>
    </row>
    <row r="48" spans="1:14" ht="13.5" customHeight="1">
      <c r="A48" s="26"/>
      <c r="B48" s="26"/>
      <c r="C48" s="26"/>
      <c r="D48" s="26"/>
      <c r="E48" s="26"/>
      <c r="F48" s="26"/>
      <c r="G48" s="26"/>
      <c r="H48" s="26"/>
      <c r="I48" s="26"/>
      <c r="J48" s="26"/>
      <c r="K48" s="26"/>
      <c r="L48" s="26"/>
      <c r="M48" s="26"/>
      <c r="N48" s="26"/>
    </row>
    <row r="49" spans="1:14" ht="13.5" customHeight="1">
      <c r="A49" s="26"/>
      <c r="B49" s="26"/>
      <c r="C49" s="26"/>
      <c r="D49" s="26"/>
      <c r="E49" s="26"/>
      <c r="F49" s="26"/>
      <c r="G49" s="26"/>
      <c r="H49" s="26"/>
      <c r="I49" s="26"/>
      <c r="J49" s="26"/>
      <c r="K49" s="26"/>
      <c r="L49" s="26"/>
      <c r="M49" s="26"/>
      <c r="N49" s="26"/>
    </row>
    <row r="50" spans="1:14" ht="13.5" customHeight="1">
      <c r="A50" s="26"/>
      <c r="B50" s="26"/>
      <c r="C50" s="26"/>
      <c r="D50" s="26"/>
      <c r="E50" s="26"/>
      <c r="F50" s="26"/>
      <c r="G50" s="26"/>
      <c r="H50" s="26"/>
      <c r="I50" s="26"/>
      <c r="J50" s="26"/>
      <c r="K50" s="26"/>
      <c r="L50" s="26"/>
      <c r="M50" s="26"/>
      <c r="N50" s="26"/>
    </row>
    <row r="51" spans="1:14" ht="13.5" customHeight="1">
      <c r="A51" s="26"/>
      <c r="B51" s="26"/>
      <c r="C51" s="26"/>
      <c r="D51" s="26"/>
      <c r="E51" s="26"/>
      <c r="F51" s="26"/>
      <c r="G51" s="26"/>
      <c r="H51" s="26"/>
      <c r="I51" s="26"/>
      <c r="J51" s="26"/>
      <c r="K51" s="26"/>
      <c r="L51" s="26"/>
      <c r="M51" s="26"/>
      <c r="N51" s="26"/>
    </row>
    <row r="52" spans="1:14" ht="12.75" customHeight="1">
      <c r="A52" s="26"/>
      <c r="B52" s="26"/>
      <c r="C52" s="26"/>
      <c r="D52" s="26"/>
      <c r="E52" s="26"/>
      <c r="F52" s="26"/>
      <c r="G52" s="26"/>
      <c r="H52" s="26"/>
      <c r="I52" s="26"/>
      <c r="J52" s="26"/>
      <c r="K52" s="26"/>
      <c r="L52" s="26"/>
      <c r="M52" s="26"/>
      <c r="N52" s="26"/>
    </row>
    <row r="53" spans="1:14" ht="12.75" customHeight="1"/>
  </sheetData>
  <customSheetViews>
    <customSheetView guid="{18995E68-9F94-41E1-AFE0-9FA3492E52B5}" fitToPage="1" topLeftCell="A28">
      <selection activeCell="A22" sqref="A22:H22"/>
      <pageMargins left="0.75" right="0.32" top="1" bottom="1" header="0.5" footer="0.5"/>
      <pageSetup paperSize="9" orientation="portrait" verticalDpi="300" r:id="rId1"/>
      <headerFooter alignWithMargins="0"/>
    </customSheetView>
  </customSheetViews>
  <mergeCells count="103">
    <mergeCell ref="M18:N18"/>
    <mergeCell ref="M19:N19"/>
    <mergeCell ref="M11:N11"/>
    <mergeCell ref="M12:N12"/>
    <mergeCell ref="M13:N13"/>
    <mergeCell ref="M14:N14"/>
    <mergeCell ref="M15:N15"/>
    <mergeCell ref="M16:N16"/>
    <mergeCell ref="A9:A10"/>
    <mergeCell ref="B9:C10"/>
    <mergeCell ref="B11:C11"/>
    <mergeCell ref="B12:C12"/>
    <mergeCell ref="G10:H10"/>
    <mergeCell ref="I10:J10"/>
    <mergeCell ref="K10:L10"/>
    <mergeCell ref="E18:F18"/>
    <mergeCell ref="G14:H14"/>
    <mergeCell ref="E11:F11"/>
    <mergeCell ref="E12:F12"/>
    <mergeCell ref="E13:F13"/>
    <mergeCell ref="E14:F14"/>
    <mergeCell ref="E15:F15"/>
    <mergeCell ref="K17:L17"/>
    <mergeCell ref="K18:L18"/>
    <mergeCell ref="K14:L14"/>
    <mergeCell ref="K15:L15"/>
    <mergeCell ref="K11:L11"/>
    <mergeCell ref="I17:J17"/>
    <mergeCell ref="G17:H17"/>
    <mergeCell ref="K16:L16"/>
    <mergeCell ref="I15:J15"/>
    <mergeCell ref="B14:C14"/>
    <mergeCell ref="I14:J14"/>
    <mergeCell ref="E17:F17"/>
    <mergeCell ref="I16:J16"/>
    <mergeCell ref="G16:H16"/>
    <mergeCell ref="B2:E2"/>
    <mergeCell ref="B3:E3"/>
    <mergeCell ref="B4:E4"/>
    <mergeCell ref="B5:E5"/>
    <mergeCell ref="F2:I2"/>
    <mergeCell ref="G11:H11"/>
    <mergeCell ref="G12:H12"/>
    <mergeCell ref="G13:H13"/>
    <mergeCell ref="B13:C13"/>
    <mergeCell ref="E10:F10"/>
    <mergeCell ref="I11:J11"/>
    <mergeCell ref="I12:J12"/>
    <mergeCell ref="J2:N2"/>
    <mergeCell ref="F5:I5"/>
    <mergeCell ref="J5:N5"/>
    <mergeCell ref="F3:I3"/>
    <mergeCell ref="J3:N3"/>
    <mergeCell ref="F4:I4"/>
    <mergeCell ref="D9:L9"/>
    <mergeCell ref="J4:N4"/>
    <mergeCell ref="M9:N10"/>
    <mergeCell ref="K12:L12"/>
    <mergeCell ref="K13:L13"/>
    <mergeCell ref="M17:N17"/>
    <mergeCell ref="I13:J13"/>
    <mergeCell ref="E16:F16"/>
    <mergeCell ref="A21:N22"/>
    <mergeCell ref="A23:N25"/>
    <mergeCell ref="A27:N27"/>
    <mergeCell ref="A28:N28"/>
    <mergeCell ref="A29:N30"/>
    <mergeCell ref="F39:I40"/>
    <mergeCell ref="B19:C19"/>
    <mergeCell ref="K19:L19"/>
    <mergeCell ref="G18:H18"/>
    <mergeCell ref="G19:H19"/>
    <mergeCell ref="A26:N26"/>
    <mergeCell ref="A39:A40"/>
    <mergeCell ref="B39:E40"/>
    <mergeCell ref="E19:F19"/>
    <mergeCell ref="I19:J19"/>
    <mergeCell ref="I18:J18"/>
    <mergeCell ref="B15:C15"/>
    <mergeCell ref="B16:C16"/>
    <mergeCell ref="B17:C17"/>
    <mergeCell ref="B18:C18"/>
    <mergeCell ref="G15:H15"/>
    <mergeCell ref="J42:N42"/>
    <mergeCell ref="B41:E41"/>
    <mergeCell ref="B42:E42"/>
    <mergeCell ref="J41:N41"/>
    <mergeCell ref="F42:I42"/>
    <mergeCell ref="A31:N32"/>
    <mergeCell ref="A33:N33"/>
    <mergeCell ref="A34:N34"/>
    <mergeCell ref="A35:N35"/>
    <mergeCell ref="F41:I41"/>
    <mergeCell ref="J39:N40"/>
    <mergeCell ref="J45:N45"/>
    <mergeCell ref="B44:E44"/>
    <mergeCell ref="B45:E45"/>
    <mergeCell ref="B43:E43"/>
    <mergeCell ref="F44:I44"/>
    <mergeCell ref="F45:I45"/>
    <mergeCell ref="J43:N43"/>
    <mergeCell ref="J44:N44"/>
    <mergeCell ref="F43:I43"/>
  </mergeCells>
  <phoneticPr fontId="107" type="noConversion"/>
  <pageMargins left="0.75" right="0.32" top="1" bottom="1" header="0.5" footer="0.5"/>
  <pageSetup paperSize="9" scale="91" orientation="portrait" verticalDpi="300"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J37"/>
  <sheetViews>
    <sheetView zoomScale="90" zoomScaleNormal="90" workbookViewId="0">
      <selection activeCell="B5" sqref="B5"/>
    </sheetView>
  </sheetViews>
  <sheetFormatPr defaultColWidth="9.140625" defaultRowHeight="15" customHeight="1"/>
  <cols>
    <col min="1" max="1" width="4" style="30" bestFit="1" customWidth="1"/>
    <col min="2" max="2" width="29.85546875" style="30" customWidth="1"/>
    <col min="3" max="3" width="13.7109375" style="30" customWidth="1"/>
    <col min="4" max="4" width="14" style="30" customWidth="1"/>
    <col min="5" max="5" width="16.5703125" style="30" bestFit="1" customWidth="1"/>
    <col min="6" max="6" width="14.140625" style="30" customWidth="1"/>
    <col min="7" max="7" width="14.42578125" style="30" customWidth="1"/>
    <col min="8" max="8" width="14.5703125" style="30" customWidth="1"/>
    <col min="9" max="9" width="13.7109375" style="30" customWidth="1"/>
    <col min="10" max="10" width="16.5703125" style="55" bestFit="1" customWidth="1"/>
    <col min="11" max="61" width="13.85546875" style="30" customWidth="1"/>
    <col min="62" max="16384" width="9.140625" style="30"/>
  </cols>
  <sheetData>
    <row r="1" spans="1:10" ht="18.75">
      <c r="B1" s="688" t="s">
        <v>1</v>
      </c>
      <c r="C1" s="689"/>
      <c r="D1" s="689"/>
      <c r="E1" s="689"/>
      <c r="F1" s="689"/>
      <c r="G1" s="689"/>
      <c r="H1" s="689"/>
      <c r="I1" s="689"/>
      <c r="J1" s="689"/>
    </row>
    <row r="2" spans="1:10" ht="15" customHeight="1">
      <c r="B2" s="54"/>
    </row>
    <row r="3" spans="1:10" s="56" customFormat="1" ht="48.75" customHeight="1">
      <c r="A3" s="56" t="s">
        <v>613</v>
      </c>
      <c r="B3" s="57" t="s">
        <v>272</v>
      </c>
      <c r="C3" s="58" t="s">
        <v>964</v>
      </c>
      <c r="D3" s="58" t="s">
        <v>965</v>
      </c>
      <c r="E3" s="58" t="s">
        <v>966</v>
      </c>
      <c r="F3" s="58" t="s">
        <v>638</v>
      </c>
      <c r="G3" s="58" t="s">
        <v>636</v>
      </c>
      <c r="H3" s="58" t="s">
        <v>637</v>
      </c>
      <c r="I3" s="58" t="s">
        <v>271</v>
      </c>
      <c r="J3" s="57" t="s">
        <v>639</v>
      </c>
    </row>
    <row r="4" spans="1:10" ht="15" customHeight="1">
      <c r="A4" s="59">
        <v>1</v>
      </c>
      <c r="B4" s="60" t="s">
        <v>967</v>
      </c>
      <c r="C4" s="43"/>
      <c r="D4" s="43"/>
      <c r="E4" s="43"/>
      <c r="F4" s="43"/>
      <c r="G4" s="43"/>
      <c r="H4" s="43"/>
      <c r="I4" s="43"/>
      <c r="J4" s="45"/>
    </row>
    <row r="5" spans="1:10" ht="15" customHeight="1">
      <c r="A5" s="59">
        <v>1.1000000000000001</v>
      </c>
      <c r="B5" s="61" t="s">
        <v>640</v>
      </c>
      <c r="C5" s="45">
        <f>+'Guilgee balance'!D62</f>
        <v>0</v>
      </c>
      <c r="D5" s="45">
        <f>+'Guilgee balance'!D64</f>
        <v>362243348.81999999</v>
      </c>
      <c r="E5" s="45">
        <f>+'Guilgee balance'!D72</f>
        <v>40290000</v>
      </c>
      <c r="F5" s="45">
        <f>+'Guilgee balance'!D76</f>
        <v>22000000</v>
      </c>
      <c r="G5" s="45">
        <f>+'Guilgee balance'!D68</f>
        <v>0</v>
      </c>
      <c r="H5" s="45">
        <f>+'Guilgee balance'!D86</f>
        <v>0</v>
      </c>
      <c r="I5" s="45">
        <f>+'Guilgee balance'!D80</f>
        <v>0</v>
      </c>
      <c r="J5" s="45">
        <f>SUM(C5:I5)</f>
        <v>424533348.81999999</v>
      </c>
    </row>
    <row r="6" spans="1:10" ht="15" customHeight="1">
      <c r="A6" s="59">
        <v>1.2</v>
      </c>
      <c r="B6" s="62" t="s">
        <v>641</v>
      </c>
      <c r="C6" s="63">
        <f t="shared" ref="C6:I6" si="0">SUM(C7:C10)</f>
        <v>0</v>
      </c>
      <c r="D6" s="63">
        <f t="shared" si="0"/>
        <v>0</v>
      </c>
      <c r="E6" s="63">
        <f t="shared" si="0"/>
        <v>0</v>
      </c>
      <c r="F6" s="63">
        <f t="shared" si="0"/>
        <v>0</v>
      </c>
      <c r="G6" s="63">
        <f>+G7+G8+G9+G10</f>
        <v>0</v>
      </c>
      <c r="H6" s="63">
        <f>+H7+H8+H9+H10</f>
        <v>0</v>
      </c>
      <c r="I6" s="63">
        <f t="shared" si="0"/>
        <v>0</v>
      </c>
      <c r="J6" s="45">
        <f>SUM(C6:I6)</f>
        <v>0</v>
      </c>
    </row>
    <row r="7" spans="1:10" ht="15" customHeight="1">
      <c r="A7" s="59"/>
      <c r="B7" s="61" t="s">
        <v>642</v>
      </c>
      <c r="C7" s="43"/>
      <c r="D7" s="43"/>
      <c r="E7" s="43"/>
      <c r="F7" s="43"/>
      <c r="G7" s="43"/>
      <c r="H7" s="43"/>
      <c r="I7" s="43"/>
      <c r="J7" s="45">
        <f t="shared" ref="J7:J29" si="1">SUM(C7:I7)</f>
        <v>0</v>
      </c>
    </row>
    <row r="8" spans="1:10" ht="15" customHeight="1">
      <c r="A8" s="59"/>
      <c r="B8" s="61" t="s">
        <v>643</v>
      </c>
      <c r="C8" s="43">
        <f>+'Guilgee balance'!F62</f>
        <v>0</v>
      </c>
      <c r="D8" s="43">
        <f>+'Guilgee balance'!F64</f>
        <v>0</v>
      </c>
      <c r="E8" s="43">
        <f>+'Guilgee balance'!F72</f>
        <v>0</v>
      </c>
      <c r="F8" s="43">
        <f>+'Guilgee balance'!F76</f>
        <v>0</v>
      </c>
      <c r="G8" s="43">
        <f>+'Guilgee balance'!F68</f>
        <v>0</v>
      </c>
      <c r="H8" s="43">
        <f>+'Guilgee balance'!F86</f>
        <v>0</v>
      </c>
      <c r="I8" s="43">
        <f>+'Guilgee balance'!F80</f>
        <v>0</v>
      </c>
      <c r="J8" s="45">
        <f t="shared" si="1"/>
        <v>0</v>
      </c>
    </row>
    <row r="9" spans="1:10" ht="15" customHeight="1">
      <c r="A9" s="59"/>
      <c r="B9" s="61" t="s">
        <v>644</v>
      </c>
      <c r="C9" s="43"/>
      <c r="D9" s="43"/>
      <c r="E9" s="43"/>
      <c r="F9" s="43"/>
      <c r="G9" s="43"/>
      <c r="H9" s="43"/>
      <c r="I9" s="43"/>
      <c r="J9" s="45">
        <f t="shared" si="1"/>
        <v>0</v>
      </c>
    </row>
    <row r="10" spans="1:10" ht="15" customHeight="1">
      <c r="A10" s="59"/>
      <c r="B10" s="61" t="s">
        <v>968</v>
      </c>
      <c r="C10" s="43"/>
      <c r="D10" s="43"/>
      <c r="E10" s="43"/>
      <c r="F10" s="43"/>
      <c r="G10" s="43"/>
      <c r="H10" s="43"/>
      <c r="I10" s="43"/>
      <c r="J10" s="45">
        <f t="shared" si="1"/>
        <v>0</v>
      </c>
    </row>
    <row r="11" spans="1:10" ht="15" customHeight="1">
      <c r="A11" s="59">
        <v>1.3</v>
      </c>
      <c r="B11" s="62" t="s">
        <v>645</v>
      </c>
      <c r="C11" s="63">
        <f t="shared" ref="C11:I11" si="2">SUM(C12:C15)</f>
        <v>0</v>
      </c>
      <c r="D11" s="63">
        <f t="shared" si="2"/>
        <v>0</v>
      </c>
      <c r="E11" s="63">
        <f t="shared" si="2"/>
        <v>0</v>
      </c>
      <c r="F11" s="63">
        <f t="shared" si="2"/>
        <v>0</v>
      </c>
      <c r="G11" s="63">
        <f t="shared" si="2"/>
        <v>0</v>
      </c>
      <c r="H11" s="63">
        <f t="shared" si="2"/>
        <v>0</v>
      </c>
      <c r="I11" s="63">
        <f t="shared" si="2"/>
        <v>0</v>
      </c>
      <c r="J11" s="45">
        <f t="shared" si="1"/>
        <v>0</v>
      </c>
    </row>
    <row r="12" spans="1:10">
      <c r="A12" s="59"/>
      <c r="B12" s="61" t="s">
        <v>646</v>
      </c>
      <c r="C12" s="43">
        <f>+'Guilgee balance'!G62</f>
        <v>0</v>
      </c>
      <c r="D12" s="43">
        <f>+'Guilgee balance'!G64</f>
        <v>0</v>
      </c>
      <c r="E12" s="43">
        <f>+'Guilgee balance'!G72</f>
        <v>0</v>
      </c>
      <c r="F12" s="43">
        <f>+'Guilgee balance'!G76</f>
        <v>0</v>
      </c>
      <c r="G12" s="43">
        <f>+'Guilgee balance'!G68</f>
        <v>0</v>
      </c>
      <c r="H12" s="43">
        <f>+'Guilgee balance'!G86</f>
        <v>0</v>
      </c>
      <c r="I12" s="43">
        <f>+'Guilgee balance'!G80</f>
        <v>0</v>
      </c>
      <c r="J12" s="45">
        <f t="shared" si="1"/>
        <v>0</v>
      </c>
    </row>
    <row r="13" spans="1:10" ht="15" customHeight="1">
      <c r="A13" s="59"/>
      <c r="B13" s="61" t="s">
        <v>648</v>
      </c>
      <c r="C13" s="43"/>
      <c r="D13" s="43"/>
      <c r="E13" s="43"/>
      <c r="F13" s="43"/>
      <c r="G13" s="43"/>
      <c r="H13" s="43"/>
      <c r="I13" s="43"/>
      <c r="J13" s="45">
        <f t="shared" si="1"/>
        <v>0</v>
      </c>
    </row>
    <row r="14" spans="1:10" ht="15" customHeight="1">
      <c r="A14" s="59"/>
      <c r="B14" s="61" t="s">
        <v>647</v>
      </c>
      <c r="C14" s="43"/>
      <c r="D14" s="43"/>
      <c r="E14" s="43"/>
      <c r="F14" s="43"/>
      <c r="G14" s="43"/>
      <c r="H14" s="43"/>
      <c r="I14" s="43"/>
      <c r="J14" s="45">
        <f t="shared" si="1"/>
        <v>0</v>
      </c>
    </row>
    <row r="15" spans="1:10" ht="15" customHeight="1">
      <c r="A15" s="59"/>
      <c r="B15" s="59" t="s">
        <v>969</v>
      </c>
      <c r="C15" s="43"/>
      <c r="D15" s="43"/>
      <c r="E15" s="43"/>
      <c r="F15" s="43"/>
      <c r="G15" s="43"/>
      <c r="H15" s="43"/>
      <c r="I15" s="43"/>
      <c r="J15" s="45">
        <f t="shared" si="1"/>
        <v>0</v>
      </c>
    </row>
    <row r="16" spans="1:10" ht="15" customHeight="1">
      <c r="A16" s="59">
        <v>1.4</v>
      </c>
      <c r="B16" s="59" t="s">
        <v>970</v>
      </c>
      <c r="C16" s="43"/>
      <c r="D16" s="43"/>
      <c r="E16" s="43"/>
      <c r="F16" s="43"/>
      <c r="G16" s="43"/>
      <c r="H16" s="43"/>
      <c r="I16" s="43"/>
      <c r="J16" s="45"/>
    </row>
    <row r="17" spans="1:10" ht="15" customHeight="1">
      <c r="A17" s="59">
        <v>1.5</v>
      </c>
      <c r="B17" s="64" t="s">
        <v>971</v>
      </c>
      <c r="C17" s="43"/>
      <c r="D17" s="43"/>
      <c r="E17" s="43"/>
      <c r="F17" s="43"/>
      <c r="G17" s="43"/>
      <c r="H17" s="43"/>
      <c r="I17" s="43"/>
      <c r="J17" s="45"/>
    </row>
    <row r="18" spans="1:10" ht="15" customHeight="1">
      <c r="A18" s="59">
        <v>1.6</v>
      </c>
      <c r="B18" s="61" t="s">
        <v>649</v>
      </c>
      <c r="C18" s="45">
        <f>C5+C6-C11</f>
        <v>0</v>
      </c>
      <c r="D18" s="45">
        <f>D5+D6-D11</f>
        <v>362243348.81999999</v>
      </c>
      <c r="E18" s="45">
        <f>E5+E6-E11</f>
        <v>40290000</v>
      </c>
      <c r="F18" s="45">
        <f>F5+F6-F11</f>
        <v>22000000</v>
      </c>
      <c r="G18" s="45">
        <f>+'Guilgee balance'!H68</f>
        <v>0</v>
      </c>
      <c r="H18" s="45">
        <f>+'Guilgee balance'!H86</f>
        <v>0</v>
      </c>
      <c r="I18" s="45">
        <f>+'Guilgee balance'!H80</f>
        <v>0</v>
      </c>
      <c r="J18" s="45">
        <f t="shared" si="1"/>
        <v>424533348.81999999</v>
      </c>
    </row>
    <row r="19" spans="1:10" ht="15" customHeight="1">
      <c r="A19" s="59">
        <v>2</v>
      </c>
      <c r="B19" s="60" t="s">
        <v>650</v>
      </c>
      <c r="C19" s="43"/>
      <c r="D19" s="43"/>
      <c r="E19" s="43"/>
      <c r="F19" s="43"/>
      <c r="G19" s="43"/>
      <c r="H19" s="43"/>
      <c r="I19" s="43"/>
      <c r="J19" s="45"/>
    </row>
    <row r="20" spans="1:10" ht="15" customHeight="1">
      <c r="A20" s="59">
        <v>2.1</v>
      </c>
      <c r="B20" s="61" t="s">
        <v>615</v>
      </c>
      <c r="C20" s="43"/>
      <c r="D20" s="43">
        <f>+'Guilgee balance'!E66</f>
        <v>123505596.84999999</v>
      </c>
      <c r="E20" s="43">
        <f>+'Guilgee balance'!E74</f>
        <v>38324942.880000003</v>
      </c>
      <c r="F20" s="43">
        <f>+'Guilgee balance'!E78</f>
        <v>22000000</v>
      </c>
      <c r="G20" s="43">
        <f>+'Guilgee balance'!E70</f>
        <v>0</v>
      </c>
      <c r="H20" s="43">
        <f>+'Guilgee balance'!E88</f>
        <v>0</v>
      </c>
      <c r="I20" s="43">
        <f>+'Guilgee balance'!E82</f>
        <v>0</v>
      </c>
      <c r="J20" s="45">
        <f t="shared" si="1"/>
        <v>183830539.72999999</v>
      </c>
    </row>
    <row r="21" spans="1:10" ht="15" customHeight="1">
      <c r="A21" s="59">
        <v>2.2000000000000002</v>
      </c>
      <c r="B21" s="61" t="s">
        <v>976</v>
      </c>
      <c r="C21" s="43"/>
      <c r="D21" s="43"/>
      <c r="E21" s="43"/>
      <c r="F21" s="43"/>
      <c r="G21" s="43"/>
      <c r="H21" s="43"/>
      <c r="I21" s="43"/>
      <c r="J21" s="45"/>
    </row>
    <row r="22" spans="1:10" ht="15" customHeight="1">
      <c r="A22" s="59"/>
      <c r="B22" s="61" t="s">
        <v>972</v>
      </c>
      <c r="C22" s="43"/>
      <c r="D22" s="43">
        <f>+'Guilgee balance'!G66</f>
        <v>9056084.3499999996</v>
      </c>
      <c r="E22" s="43">
        <f>+'Guilgee balance'!G74</f>
        <v>1965057.12</v>
      </c>
      <c r="F22" s="43">
        <f>+'Guilgee balance'!G78</f>
        <v>0</v>
      </c>
      <c r="G22" s="43">
        <f>+'Guilgee balance'!G70</f>
        <v>0</v>
      </c>
      <c r="H22" s="43">
        <f>+'Guilgee balance'!G88</f>
        <v>0</v>
      </c>
      <c r="I22" s="43">
        <f>+'Guilgee balance'!G83</f>
        <v>0</v>
      </c>
      <c r="J22" s="45">
        <f>SUM(C22:I22)</f>
        <v>11021141.469999999</v>
      </c>
    </row>
    <row r="23" spans="1:10" ht="15" customHeight="1">
      <c r="A23" s="59"/>
      <c r="B23" s="61" t="s">
        <v>973</v>
      </c>
      <c r="C23" s="43"/>
      <c r="D23" s="43"/>
      <c r="E23" s="43"/>
      <c r="F23" s="43"/>
      <c r="G23" s="43"/>
      <c r="H23" s="43"/>
      <c r="I23" s="43"/>
      <c r="J23" s="45">
        <f t="shared" si="1"/>
        <v>0</v>
      </c>
    </row>
    <row r="24" spans="1:10" ht="15" customHeight="1">
      <c r="A24" s="59"/>
      <c r="B24" s="64" t="s">
        <v>974</v>
      </c>
      <c r="C24" s="45"/>
      <c r="D24" s="45"/>
      <c r="E24" s="45"/>
      <c r="F24" s="45"/>
      <c r="G24" s="45"/>
      <c r="H24" s="45"/>
      <c r="I24" s="45"/>
      <c r="J24" s="45">
        <f t="shared" si="1"/>
        <v>0</v>
      </c>
    </row>
    <row r="25" spans="1:10" ht="15" customHeight="1">
      <c r="A25" s="59">
        <v>2.2999999999999998</v>
      </c>
      <c r="B25" s="59" t="s">
        <v>975</v>
      </c>
      <c r="C25" s="65"/>
      <c r="D25" s="65"/>
      <c r="E25" s="65"/>
      <c r="F25" s="65"/>
      <c r="G25" s="65"/>
      <c r="H25" s="65"/>
      <c r="I25" s="65"/>
      <c r="J25" s="45">
        <f t="shared" si="1"/>
        <v>0</v>
      </c>
    </row>
    <row r="26" spans="1:10" ht="15" customHeight="1">
      <c r="A26" s="59"/>
      <c r="B26" s="64" t="s">
        <v>977</v>
      </c>
      <c r="C26" s="65"/>
      <c r="D26" s="66">
        <f>+'Guilgee balance'!F66</f>
        <v>0</v>
      </c>
      <c r="E26" s="66">
        <f>+'Guilgee balance'!F74</f>
        <v>0</v>
      </c>
      <c r="F26" s="66">
        <f>+'Guilgee balance'!F78</f>
        <v>0</v>
      </c>
      <c r="G26" s="66">
        <f>+'Guilgee balance'!F70</f>
        <v>0</v>
      </c>
      <c r="H26" s="66">
        <f>+'Guilgee balance'!F92</f>
        <v>0</v>
      </c>
      <c r="I26" s="66">
        <f>+'Guilgee balance'!F82</f>
        <v>0</v>
      </c>
      <c r="J26" s="45">
        <f t="shared" si="1"/>
        <v>0</v>
      </c>
    </row>
    <row r="27" spans="1:10" ht="15" customHeight="1">
      <c r="A27" s="59"/>
      <c r="B27" s="59" t="s">
        <v>978</v>
      </c>
      <c r="C27" s="65"/>
      <c r="D27" s="65"/>
      <c r="E27" s="65"/>
      <c r="F27" s="65"/>
      <c r="G27" s="65"/>
      <c r="H27" s="65"/>
      <c r="I27" s="65"/>
      <c r="J27" s="45">
        <f t="shared" si="1"/>
        <v>0</v>
      </c>
    </row>
    <row r="28" spans="1:10" ht="15" customHeight="1">
      <c r="A28" s="59"/>
      <c r="B28" s="59" t="s">
        <v>979</v>
      </c>
      <c r="C28" s="65"/>
      <c r="D28" s="65"/>
      <c r="E28" s="65"/>
      <c r="F28" s="65"/>
      <c r="G28" s="65"/>
      <c r="H28" s="65"/>
      <c r="I28" s="65"/>
      <c r="J28" s="45">
        <f t="shared" si="1"/>
        <v>0</v>
      </c>
    </row>
    <row r="29" spans="1:10" ht="15" customHeight="1">
      <c r="A29" s="59">
        <v>2.4</v>
      </c>
      <c r="B29" s="59" t="s">
        <v>649</v>
      </c>
      <c r="C29" s="65"/>
      <c r="D29" s="66">
        <f>+'Guilgee balance'!I66</f>
        <v>132561681.19999999</v>
      </c>
      <c r="E29" s="66">
        <f>+'Guilgee balance'!I74</f>
        <v>40290000</v>
      </c>
      <c r="F29" s="66">
        <f>+'Guilgee balance'!I78</f>
        <v>22000000</v>
      </c>
      <c r="G29" s="66">
        <f>+'Guilgee balance'!I70</f>
        <v>0</v>
      </c>
      <c r="H29" s="66">
        <f>+'Guilgee balance'!I88</f>
        <v>0</v>
      </c>
      <c r="I29" s="66">
        <f>+'Guilgee balance'!I82</f>
        <v>0</v>
      </c>
      <c r="J29" s="45">
        <f t="shared" si="1"/>
        <v>194851681.19999999</v>
      </c>
    </row>
    <row r="30" spans="1:10" ht="15" customHeight="1">
      <c r="A30" s="67">
        <v>3</v>
      </c>
      <c r="B30" s="67" t="s">
        <v>954</v>
      </c>
      <c r="C30" s="65"/>
      <c r="D30" s="65"/>
      <c r="E30" s="65"/>
      <c r="F30" s="65"/>
      <c r="G30" s="65"/>
      <c r="H30" s="65"/>
      <c r="I30" s="65"/>
      <c r="J30" s="68"/>
    </row>
    <row r="31" spans="1:10" ht="15" customHeight="1">
      <c r="A31" s="59">
        <v>3.1</v>
      </c>
      <c r="B31" s="59" t="s">
        <v>980</v>
      </c>
      <c r="C31" s="66">
        <f>+C5-C20</f>
        <v>0</v>
      </c>
      <c r="D31" s="66">
        <f t="shared" ref="D31:J31" si="3">+D5-D20</f>
        <v>238737751.97</v>
      </c>
      <c r="E31" s="66">
        <f t="shared" si="3"/>
        <v>1965057.1199999973</v>
      </c>
      <c r="F31" s="66">
        <f t="shared" si="3"/>
        <v>0</v>
      </c>
      <c r="G31" s="66">
        <f t="shared" si="3"/>
        <v>0</v>
      </c>
      <c r="H31" s="66">
        <f t="shared" si="3"/>
        <v>0</v>
      </c>
      <c r="I31" s="66">
        <f t="shared" si="3"/>
        <v>0</v>
      </c>
      <c r="J31" s="66">
        <f t="shared" si="3"/>
        <v>240702809.09</v>
      </c>
    </row>
    <row r="32" spans="1:10" ht="15" customHeight="1">
      <c r="A32" s="59">
        <v>3.2</v>
      </c>
      <c r="B32" s="59" t="s">
        <v>981</v>
      </c>
      <c r="C32" s="66">
        <f>+C18-C29</f>
        <v>0</v>
      </c>
      <c r="D32" s="66">
        <f t="shared" ref="D32:J32" si="4">+D18-D29</f>
        <v>229681667.62</v>
      </c>
      <c r="E32" s="66">
        <f t="shared" si="4"/>
        <v>0</v>
      </c>
      <c r="F32" s="66">
        <f t="shared" si="4"/>
        <v>0</v>
      </c>
      <c r="G32" s="66">
        <f t="shared" si="4"/>
        <v>0</v>
      </c>
      <c r="H32" s="66">
        <f t="shared" si="4"/>
        <v>0</v>
      </c>
      <c r="I32" s="66">
        <f t="shared" si="4"/>
        <v>0</v>
      </c>
      <c r="J32" s="66">
        <f t="shared" si="4"/>
        <v>229681667.62</v>
      </c>
    </row>
    <row r="33" spans="1:10" ht="15" customHeight="1">
      <c r="A33" s="690" t="s">
        <v>982</v>
      </c>
      <c r="B33" s="691"/>
      <c r="C33" s="691"/>
      <c r="D33" s="691"/>
      <c r="E33" s="691"/>
      <c r="F33" s="691"/>
      <c r="G33" s="691"/>
      <c r="H33" s="691"/>
      <c r="I33" s="691"/>
      <c r="J33" s="691"/>
    </row>
    <row r="34" spans="1:10" ht="15" customHeight="1">
      <c r="A34" s="692"/>
      <c r="B34" s="692"/>
      <c r="C34" s="692"/>
      <c r="D34" s="692"/>
      <c r="E34" s="692"/>
      <c r="F34" s="692"/>
      <c r="G34" s="692"/>
      <c r="H34" s="692"/>
      <c r="I34" s="692"/>
      <c r="J34" s="692"/>
    </row>
    <row r="35" spans="1:10" ht="15" customHeight="1">
      <c r="A35" s="687" t="s">
        <v>0</v>
      </c>
      <c r="B35" s="687"/>
      <c r="C35" s="687"/>
      <c r="D35" s="687"/>
      <c r="E35" s="687"/>
      <c r="F35" s="687"/>
      <c r="G35" s="687"/>
      <c r="H35" s="687"/>
      <c r="I35" s="687"/>
      <c r="J35" s="687"/>
    </row>
    <row r="36" spans="1:10" ht="15" customHeight="1">
      <c r="A36" s="687" t="s">
        <v>0</v>
      </c>
      <c r="B36" s="687"/>
      <c r="C36" s="687"/>
      <c r="D36" s="687"/>
      <c r="E36" s="687"/>
      <c r="F36" s="687"/>
      <c r="G36" s="687"/>
      <c r="H36" s="687"/>
      <c r="I36" s="687"/>
      <c r="J36" s="687"/>
    </row>
    <row r="37" spans="1:10" ht="15" customHeight="1">
      <c r="A37" s="687" t="s">
        <v>0</v>
      </c>
      <c r="B37" s="687"/>
      <c r="C37" s="687"/>
      <c r="D37" s="687"/>
      <c r="E37" s="687"/>
      <c r="F37" s="687"/>
      <c r="G37" s="687"/>
      <c r="H37" s="687"/>
      <c r="I37" s="687"/>
      <c r="J37" s="687"/>
    </row>
  </sheetData>
  <customSheetViews>
    <customSheetView guid="{18995E68-9F94-41E1-AFE0-9FA3492E52B5}" scale="90" fitToPage="1">
      <selection activeCell="A22" sqref="A22:H22"/>
      <pageMargins left="0.75" right="0.36" top="1" bottom="1" header="0.5" footer="0.5"/>
      <pageSetup paperSize="9" scale="90" orientation="landscape" verticalDpi="300" r:id="rId1"/>
      <headerFooter alignWithMargins="0"/>
    </customSheetView>
  </customSheetViews>
  <mergeCells count="5">
    <mergeCell ref="A37:J37"/>
    <mergeCell ref="B1:J1"/>
    <mergeCell ref="A33:J34"/>
    <mergeCell ref="A35:J35"/>
    <mergeCell ref="A36:J36"/>
  </mergeCells>
  <phoneticPr fontId="107" type="noConversion"/>
  <pageMargins left="0.7" right="0.7" top="0.75" bottom="0.75" header="0.3" footer="0.3"/>
  <pageSetup paperSize="9" scale="84" orientation="landscape" verticalDpi="300"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37"/>
  <sheetViews>
    <sheetView zoomScale="90" zoomScaleNormal="90" workbookViewId="0">
      <selection activeCell="D21" sqref="D21"/>
    </sheetView>
  </sheetViews>
  <sheetFormatPr defaultColWidth="9.140625" defaultRowHeight="15" customHeight="1"/>
  <cols>
    <col min="1" max="1" width="4" style="30" bestFit="1" customWidth="1"/>
    <col min="2" max="2" width="29.85546875" style="30" customWidth="1"/>
    <col min="3" max="3" width="13.7109375" style="30" customWidth="1"/>
    <col min="4" max="4" width="15.42578125" style="30" customWidth="1"/>
    <col min="5" max="5" width="14.5703125" style="30" customWidth="1"/>
    <col min="6" max="6" width="14.140625" style="30" customWidth="1"/>
    <col min="7" max="7" width="14.42578125" style="30" customWidth="1"/>
    <col min="8" max="8" width="14.5703125" style="30" customWidth="1"/>
    <col min="9" max="9" width="13.7109375" style="30" customWidth="1"/>
    <col min="10" max="10" width="16.5703125" style="55" bestFit="1" customWidth="1"/>
    <col min="11" max="61" width="13.85546875" style="30" customWidth="1"/>
    <col min="62" max="16384" width="9.140625" style="30"/>
  </cols>
  <sheetData>
    <row r="1" spans="1:10" ht="18.75">
      <c r="B1" s="688" t="s">
        <v>2</v>
      </c>
      <c r="C1" s="689"/>
      <c r="D1" s="689"/>
      <c r="E1" s="689"/>
      <c r="F1" s="689"/>
      <c r="G1" s="689"/>
      <c r="H1" s="689"/>
      <c r="I1" s="689"/>
      <c r="J1" s="689"/>
    </row>
    <row r="2" spans="1:10" ht="15" customHeight="1">
      <c r="B2" s="54"/>
    </row>
    <row r="3" spans="1:10" s="56" customFormat="1" ht="48.75" customHeight="1">
      <c r="A3" s="56" t="s">
        <v>613</v>
      </c>
      <c r="B3" s="57" t="s">
        <v>272</v>
      </c>
      <c r="C3" s="58" t="s">
        <v>652</v>
      </c>
      <c r="D3" s="58" t="s">
        <v>3</v>
      </c>
      <c r="E3" s="58" t="s">
        <v>651</v>
      </c>
      <c r="F3" s="58" t="s">
        <v>653</v>
      </c>
      <c r="G3" s="58" t="s">
        <v>869</v>
      </c>
      <c r="H3" s="58" t="s">
        <v>4</v>
      </c>
      <c r="I3" s="58" t="s">
        <v>271</v>
      </c>
      <c r="J3" s="57" t="s">
        <v>639</v>
      </c>
    </row>
    <row r="4" spans="1:10" ht="15" customHeight="1">
      <c r="A4" s="59">
        <v>1</v>
      </c>
      <c r="B4" s="60" t="s">
        <v>967</v>
      </c>
      <c r="C4" s="69"/>
      <c r="D4" s="69"/>
      <c r="E4" s="69"/>
      <c r="F4" s="69"/>
      <c r="G4" s="69"/>
      <c r="H4" s="69"/>
      <c r="I4" s="69"/>
      <c r="J4" s="70"/>
    </row>
    <row r="5" spans="1:10" ht="15" customHeight="1">
      <c r="A5" s="59">
        <v>1.1000000000000001</v>
      </c>
      <c r="B5" s="61" t="s">
        <v>640</v>
      </c>
      <c r="C5" s="70"/>
      <c r="D5" s="70">
        <f>+'Guilgee balance'!D90</f>
        <v>0</v>
      </c>
      <c r="E5" s="70"/>
      <c r="F5" s="70">
        <v>0</v>
      </c>
      <c r="G5" s="70">
        <f>+'Guilgee balance'!D94</f>
        <v>0</v>
      </c>
      <c r="H5" s="70">
        <v>0</v>
      </c>
      <c r="I5" s="70">
        <v>0</v>
      </c>
      <c r="J5" s="70">
        <f>SUM(C5:I5)</f>
        <v>0</v>
      </c>
    </row>
    <row r="6" spans="1:10" ht="15" customHeight="1">
      <c r="A6" s="59">
        <v>1.2</v>
      </c>
      <c r="B6" s="62" t="s">
        <v>641</v>
      </c>
      <c r="C6" s="71">
        <f t="shared" ref="C6:I6" si="0">SUM(C7:C10)</f>
        <v>0</v>
      </c>
      <c r="D6" s="71">
        <f t="shared" si="0"/>
        <v>0</v>
      </c>
      <c r="E6" s="71">
        <f t="shared" si="0"/>
        <v>0</v>
      </c>
      <c r="F6" s="71">
        <f t="shared" si="0"/>
        <v>0</v>
      </c>
      <c r="G6" s="71">
        <f>+G7+G8+G9+G10</f>
        <v>0</v>
      </c>
      <c r="H6" s="71">
        <f>+H7+H8+H9+H10</f>
        <v>0</v>
      </c>
      <c r="I6" s="71">
        <f t="shared" si="0"/>
        <v>0</v>
      </c>
      <c r="J6" s="70">
        <f>SUM(C6:I6)</f>
        <v>0</v>
      </c>
    </row>
    <row r="7" spans="1:10" ht="15" customHeight="1">
      <c r="A7" s="59"/>
      <c r="B7" s="61" t="s">
        <v>642</v>
      </c>
      <c r="C7" s="69"/>
      <c r="D7" s="69"/>
      <c r="E7" s="69"/>
      <c r="F7" s="69"/>
      <c r="G7" s="69"/>
      <c r="H7" s="69"/>
      <c r="I7" s="69"/>
      <c r="J7" s="70">
        <f t="shared" ref="J7:J24" si="1">SUM(C7:I7)</f>
        <v>0</v>
      </c>
    </row>
    <row r="8" spans="1:10" ht="15" customHeight="1">
      <c r="A8" s="59"/>
      <c r="B8" s="61" t="s">
        <v>643</v>
      </c>
      <c r="C8" s="69"/>
      <c r="D8" s="69">
        <f>+'Guilgee balance'!F90</f>
        <v>0</v>
      </c>
      <c r="E8" s="69">
        <v>0</v>
      </c>
      <c r="F8" s="69">
        <v>0</v>
      </c>
      <c r="G8" s="69">
        <f>+'Guilgee balance'!F94</f>
        <v>0</v>
      </c>
      <c r="H8" s="69">
        <v>0</v>
      </c>
      <c r="I8" s="69">
        <v>0</v>
      </c>
      <c r="J8" s="70">
        <f t="shared" si="1"/>
        <v>0</v>
      </c>
    </row>
    <row r="9" spans="1:10" ht="15" customHeight="1">
      <c r="A9" s="59"/>
      <c r="B9" s="61" t="s">
        <v>644</v>
      </c>
      <c r="C9" s="69"/>
      <c r="D9" s="69"/>
      <c r="E9" s="69"/>
      <c r="F9" s="69"/>
      <c r="G9" s="69"/>
      <c r="H9" s="69"/>
      <c r="I9" s="69"/>
      <c r="J9" s="70">
        <f t="shared" si="1"/>
        <v>0</v>
      </c>
    </row>
    <row r="10" spans="1:10" ht="15" customHeight="1">
      <c r="A10" s="59"/>
      <c r="B10" s="61" t="s">
        <v>968</v>
      </c>
      <c r="C10" s="69"/>
      <c r="D10" s="69"/>
      <c r="E10" s="69"/>
      <c r="F10" s="69"/>
      <c r="G10" s="69"/>
      <c r="H10" s="69"/>
      <c r="I10" s="69"/>
      <c r="J10" s="70">
        <f t="shared" si="1"/>
        <v>0</v>
      </c>
    </row>
    <row r="11" spans="1:10" ht="15" customHeight="1">
      <c r="A11" s="59">
        <v>1.3</v>
      </c>
      <c r="B11" s="62" t="s">
        <v>645</v>
      </c>
      <c r="C11" s="71">
        <f t="shared" ref="C11:I11" si="2">SUM(C12:C15)</f>
        <v>0</v>
      </c>
      <c r="D11" s="71">
        <f t="shared" si="2"/>
        <v>0</v>
      </c>
      <c r="E11" s="71">
        <f t="shared" si="2"/>
        <v>0</v>
      </c>
      <c r="F11" s="71">
        <f t="shared" si="2"/>
        <v>0</v>
      </c>
      <c r="G11" s="71">
        <f t="shared" si="2"/>
        <v>0</v>
      </c>
      <c r="H11" s="71">
        <f t="shared" si="2"/>
        <v>0</v>
      </c>
      <c r="I11" s="71">
        <f t="shared" si="2"/>
        <v>0</v>
      </c>
      <c r="J11" s="70">
        <f t="shared" si="1"/>
        <v>0</v>
      </c>
    </row>
    <row r="12" spans="1:10">
      <c r="A12" s="59"/>
      <c r="B12" s="61" t="s">
        <v>646</v>
      </c>
      <c r="C12" s="69"/>
      <c r="D12" s="69">
        <f>+'Guilgee balance'!G90</f>
        <v>0</v>
      </c>
      <c r="E12" s="69">
        <v>0</v>
      </c>
      <c r="F12" s="69">
        <v>0</v>
      </c>
      <c r="G12" s="69">
        <f>+'Guilgee balance'!G94</f>
        <v>0</v>
      </c>
      <c r="H12" s="69">
        <v>0</v>
      </c>
      <c r="I12" s="69">
        <v>0</v>
      </c>
      <c r="J12" s="70">
        <f t="shared" si="1"/>
        <v>0</v>
      </c>
    </row>
    <row r="13" spans="1:10" ht="15" customHeight="1">
      <c r="A13" s="59"/>
      <c r="B13" s="61" t="s">
        <v>648</v>
      </c>
      <c r="C13" s="69"/>
      <c r="D13" s="69"/>
      <c r="E13" s="69"/>
      <c r="F13" s="69"/>
      <c r="G13" s="69"/>
      <c r="H13" s="69"/>
      <c r="I13" s="69"/>
      <c r="J13" s="70">
        <f t="shared" si="1"/>
        <v>0</v>
      </c>
    </row>
    <row r="14" spans="1:10" ht="15" customHeight="1">
      <c r="A14" s="59"/>
      <c r="B14" s="61" t="s">
        <v>647</v>
      </c>
      <c r="C14" s="69"/>
      <c r="D14" s="69"/>
      <c r="E14" s="69"/>
      <c r="F14" s="69"/>
      <c r="G14" s="69"/>
      <c r="H14" s="69"/>
      <c r="I14" s="69"/>
      <c r="J14" s="70">
        <f t="shared" si="1"/>
        <v>0</v>
      </c>
    </row>
    <row r="15" spans="1:10" ht="15" customHeight="1">
      <c r="A15" s="59"/>
      <c r="B15" s="59" t="s">
        <v>969</v>
      </c>
      <c r="C15" s="69"/>
      <c r="D15" s="69"/>
      <c r="E15" s="69"/>
      <c r="F15" s="69"/>
      <c r="G15" s="69"/>
      <c r="H15" s="69"/>
      <c r="I15" s="69"/>
      <c r="J15" s="70">
        <f t="shared" si="1"/>
        <v>0</v>
      </c>
    </row>
    <row r="16" spans="1:10" ht="15" customHeight="1">
      <c r="A16" s="59">
        <v>1.4</v>
      </c>
      <c r="B16" s="59" t="s">
        <v>970</v>
      </c>
      <c r="C16" s="69"/>
      <c r="D16" s="69"/>
      <c r="E16" s="69"/>
      <c r="F16" s="69"/>
      <c r="G16" s="69"/>
      <c r="H16" s="69"/>
      <c r="I16" s="69"/>
      <c r="J16" s="70"/>
    </row>
    <row r="17" spans="1:10" ht="15" customHeight="1">
      <c r="A17" s="59">
        <v>1.5</v>
      </c>
      <c r="B17" s="64" t="s">
        <v>971</v>
      </c>
      <c r="C17" s="69"/>
      <c r="D17" s="69"/>
      <c r="E17" s="69"/>
      <c r="F17" s="69"/>
      <c r="G17" s="69"/>
      <c r="H17" s="69"/>
      <c r="I17" s="69"/>
      <c r="J17" s="70"/>
    </row>
    <row r="18" spans="1:10" ht="15" customHeight="1">
      <c r="A18" s="59">
        <v>1.6</v>
      </c>
      <c r="B18" s="61" t="s">
        <v>649</v>
      </c>
      <c r="C18" s="70">
        <f t="shared" ref="C18:I18" si="3">C5+C6-C11</f>
        <v>0</v>
      </c>
      <c r="D18" s="70">
        <f t="shared" si="3"/>
        <v>0</v>
      </c>
      <c r="E18" s="70">
        <f t="shared" si="3"/>
        <v>0</v>
      </c>
      <c r="F18" s="70">
        <f t="shared" si="3"/>
        <v>0</v>
      </c>
      <c r="G18" s="70">
        <f t="shared" si="3"/>
        <v>0</v>
      </c>
      <c r="H18" s="70">
        <f t="shared" si="3"/>
        <v>0</v>
      </c>
      <c r="I18" s="70">
        <f t="shared" si="3"/>
        <v>0</v>
      </c>
      <c r="J18" s="70">
        <f t="shared" si="1"/>
        <v>0</v>
      </c>
    </row>
    <row r="19" spans="1:10" ht="15" customHeight="1">
      <c r="A19" s="59">
        <v>2</v>
      </c>
      <c r="B19" s="60" t="s">
        <v>5</v>
      </c>
      <c r="C19" s="69"/>
      <c r="D19" s="69"/>
      <c r="E19" s="69"/>
      <c r="F19" s="69"/>
      <c r="G19" s="69"/>
      <c r="H19" s="69"/>
      <c r="I19" s="69"/>
      <c r="J19" s="70"/>
    </row>
    <row r="20" spans="1:10" ht="15" customHeight="1">
      <c r="A20" s="59">
        <v>2.1</v>
      </c>
      <c r="B20" s="61" t="s">
        <v>615</v>
      </c>
      <c r="C20" s="69"/>
      <c r="D20" s="69">
        <f>+'Guilgee balance'!E92</f>
        <v>0</v>
      </c>
      <c r="E20" s="69">
        <v>0</v>
      </c>
      <c r="F20" s="69">
        <v>0</v>
      </c>
      <c r="G20" s="69">
        <v>0</v>
      </c>
      <c r="H20" s="69">
        <v>0</v>
      </c>
      <c r="I20" s="69">
        <v>0</v>
      </c>
      <c r="J20" s="70">
        <f t="shared" si="1"/>
        <v>0</v>
      </c>
    </row>
    <row r="21" spans="1:10" ht="15" customHeight="1">
      <c r="A21" s="59">
        <v>2.2000000000000002</v>
      </c>
      <c r="B21" s="61" t="s">
        <v>976</v>
      </c>
      <c r="C21" s="69"/>
      <c r="D21" s="69"/>
      <c r="E21" s="69"/>
      <c r="F21" s="69"/>
      <c r="G21" s="69"/>
      <c r="H21" s="69"/>
      <c r="I21" s="69"/>
      <c r="J21" s="70"/>
    </row>
    <row r="22" spans="1:10" ht="15" customHeight="1">
      <c r="A22" s="59"/>
      <c r="B22" s="61" t="s">
        <v>6</v>
      </c>
      <c r="C22" s="69"/>
      <c r="D22" s="69">
        <f>+'Guilgee balance'!G92</f>
        <v>0</v>
      </c>
      <c r="E22" s="69">
        <v>0</v>
      </c>
      <c r="F22" s="69">
        <v>0</v>
      </c>
      <c r="G22" s="69">
        <v>0</v>
      </c>
      <c r="H22" s="69">
        <v>0</v>
      </c>
      <c r="I22" s="69">
        <v>0</v>
      </c>
      <c r="J22" s="70">
        <f>SUM(C22:I22)</f>
        <v>0</v>
      </c>
    </row>
    <row r="23" spans="1:10" ht="15" customHeight="1">
      <c r="A23" s="59"/>
      <c r="B23" s="61" t="s">
        <v>973</v>
      </c>
      <c r="C23" s="69"/>
      <c r="D23" s="69"/>
      <c r="E23" s="69">
        <v>0</v>
      </c>
      <c r="F23" s="69">
        <v>0</v>
      </c>
      <c r="G23" s="69">
        <v>0</v>
      </c>
      <c r="H23" s="69">
        <v>0</v>
      </c>
      <c r="I23" s="69">
        <v>0</v>
      </c>
      <c r="J23" s="70">
        <f t="shared" si="1"/>
        <v>0</v>
      </c>
    </row>
    <row r="24" spans="1:10" ht="15" customHeight="1">
      <c r="A24" s="59"/>
      <c r="B24" s="64" t="s">
        <v>974</v>
      </c>
      <c r="C24" s="70">
        <v>0</v>
      </c>
      <c r="D24" s="70">
        <v>0</v>
      </c>
      <c r="E24" s="70">
        <v>0</v>
      </c>
      <c r="F24" s="70">
        <v>0</v>
      </c>
      <c r="G24" s="70">
        <v>0</v>
      </c>
      <c r="H24" s="70">
        <v>0</v>
      </c>
      <c r="I24" s="70">
        <v>0</v>
      </c>
      <c r="J24" s="70">
        <f t="shared" si="1"/>
        <v>0</v>
      </c>
    </row>
    <row r="25" spans="1:10" ht="15" customHeight="1">
      <c r="A25" s="59">
        <v>2.2999999999999998</v>
      </c>
      <c r="B25" s="59" t="s">
        <v>975</v>
      </c>
      <c r="C25" s="59"/>
      <c r="D25" s="59"/>
      <c r="E25" s="59"/>
      <c r="F25" s="59"/>
      <c r="G25" s="59"/>
      <c r="H25" s="59"/>
      <c r="I25" s="59"/>
      <c r="J25" s="67"/>
    </row>
    <row r="26" spans="1:10" ht="15" customHeight="1">
      <c r="A26" s="59"/>
      <c r="B26" s="64" t="s">
        <v>7</v>
      </c>
      <c r="C26" s="59"/>
      <c r="D26" s="72">
        <f>+'Guilgee balance'!F92</f>
        <v>0</v>
      </c>
      <c r="E26" s="59"/>
      <c r="F26" s="59"/>
      <c r="G26" s="59"/>
      <c r="H26" s="59"/>
      <c r="I26" s="72"/>
      <c r="J26" s="67"/>
    </row>
    <row r="27" spans="1:10" ht="15" customHeight="1">
      <c r="A27" s="59"/>
      <c r="B27" s="59" t="s">
        <v>978</v>
      </c>
      <c r="C27" s="59"/>
      <c r="D27" s="59"/>
      <c r="E27" s="59"/>
      <c r="F27" s="59"/>
      <c r="G27" s="59"/>
      <c r="H27" s="59"/>
      <c r="I27" s="59"/>
      <c r="J27" s="67"/>
    </row>
    <row r="28" spans="1:10" ht="15" customHeight="1">
      <c r="A28" s="59"/>
      <c r="B28" s="59" t="s">
        <v>979</v>
      </c>
      <c r="C28" s="59"/>
      <c r="D28" s="59"/>
      <c r="E28" s="59"/>
      <c r="F28" s="59"/>
      <c r="G28" s="59"/>
      <c r="H28" s="59"/>
      <c r="I28" s="59"/>
      <c r="J28" s="67"/>
    </row>
    <row r="29" spans="1:10" ht="15" customHeight="1">
      <c r="A29" s="59">
        <v>2.4</v>
      </c>
      <c r="B29" s="59" t="s">
        <v>649</v>
      </c>
      <c r="C29" s="59"/>
      <c r="D29" s="72">
        <f>+'Guilgee balance'!I92</f>
        <v>0</v>
      </c>
      <c r="E29" s="59"/>
      <c r="F29" s="59"/>
      <c r="G29" s="59"/>
      <c r="H29" s="59"/>
      <c r="I29" s="59"/>
      <c r="J29" s="67"/>
    </row>
    <row r="30" spans="1:10" ht="15" customHeight="1">
      <c r="A30" s="67">
        <v>3</v>
      </c>
      <c r="B30" s="67" t="s">
        <v>954</v>
      </c>
      <c r="C30" s="59"/>
      <c r="D30" s="59"/>
      <c r="E30" s="59"/>
      <c r="F30" s="59"/>
      <c r="G30" s="59"/>
      <c r="H30" s="59"/>
      <c r="I30" s="59"/>
      <c r="J30" s="67"/>
    </row>
    <row r="31" spans="1:10" ht="15" customHeight="1">
      <c r="A31" s="59">
        <v>3.1</v>
      </c>
      <c r="B31" s="59" t="s">
        <v>980</v>
      </c>
      <c r="C31" s="72">
        <f>+C5-C20</f>
        <v>0</v>
      </c>
      <c r="D31" s="72">
        <f t="shared" ref="D31:J31" si="4">+D5-D20</f>
        <v>0</v>
      </c>
      <c r="E31" s="72">
        <f t="shared" si="4"/>
        <v>0</v>
      </c>
      <c r="F31" s="72">
        <f t="shared" si="4"/>
        <v>0</v>
      </c>
      <c r="G31" s="72">
        <f t="shared" si="4"/>
        <v>0</v>
      </c>
      <c r="H31" s="72">
        <f t="shared" si="4"/>
        <v>0</v>
      </c>
      <c r="I31" s="72">
        <f t="shared" si="4"/>
        <v>0</v>
      </c>
      <c r="J31" s="72">
        <f t="shared" si="4"/>
        <v>0</v>
      </c>
    </row>
    <row r="32" spans="1:10" ht="15" customHeight="1">
      <c r="A32" s="59">
        <v>3.2</v>
      </c>
      <c r="B32" s="59" t="s">
        <v>981</v>
      </c>
      <c r="C32" s="72">
        <f>+C18-C29</f>
        <v>0</v>
      </c>
      <c r="D32" s="72">
        <f t="shared" ref="D32:J32" si="5">+D18-D29</f>
        <v>0</v>
      </c>
      <c r="E32" s="72">
        <f t="shared" si="5"/>
        <v>0</v>
      </c>
      <c r="F32" s="72">
        <f t="shared" si="5"/>
        <v>0</v>
      </c>
      <c r="G32" s="72">
        <f t="shared" si="5"/>
        <v>0</v>
      </c>
      <c r="H32" s="72">
        <f t="shared" si="5"/>
        <v>0</v>
      </c>
      <c r="I32" s="72">
        <f t="shared" si="5"/>
        <v>0</v>
      </c>
      <c r="J32" s="72">
        <f t="shared" si="5"/>
        <v>0</v>
      </c>
    </row>
    <row r="33" spans="1:10" ht="15" customHeight="1">
      <c r="A33" s="690" t="s">
        <v>8</v>
      </c>
      <c r="B33" s="691"/>
      <c r="C33" s="691"/>
      <c r="D33" s="691"/>
      <c r="E33" s="691"/>
      <c r="F33" s="691"/>
      <c r="G33" s="691"/>
      <c r="H33" s="691"/>
      <c r="I33" s="691"/>
      <c r="J33" s="691"/>
    </row>
    <row r="34" spans="1:10" ht="15" customHeight="1">
      <c r="A34" s="692"/>
      <c r="B34" s="692"/>
      <c r="C34" s="692"/>
      <c r="D34" s="692"/>
      <c r="E34" s="692"/>
      <c r="F34" s="692"/>
      <c r="G34" s="692"/>
      <c r="H34" s="692"/>
      <c r="I34" s="692"/>
      <c r="J34" s="692"/>
    </row>
    <row r="35" spans="1:10" ht="15" customHeight="1">
      <c r="A35" s="687" t="s">
        <v>0</v>
      </c>
      <c r="B35" s="687"/>
      <c r="C35" s="687"/>
      <c r="D35" s="687"/>
      <c r="E35" s="687"/>
      <c r="F35" s="687"/>
      <c r="G35" s="687"/>
      <c r="H35" s="687"/>
      <c r="I35" s="687"/>
      <c r="J35" s="687"/>
    </row>
    <row r="36" spans="1:10" ht="15" customHeight="1">
      <c r="A36" s="687" t="s">
        <v>0</v>
      </c>
      <c r="B36" s="687"/>
      <c r="C36" s="687"/>
      <c r="D36" s="687"/>
      <c r="E36" s="687"/>
      <c r="F36" s="687"/>
      <c r="G36" s="687"/>
      <c r="H36" s="687"/>
      <c r="I36" s="687"/>
      <c r="J36" s="687"/>
    </row>
    <row r="37" spans="1:10" ht="15" customHeight="1">
      <c r="A37" s="687" t="s">
        <v>0</v>
      </c>
      <c r="B37" s="687"/>
      <c r="C37" s="687"/>
      <c r="D37" s="687"/>
      <c r="E37" s="687"/>
      <c r="F37" s="687"/>
      <c r="G37" s="687"/>
      <c r="H37" s="687"/>
      <c r="I37" s="687"/>
      <c r="J37" s="687"/>
    </row>
  </sheetData>
  <mergeCells count="5">
    <mergeCell ref="A37:J37"/>
    <mergeCell ref="B1:J1"/>
    <mergeCell ref="A33:J34"/>
    <mergeCell ref="A35:J35"/>
    <mergeCell ref="A36:J36"/>
  </mergeCells>
  <phoneticPr fontId="107" type="noConversion"/>
  <pageMargins left="0.7" right="0.7" top="0.75" bottom="0.75" header="0.3" footer="0.3"/>
  <pageSetup paperSize="9" scale="84" orientation="landscape"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53"/>
  <sheetViews>
    <sheetView topLeftCell="A19" workbookViewId="0">
      <selection activeCell="C15" sqref="C15"/>
    </sheetView>
  </sheetViews>
  <sheetFormatPr defaultColWidth="9.140625" defaultRowHeight="12.75"/>
  <cols>
    <col min="1" max="1" width="2.5703125" style="1" customWidth="1"/>
    <col min="2" max="2" width="28.42578125" style="1" customWidth="1"/>
    <col min="3" max="6" width="15.28515625" style="1" customWidth="1"/>
    <col min="7" max="16384" width="9.140625" style="1"/>
  </cols>
  <sheetData>
    <row r="1" spans="1:6">
      <c r="A1" s="703" t="s">
        <v>9</v>
      </c>
      <c r="B1" s="703"/>
      <c r="C1" s="703"/>
      <c r="D1" s="703"/>
      <c r="E1" s="703"/>
      <c r="F1" s="703"/>
    </row>
    <row r="3" spans="1:6">
      <c r="A3" s="701" t="s">
        <v>613</v>
      </c>
      <c r="B3" s="701" t="s">
        <v>629</v>
      </c>
      <c r="C3" s="697" t="s">
        <v>630</v>
      </c>
      <c r="D3" s="697" t="s">
        <v>23</v>
      </c>
      <c r="E3" s="697" t="s">
        <v>631</v>
      </c>
      <c r="F3" s="697" t="s">
        <v>24</v>
      </c>
    </row>
    <row r="4" spans="1:6">
      <c r="A4" s="702"/>
      <c r="B4" s="702"/>
      <c r="C4" s="699"/>
      <c r="D4" s="699"/>
      <c r="E4" s="699"/>
      <c r="F4" s="699"/>
    </row>
    <row r="5" spans="1:6">
      <c r="A5" s="87">
        <v>1</v>
      </c>
      <c r="B5" s="87"/>
      <c r="C5" s="87"/>
      <c r="D5" s="87"/>
      <c r="E5" s="87"/>
      <c r="F5" s="87"/>
    </row>
    <row r="6" spans="1:6">
      <c r="A6" s="87">
        <v>2</v>
      </c>
      <c r="B6" s="87"/>
      <c r="C6" s="87"/>
      <c r="D6" s="87"/>
      <c r="E6" s="87"/>
      <c r="F6" s="87"/>
    </row>
    <row r="7" spans="1:6">
      <c r="A7" s="87">
        <v>3</v>
      </c>
      <c r="B7" s="87"/>
      <c r="C7" s="87"/>
      <c r="D7" s="87"/>
      <c r="E7" s="87"/>
      <c r="F7" s="87"/>
    </row>
    <row r="9" spans="1:6">
      <c r="A9" s="703" t="s">
        <v>10</v>
      </c>
      <c r="B9" s="703"/>
      <c r="C9" s="703"/>
      <c r="D9" s="703"/>
      <c r="E9" s="703"/>
      <c r="F9" s="703"/>
    </row>
    <row r="11" spans="1:6">
      <c r="A11" s="701" t="s">
        <v>613</v>
      </c>
      <c r="B11" s="701" t="s">
        <v>14</v>
      </c>
      <c r="C11" s="693" t="s">
        <v>615</v>
      </c>
      <c r="D11" s="694"/>
      <c r="E11" s="693" t="s">
        <v>616</v>
      </c>
      <c r="F11" s="694"/>
    </row>
    <row r="12" spans="1:6">
      <c r="A12" s="702"/>
      <c r="B12" s="702"/>
      <c r="C12" s="88" t="s">
        <v>634</v>
      </c>
      <c r="D12" s="88" t="s">
        <v>628</v>
      </c>
      <c r="E12" s="88" t="s">
        <v>634</v>
      </c>
      <c r="F12" s="88" t="s">
        <v>628</v>
      </c>
    </row>
    <row r="13" spans="1:6">
      <c r="A13" s="87">
        <v>1</v>
      </c>
      <c r="B13" s="87"/>
      <c r="C13" s="87"/>
      <c r="D13" s="87"/>
      <c r="E13" s="87"/>
      <c r="F13" s="87"/>
    </row>
    <row r="14" spans="1:6">
      <c r="A14" s="87">
        <v>2</v>
      </c>
      <c r="B14" s="87"/>
      <c r="C14" s="87"/>
      <c r="D14" s="87"/>
      <c r="E14" s="87"/>
      <c r="F14" s="87"/>
    </row>
    <row r="15" spans="1:6">
      <c r="A15" s="87">
        <v>3</v>
      </c>
      <c r="B15" s="87"/>
      <c r="C15" s="87"/>
      <c r="D15" s="87"/>
      <c r="E15" s="87"/>
      <c r="F15" s="87"/>
    </row>
    <row r="16" spans="1:6">
      <c r="A16" s="89" t="s">
        <v>11</v>
      </c>
      <c r="B16" s="90"/>
      <c r="C16" s="90"/>
      <c r="D16" s="90"/>
      <c r="E16" s="90"/>
      <c r="F16" s="90"/>
    </row>
    <row r="17" spans="1:6">
      <c r="A17" s="706" t="s">
        <v>12</v>
      </c>
      <c r="B17" s="706"/>
      <c r="C17" s="706"/>
      <c r="D17" s="706"/>
      <c r="E17" s="706"/>
      <c r="F17" s="706"/>
    </row>
    <row r="18" spans="1:6">
      <c r="A18" s="706" t="s">
        <v>12</v>
      </c>
      <c r="B18" s="706"/>
      <c r="C18" s="706"/>
      <c r="D18" s="706"/>
      <c r="E18" s="706"/>
      <c r="F18" s="706"/>
    </row>
    <row r="19" spans="1:6">
      <c r="A19" s="706" t="s">
        <v>12</v>
      </c>
      <c r="B19" s="706"/>
      <c r="C19" s="706"/>
      <c r="D19" s="706"/>
      <c r="E19" s="706"/>
      <c r="F19" s="706"/>
    </row>
    <row r="21" spans="1:6">
      <c r="A21" s="703" t="s">
        <v>13</v>
      </c>
      <c r="B21" s="703"/>
      <c r="C21" s="703"/>
      <c r="D21" s="703"/>
      <c r="E21" s="703"/>
      <c r="F21" s="703"/>
    </row>
    <row r="23" spans="1:6">
      <c r="A23" s="701" t="s">
        <v>613</v>
      </c>
      <c r="B23" s="701" t="s">
        <v>15</v>
      </c>
      <c r="C23" s="693" t="s">
        <v>615</v>
      </c>
      <c r="D23" s="694"/>
      <c r="E23" s="693" t="s">
        <v>616</v>
      </c>
      <c r="F23" s="694"/>
    </row>
    <row r="24" spans="1:6">
      <c r="A24" s="702"/>
      <c r="B24" s="702"/>
      <c r="C24" s="88" t="s">
        <v>21</v>
      </c>
      <c r="D24" s="88" t="s">
        <v>22</v>
      </c>
      <c r="E24" s="88" t="s">
        <v>21</v>
      </c>
      <c r="F24" s="88" t="s">
        <v>22</v>
      </c>
    </row>
    <row r="25" spans="1:6">
      <c r="A25" s="87">
        <v>1</v>
      </c>
      <c r="B25" s="87"/>
      <c r="C25" s="87"/>
      <c r="D25" s="87"/>
      <c r="E25" s="87"/>
      <c r="F25" s="87"/>
    </row>
    <row r="26" spans="1:6">
      <c r="A26" s="87">
        <v>2</v>
      </c>
      <c r="B26" s="87"/>
      <c r="C26" s="87"/>
      <c r="D26" s="87"/>
      <c r="E26" s="87"/>
      <c r="F26" s="87"/>
    </row>
    <row r="27" spans="1:6">
      <c r="A27" s="87">
        <v>3</v>
      </c>
      <c r="B27" s="87"/>
      <c r="C27" s="87"/>
      <c r="D27" s="87"/>
      <c r="E27" s="87"/>
      <c r="F27" s="87"/>
    </row>
    <row r="28" spans="1:6" ht="12.75" customHeight="1">
      <c r="A28" s="695" t="s">
        <v>16</v>
      </c>
      <c r="B28" s="695"/>
      <c r="C28" s="695"/>
      <c r="D28" s="695"/>
      <c r="E28" s="695"/>
      <c r="F28" s="695"/>
    </row>
    <row r="29" spans="1:6">
      <c r="A29" s="696"/>
      <c r="B29" s="696"/>
      <c r="C29" s="696"/>
      <c r="D29" s="696"/>
      <c r="E29" s="696"/>
      <c r="F29" s="696"/>
    </row>
    <row r="30" spans="1:6">
      <c r="A30" s="696"/>
      <c r="B30" s="696"/>
      <c r="C30" s="696"/>
      <c r="D30" s="696"/>
      <c r="E30" s="696"/>
      <c r="F30" s="696"/>
    </row>
    <row r="31" spans="1:6">
      <c r="A31" s="704" t="s">
        <v>12</v>
      </c>
      <c r="B31" s="705"/>
      <c r="C31" s="705"/>
      <c r="D31" s="705"/>
      <c r="E31" s="705"/>
      <c r="F31" s="705"/>
    </row>
    <row r="32" spans="1:6">
      <c r="A32" s="704" t="s">
        <v>12</v>
      </c>
      <c r="B32" s="705"/>
      <c r="C32" s="705"/>
      <c r="D32" s="705"/>
      <c r="E32" s="705"/>
      <c r="F32" s="705"/>
    </row>
    <row r="33" spans="1:6">
      <c r="A33" s="704" t="s">
        <v>12</v>
      </c>
      <c r="B33" s="705"/>
      <c r="C33" s="705"/>
      <c r="D33" s="705"/>
      <c r="E33" s="705"/>
      <c r="F33" s="705"/>
    </row>
    <row r="35" spans="1:6">
      <c r="A35" s="703" t="s">
        <v>17</v>
      </c>
      <c r="B35" s="703"/>
      <c r="C35" s="703"/>
      <c r="D35" s="703"/>
      <c r="E35" s="703"/>
      <c r="F35" s="703"/>
    </row>
    <row r="36" spans="1:6">
      <c r="A36" s="696" t="s">
        <v>18</v>
      </c>
      <c r="B36" s="696"/>
      <c r="C36" s="696"/>
      <c r="D36" s="696"/>
      <c r="E36" s="696"/>
      <c r="F36" s="696"/>
    </row>
    <row r="37" spans="1:6">
      <c r="A37" s="696"/>
      <c r="B37" s="696"/>
      <c r="C37" s="696"/>
      <c r="D37" s="696"/>
      <c r="E37" s="696"/>
      <c r="F37" s="696"/>
    </row>
    <row r="38" spans="1:6">
      <c r="A38" s="696"/>
      <c r="B38" s="696"/>
      <c r="C38" s="696"/>
      <c r="D38" s="696"/>
      <c r="E38" s="696"/>
      <c r="F38" s="696"/>
    </row>
    <row r="39" spans="1:6">
      <c r="A39" s="696"/>
      <c r="B39" s="696"/>
      <c r="C39" s="696"/>
      <c r="D39" s="696"/>
      <c r="E39" s="696"/>
      <c r="F39" s="696"/>
    </row>
    <row r="40" spans="1:6">
      <c r="A40" s="696"/>
      <c r="B40" s="696"/>
      <c r="C40" s="696"/>
      <c r="D40" s="696"/>
      <c r="E40" s="696"/>
      <c r="F40" s="696"/>
    </row>
    <row r="41" spans="1:6">
      <c r="A41" s="704" t="s">
        <v>12</v>
      </c>
      <c r="B41" s="705"/>
      <c r="C41" s="705"/>
      <c r="D41" s="705"/>
      <c r="E41" s="705"/>
      <c r="F41" s="705"/>
    </row>
    <row r="42" spans="1:6">
      <c r="A42" s="704" t="s">
        <v>12</v>
      </c>
      <c r="B42" s="705"/>
      <c r="C42" s="705"/>
      <c r="D42" s="705"/>
      <c r="E42" s="705"/>
      <c r="F42" s="705"/>
    </row>
    <row r="43" spans="1:6">
      <c r="A43" s="704" t="s">
        <v>12</v>
      </c>
      <c r="B43" s="705"/>
      <c r="C43" s="705"/>
      <c r="D43" s="705"/>
      <c r="E43" s="705"/>
      <c r="F43" s="705"/>
    </row>
    <row r="44" spans="1:6">
      <c r="A44" s="704" t="s">
        <v>12</v>
      </c>
      <c r="B44" s="705"/>
      <c r="C44" s="705"/>
      <c r="D44" s="705"/>
      <c r="E44" s="705"/>
      <c r="F44" s="705"/>
    </row>
    <row r="45" spans="1:6">
      <c r="A45" s="703" t="s">
        <v>19</v>
      </c>
      <c r="B45" s="703"/>
      <c r="C45" s="703"/>
      <c r="D45" s="703"/>
      <c r="E45" s="703"/>
      <c r="F45" s="703"/>
    </row>
    <row r="46" spans="1:6" ht="13.5" customHeight="1"/>
    <row r="47" spans="1:6" ht="7.5" customHeight="1">
      <c r="A47" s="701" t="s">
        <v>613</v>
      </c>
      <c r="B47" s="701" t="s">
        <v>15</v>
      </c>
      <c r="C47" s="697" t="s">
        <v>615</v>
      </c>
      <c r="D47" s="698"/>
      <c r="E47" s="697" t="s">
        <v>616</v>
      </c>
      <c r="F47" s="698"/>
    </row>
    <row r="48" spans="1:6" ht="7.5" customHeight="1">
      <c r="A48" s="702"/>
      <c r="B48" s="702"/>
      <c r="C48" s="699"/>
      <c r="D48" s="700"/>
      <c r="E48" s="699"/>
      <c r="F48" s="700"/>
    </row>
    <row r="49" spans="1:6">
      <c r="A49" s="87">
        <v>1</v>
      </c>
      <c r="B49" s="87"/>
      <c r="C49" s="693"/>
      <c r="D49" s="694"/>
      <c r="E49" s="693"/>
      <c r="F49" s="694"/>
    </row>
    <row r="50" spans="1:6">
      <c r="A50" s="87">
        <v>2</v>
      </c>
      <c r="B50" s="87"/>
      <c r="C50" s="693"/>
      <c r="D50" s="694"/>
      <c r="E50" s="693"/>
      <c r="F50" s="694"/>
    </row>
    <row r="51" spans="1:6">
      <c r="A51" s="87">
        <v>3</v>
      </c>
      <c r="B51" s="87"/>
      <c r="C51" s="693"/>
      <c r="D51" s="694"/>
      <c r="E51" s="693"/>
      <c r="F51" s="694"/>
    </row>
    <row r="52" spans="1:6">
      <c r="A52" s="695" t="s">
        <v>20</v>
      </c>
      <c r="B52" s="695"/>
      <c r="C52" s="695"/>
      <c r="D52" s="695"/>
      <c r="E52" s="695"/>
      <c r="F52" s="695"/>
    </row>
    <row r="53" spans="1:6">
      <c r="A53" s="696"/>
      <c r="B53" s="696"/>
      <c r="C53" s="696"/>
      <c r="D53" s="696"/>
      <c r="E53" s="696"/>
      <c r="F53" s="696"/>
    </row>
  </sheetData>
  <mergeCells count="42">
    <mergeCell ref="A11:A12"/>
    <mergeCell ref="A19:F19"/>
    <mergeCell ref="B3:B4"/>
    <mergeCell ref="A31:F31"/>
    <mergeCell ref="A1:F1"/>
    <mergeCell ref="A9:F9"/>
    <mergeCell ref="A21:F21"/>
    <mergeCell ref="A23:A24"/>
    <mergeCell ref="B23:B24"/>
    <mergeCell ref="E23:F23"/>
    <mergeCell ref="C3:C4"/>
    <mergeCell ref="D3:D4"/>
    <mergeCell ref="E3:E4"/>
    <mergeCell ref="F3:F4"/>
    <mergeCell ref="B11:B12"/>
    <mergeCell ref="A17:F17"/>
    <mergeCell ref="C11:D11"/>
    <mergeCell ref="E11:F11"/>
    <mergeCell ref="A3:A4"/>
    <mergeCell ref="A45:F45"/>
    <mergeCell ref="A47:A48"/>
    <mergeCell ref="B47:B48"/>
    <mergeCell ref="A36:F40"/>
    <mergeCell ref="A41:F41"/>
    <mergeCell ref="A42:F42"/>
    <mergeCell ref="A43:F43"/>
    <mergeCell ref="A44:F44"/>
    <mergeCell ref="A32:F32"/>
    <mergeCell ref="A18:F18"/>
    <mergeCell ref="A28:F30"/>
    <mergeCell ref="A33:F33"/>
    <mergeCell ref="A35:F35"/>
    <mergeCell ref="C23:D23"/>
    <mergeCell ref="A52:F53"/>
    <mergeCell ref="C47:D48"/>
    <mergeCell ref="E47:F48"/>
    <mergeCell ref="C49:D49"/>
    <mergeCell ref="C50:D50"/>
    <mergeCell ref="C51:D51"/>
    <mergeCell ref="E49:F49"/>
    <mergeCell ref="E50:F50"/>
    <mergeCell ref="E51:F51"/>
  </mergeCells>
  <phoneticPr fontId="107" type="noConversion"/>
  <pageMargins left="0.5" right="0" top="0.75" bottom="0.75" header="0.3" footer="0.3"/>
  <pageSetup orientation="portrait"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G54"/>
  <sheetViews>
    <sheetView workbookViewId="0">
      <selection activeCell="D16" sqref="D16:E16"/>
    </sheetView>
  </sheetViews>
  <sheetFormatPr defaultRowHeight="12.75"/>
  <cols>
    <col min="1" max="1" width="3" bestFit="1" customWidth="1"/>
    <col min="2" max="3" width="16.140625" customWidth="1"/>
    <col min="4" max="4" width="14.85546875" customWidth="1"/>
    <col min="5" max="5" width="13.42578125" customWidth="1"/>
    <col min="6" max="6" width="16.5703125" customWidth="1"/>
    <col min="7" max="7" width="15.140625" customWidth="1"/>
  </cols>
  <sheetData>
    <row r="1" spans="1:7">
      <c r="A1" s="724" t="s">
        <v>25</v>
      </c>
      <c r="B1" s="724"/>
      <c r="C1" s="724"/>
      <c r="D1" s="724"/>
      <c r="E1" s="724"/>
      <c r="F1" s="724"/>
      <c r="G1" s="724"/>
    </row>
    <row r="2" spans="1:7">
      <c r="A2" s="91"/>
      <c r="B2" s="91" t="s">
        <v>29</v>
      </c>
      <c r="C2" s="91"/>
      <c r="D2" s="91"/>
      <c r="E2" s="91"/>
      <c r="F2" s="91"/>
      <c r="G2" s="91"/>
    </row>
    <row r="3" spans="1:7">
      <c r="A3" s="92" t="s">
        <v>613</v>
      </c>
      <c r="B3" s="722" t="s">
        <v>26</v>
      </c>
      <c r="C3" s="723"/>
      <c r="D3" s="714" t="s">
        <v>615</v>
      </c>
      <c r="E3" s="715"/>
      <c r="F3" s="714" t="s">
        <v>616</v>
      </c>
      <c r="G3" s="715"/>
    </row>
    <row r="4" spans="1:7">
      <c r="A4" s="92">
        <v>1</v>
      </c>
      <c r="B4" s="712" t="s">
        <v>27</v>
      </c>
      <c r="C4" s="712"/>
      <c r="D4" s="720">
        <f>+'Guilgee balance'!E98</f>
        <v>1156088532</v>
      </c>
      <c r="E4" s="721"/>
      <c r="F4" s="720">
        <f>+'Guilgee balance'!I98</f>
        <v>1131088532</v>
      </c>
      <c r="G4" s="721"/>
    </row>
    <row r="5" spans="1:7">
      <c r="A5" s="92">
        <v>2</v>
      </c>
      <c r="B5" s="712" t="s">
        <v>28</v>
      </c>
      <c r="C5" s="712"/>
      <c r="D5" s="721"/>
      <c r="E5" s="721"/>
      <c r="F5" s="721"/>
      <c r="G5" s="721"/>
    </row>
    <row r="6" spans="1:7">
      <c r="A6" s="92">
        <v>3</v>
      </c>
      <c r="B6" s="712"/>
      <c r="C6" s="712"/>
      <c r="D6" s="721"/>
      <c r="E6" s="721"/>
      <c r="F6" s="721"/>
      <c r="G6" s="721"/>
    </row>
    <row r="7" spans="1:7">
      <c r="A7" s="92">
        <v>4</v>
      </c>
      <c r="B7" s="719" t="s">
        <v>946</v>
      </c>
      <c r="C7" s="719"/>
      <c r="D7" s="720">
        <f>+D4+D5+D6</f>
        <v>1156088532</v>
      </c>
      <c r="E7" s="721"/>
      <c r="F7" s="720">
        <f>+F4+F5+F6</f>
        <v>1131088532</v>
      </c>
      <c r="G7" s="721"/>
    </row>
    <row r="8" spans="1:7">
      <c r="A8" s="91"/>
      <c r="B8" s="91"/>
      <c r="C8" s="91"/>
      <c r="D8" s="91"/>
      <c r="E8" s="91"/>
      <c r="F8" s="91"/>
      <c r="G8" s="91"/>
    </row>
    <row r="9" spans="1:7">
      <c r="A9" s="91"/>
      <c r="B9" s="91" t="s">
        <v>30</v>
      </c>
      <c r="C9" s="91"/>
      <c r="D9" s="91"/>
      <c r="E9" s="91"/>
      <c r="F9" s="91"/>
      <c r="G9" s="91"/>
    </row>
    <row r="10" spans="1:7">
      <c r="A10" s="92" t="s">
        <v>613</v>
      </c>
      <c r="B10" s="722" t="s">
        <v>31</v>
      </c>
      <c r="C10" s="723"/>
      <c r="D10" s="714" t="s">
        <v>615</v>
      </c>
      <c r="E10" s="715"/>
      <c r="F10" s="714" t="s">
        <v>616</v>
      </c>
      <c r="G10" s="715"/>
    </row>
    <row r="11" spans="1:7">
      <c r="A11" s="92">
        <v>1</v>
      </c>
      <c r="B11" s="712" t="s">
        <v>32</v>
      </c>
      <c r="C11" s="712"/>
      <c r="D11" s="720">
        <f>+'Guilgee balance'!E110</f>
        <v>0</v>
      </c>
      <c r="E11" s="721"/>
      <c r="F11" s="720">
        <f>+'Guilgee balance'!I110</f>
        <v>0</v>
      </c>
      <c r="G11" s="721"/>
    </row>
    <row r="12" spans="1:7">
      <c r="A12" s="92">
        <v>2</v>
      </c>
      <c r="B12" s="712" t="s">
        <v>34</v>
      </c>
      <c r="C12" s="712"/>
      <c r="D12" s="720">
        <f>+'Guilgee balance'!E108</f>
        <v>43270931.630000003</v>
      </c>
      <c r="E12" s="721"/>
      <c r="F12" s="720">
        <f>+'Guilgee balance'!I108</f>
        <v>4170606.0200000107</v>
      </c>
      <c r="G12" s="721"/>
    </row>
    <row r="13" spans="1:7">
      <c r="A13" s="92">
        <v>3</v>
      </c>
      <c r="B13" s="712" t="s">
        <v>33</v>
      </c>
      <c r="C13" s="712"/>
      <c r="D13" s="720">
        <f>+'Guilgee balance'!E105</f>
        <v>3423840</v>
      </c>
      <c r="E13" s="721"/>
      <c r="F13" s="720">
        <f>+'Guilgee balance'!I105</f>
        <v>1600455</v>
      </c>
      <c r="G13" s="721"/>
    </row>
    <row r="14" spans="1:7">
      <c r="A14" s="92">
        <v>4</v>
      </c>
      <c r="B14" s="712" t="s">
        <v>35</v>
      </c>
      <c r="C14" s="712"/>
      <c r="D14" s="721"/>
      <c r="E14" s="721"/>
      <c r="F14" s="721"/>
      <c r="G14" s="721"/>
    </row>
    <row r="15" spans="1:7">
      <c r="A15" s="92">
        <v>5</v>
      </c>
      <c r="B15" s="712" t="s">
        <v>36</v>
      </c>
      <c r="C15" s="712"/>
      <c r="D15" s="720">
        <f>+'Guilgee balance'!E103</f>
        <v>0</v>
      </c>
      <c r="E15" s="721"/>
      <c r="F15" s="720">
        <f>+'Guilgee balance'!I103</f>
        <v>0</v>
      </c>
      <c r="G15" s="721"/>
    </row>
    <row r="16" spans="1:7">
      <c r="A16" s="92">
        <v>6</v>
      </c>
      <c r="B16" s="712" t="s">
        <v>217</v>
      </c>
      <c r="C16" s="712"/>
      <c r="D16" s="720">
        <f>+'Guilgee balance'!E112</f>
        <v>2199000</v>
      </c>
      <c r="E16" s="721"/>
      <c r="F16" s="720">
        <f>+'Guilgee balance'!I112</f>
        <v>2599790</v>
      </c>
      <c r="G16" s="721"/>
    </row>
    <row r="17" spans="1:7">
      <c r="A17" s="92">
        <v>7</v>
      </c>
      <c r="B17" s="719" t="s">
        <v>37</v>
      </c>
      <c r="C17" s="719"/>
      <c r="D17" s="720">
        <f>+D11+D12+D13+D14+D15+D16</f>
        <v>48893771.630000003</v>
      </c>
      <c r="E17" s="721"/>
      <c r="F17" s="720">
        <f>+F11+F12+F13+F14+F15+F16</f>
        <v>8370851.0200000107</v>
      </c>
      <c r="G17" s="721"/>
    </row>
    <row r="18" spans="1:7">
      <c r="A18" s="91"/>
      <c r="B18" s="91"/>
      <c r="C18" s="91"/>
      <c r="D18" s="91"/>
      <c r="E18" s="91"/>
      <c r="F18" s="91"/>
      <c r="G18" s="91"/>
    </row>
    <row r="19" spans="1:7">
      <c r="A19" s="91"/>
      <c r="B19" s="91" t="s">
        <v>38</v>
      </c>
      <c r="C19" s="91"/>
      <c r="D19" s="91"/>
      <c r="E19" s="91"/>
      <c r="F19" s="91"/>
      <c r="G19" s="91"/>
    </row>
    <row r="20" spans="1:7">
      <c r="A20" s="701" t="s">
        <v>613</v>
      </c>
      <c r="B20" s="697" t="s">
        <v>26</v>
      </c>
      <c r="C20" s="698"/>
      <c r="D20" s="714" t="s">
        <v>615</v>
      </c>
      <c r="E20" s="715"/>
      <c r="F20" s="714" t="s">
        <v>616</v>
      </c>
      <c r="G20" s="715"/>
    </row>
    <row r="21" spans="1:7">
      <c r="A21" s="702"/>
      <c r="B21" s="699"/>
      <c r="C21" s="700"/>
      <c r="D21" s="88" t="s">
        <v>39</v>
      </c>
      <c r="E21" s="88" t="s">
        <v>40</v>
      </c>
      <c r="F21" s="88" t="s">
        <v>39</v>
      </c>
      <c r="G21" s="88" t="s">
        <v>40</v>
      </c>
    </row>
    <row r="22" spans="1:7">
      <c r="A22" s="92">
        <v>2</v>
      </c>
      <c r="B22" s="712" t="s">
        <v>41</v>
      </c>
      <c r="C22" s="712"/>
      <c r="D22" s="93">
        <f>+'Guilgee balance'!E114</f>
        <v>0</v>
      </c>
      <c r="E22" s="94"/>
      <c r="F22" s="93">
        <f>+'Guilgee balance'!I114</f>
        <v>0</v>
      </c>
      <c r="G22" s="94"/>
    </row>
    <row r="23" spans="1:7">
      <c r="A23" s="92">
        <v>3</v>
      </c>
      <c r="B23" s="712" t="s">
        <v>28</v>
      </c>
      <c r="C23" s="712"/>
      <c r="D23" s="94"/>
      <c r="E23" s="94"/>
      <c r="F23" s="94"/>
      <c r="G23" s="94"/>
    </row>
    <row r="24" spans="1:7">
      <c r="A24" s="92"/>
      <c r="B24" s="693"/>
      <c r="C24" s="694"/>
      <c r="D24" s="94"/>
      <c r="E24" s="94"/>
      <c r="F24" s="94"/>
      <c r="G24" s="94"/>
    </row>
    <row r="25" spans="1:7">
      <c r="A25" s="92">
        <v>4</v>
      </c>
      <c r="B25" s="719" t="s">
        <v>946</v>
      </c>
      <c r="C25" s="719"/>
      <c r="D25" s="93">
        <f>+D22+D23+D24</f>
        <v>0</v>
      </c>
      <c r="E25" s="93">
        <f>+E22+E23+E24</f>
        <v>0</v>
      </c>
      <c r="F25" s="93">
        <f>+F22+F23+F24</f>
        <v>0</v>
      </c>
      <c r="G25" s="93">
        <f>+G22+G23+G24</f>
        <v>0</v>
      </c>
    </row>
    <row r="26" spans="1:7">
      <c r="A26" s="91"/>
      <c r="B26" s="91"/>
      <c r="C26" s="91"/>
      <c r="D26" s="91"/>
      <c r="E26" s="91"/>
      <c r="F26" s="91"/>
      <c r="G26" s="91"/>
    </row>
    <row r="27" spans="1:7">
      <c r="A27" s="91"/>
      <c r="B27" s="91" t="s">
        <v>42</v>
      </c>
      <c r="C27" s="91"/>
      <c r="D27" s="91"/>
      <c r="E27" s="91"/>
      <c r="F27" s="91"/>
      <c r="G27" s="91"/>
    </row>
    <row r="28" spans="1:7">
      <c r="A28" s="92" t="s">
        <v>613</v>
      </c>
      <c r="B28" s="92" t="s">
        <v>45</v>
      </c>
      <c r="C28" s="92" t="s">
        <v>615</v>
      </c>
      <c r="D28" s="92" t="s">
        <v>654</v>
      </c>
      <c r="E28" s="92" t="s">
        <v>46</v>
      </c>
      <c r="F28" s="92" t="s">
        <v>47</v>
      </c>
      <c r="G28" s="92" t="s">
        <v>616</v>
      </c>
    </row>
    <row r="29" spans="1:7">
      <c r="A29" s="92">
        <v>1</v>
      </c>
      <c r="B29" s="92" t="s">
        <v>43</v>
      </c>
      <c r="C29" s="92"/>
      <c r="D29" s="92"/>
      <c r="E29" s="92"/>
      <c r="F29" s="92"/>
      <c r="G29" s="92"/>
    </row>
    <row r="30" spans="1:7">
      <c r="A30" s="92">
        <v>2</v>
      </c>
      <c r="B30" s="92" t="s">
        <v>44</v>
      </c>
      <c r="C30" s="92"/>
      <c r="D30" s="92"/>
      <c r="E30" s="92"/>
      <c r="F30" s="92"/>
      <c r="G30" s="92"/>
    </row>
    <row r="31" spans="1:7">
      <c r="A31" s="92">
        <v>3</v>
      </c>
      <c r="B31" s="92"/>
      <c r="C31" s="92"/>
      <c r="D31" s="92"/>
      <c r="E31" s="92"/>
      <c r="F31" s="92"/>
      <c r="G31" s="92"/>
    </row>
    <row r="32" spans="1:7">
      <c r="A32" s="92">
        <v>4</v>
      </c>
      <c r="B32" s="92" t="s">
        <v>946</v>
      </c>
      <c r="C32" s="92"/>
      <c r="D32" s="92"/>
      <c r="E32" s="92"/>
      <c r="F32" s="92"/>
      <c r="G32" s="92"/>
    </row>
    <row r="33" spans="1:7">
      <c r="A33" s="718" t="s">
        <v>48</v>
      </c>
      <c r="B33" s="718"/>
      <c r="C33" s="718"/>
      <c r="D33" s="718"/>
      <c r="E33" s="718"/>
      <c r="F33" s="718"/>
      <c r="G33" s="718"/>
    </row>
    <row r="34" spans="1:7">
      <c r="A34" s="708" t="s">
        <v>49</v>
      </c>
      <c r="B34" s="708"/>
      <c r="C34" s="708"/>
      <c r="D34" s="708"/>
      <c r="E34" s="708"/>
      <c r="F34" s="708"/>
      <c r="G34" s="708"/>
    </row>
    <row r="35" spans="1:7">
      <c r="A35" s="91"/>
      <c r="B35" s="91"/>
      <c r="C35" s="91"/>
      <c r="D35" s="91"/>
      <c r="E35" s="91"/>
      <c r="F35" s="91"/>
      <c r="G35" s="91"/>
    </row>
    <row r="36" spans="1:7">
      <c r="A36" s="91"/>
      <c r="B36" s="91" t="s">
        <v>50</v>
      </c>
      <c r="C36" s="91"/>
      <c r="D36" s="91"/>
      <c r="E36" s="91"/>
      <c r="F36" s="91"/>
      <c r="G36" s="91"/>
    </row>
    <row r="37" spans="1:7">
      <c r="A37" s="92" t="s">
        <v>613</v>
      </c>
      <c r="B37" s="714" t="s">
        <v>614</v>
      </c>
      <c r="C37" s="715"/>
      <c r="D37" s="714" t="s">
        <v>615</v>
      </c>
      <c r="E37" s="715"/>
      <c r="F37" s="714" t="s">
        <v>616</v>
      </c>
      <c r="G37" s="715"/>
    </row>
    <row r="38" spans="1:7">
      <c r="A38" s="92">
        <v>1</v>
      </c>
      <c r="B38" s="714" t="s">
        <v>218</v>
      </c>
      <c r="C38" s="715"/>
      <c r="D38" s="716">
        <f>+'Guilgee balance'!E122</f>
        <v>0</v>
      </c>
      <c r="E38" s="717"/>
      <c r="F38" s="716">
        <f>+'Guilgee balance'!I122</f>
        <v>0</v>
      </c>
      <c r="G38" s="717"/>
    </row>
    <row r="39" spans="1:7">
      <c r="A39" s="92">
        <v>2</v>
      </c>
      <c r="B39" s="693" t="s">
        <v>219</v>
      </c>
      <c r="C39" s="694"/>
      <c r="D39" s="716">
        <f>+'Guilgee balance'!E118</f>
        <v>0</v>
      </c>
      <c r="E39" s="717"/>
      <c r="F39" s="716">
        <f>+'Guilgee balance'!I118</f>
        <v>0</v>
      </c>
      <c r="G39" s="717"/>
    </row>
    <row r="40" spans="1:7">
      <c r="A40" s="92">
        <v>3</v>
      </c>
      <c r="B40" s="714" t="s">
        <v>946</v>
      </c>
      <c r="C40" s="715"/>
      <c r="D40" s="716">
        <f>+D38+D39</f>
        <v>0</v>
      </c>
      <c r="E40" s="717"/>
      <c r="F40" s="716">
        <f>+F38+F39</f>
        <v>0</v>
      </c>
      <c r="G40" s="717"/>
    </row>
    <row r="41" spans="1:7">
      <c r="A41" s="707" t="s">
        <v>51</v>
      </c>
      <c r="B41" s="707"/>
      <c r="C41" s="707"/>
      <c r="D41" s="707"/>
      <c r="E41" s="707"/>
      <c r="F41" s="707"/>
      <c r="G41" s="707"/>
    </row>
    <row r="42" spans="1:7">
      <c r="A42" s="708" t="s">
        <v>945</v>
      </c>
      <c r="B42" s="708"/>
      <c r="C42" s="708"/>
      <c r="D42" s="708"/>
      <c r="E42" s="708"/>
      <c r="F42" s="708"/>
      <c r="G42" s="708"/>
    </row>
    <row r="43" spans="1:7">
      <c r="A43" s="91"/>
      <c r="B43" s="91" t="s">
        <v>52</v>
      </c>
      <c r="C43" s="91"/>
      <c r="D43" s="91"/>
      <c r="E43" s="91"/>
      <c r="F43" s="91"/>
      <c r="G43" s="91"/>
    </row>
    <row r="44" spans="1:7">
      <c r="A44" s="701" t="s">
        <v>613</v>
      </c>
      <c r="B44" s="697" t="s">
        <v>26</v>
      </c>
      <c r="C44" s="698"/>
      <c r="D44" s="714" t="s">
        <v>615</v>
      </c>
      <c r="E44" s="715"/>
      <c r="F44" s="714" t="s">
        <v>616</v>
      </c>
      <c r="G44" s="715"/>
    </row>
    <row r="45" spans="1:7">
      <c r="A45" s="702"/>
      <c r="B45" s="699"/>
      <c r="C45" s="700"/>
      <c r="D45" s="88" t="s">
        <v>39</v>
      </c>
      <c r="E45" s="88" t="s">
        <v>40</v>
      </c>
      <c r="F45" s="88" t="s">
        <v>39</v>
      </c>
      <c r="G45" s="88" t="s">
        <v>40</v>
      </c>
    </row>
    <row r="46" spans="1:7">
      <c r="A46" s="88">
        <v>1</v>
      </c>
      <c r="B46" s="712" t="s">
        <v>53</v>
      </c>
      <c r="C46" s="712"/>
      <c r="D46" s="95"/>
      <c r="E46" s="95"/>
      <c r="F46" s="95"/>
      <c r="G46" s="95"/>
    </row>
    <row r="47" spans="1:7">
      <c r="A47" s="701"/>
      <c r="B47" s="712" t="s">
        <v>54</v>
      </c>
      <c r="C47" s="712"/>
      <c r="D47" s="95"/>
      <c r="E47" s="95"/>
      <c r="F47" s="95"/>
      <c r="G47" s="95"/>
    </row>
    <row r="48" spans="1:7">
      <c r="A48" s="713"/>
      <c r="B48" s="711" t="s">
        <v>55</v>
      </c>
      <c r="C48" s="711"/>
      <c r="D48" s="95"/>
      <c r="E48" s="95"/>
      <c r="F48" s="95"/>
      <c r="G48" s="95"/>
    </row>
    <row r="49" spans="1:7">
      <c r="A49" s="702"/>
      <c r="B49" s="712" t="s">
        <v>56</v>
      </c>
      <c r="C49" s="712"/>
      <c r="D49" s="96">
        <f>+'Guilgee balance'!E124+'Guilgee balance'!E128</f>
        <v>5420000000</v>
      </c>
      <c r="E49" s="95"/>
      <c r="F49" s="96">
        <f>+'Guilgee balance'!I124+'Guilgee balance'!I128</f>
        <v>5728850000</v>
      </c>
      <c r="G49" s="95"/>
    </row>
    <row r="50" spans="1:7">
      <c r="A50" s="709">
        <v>2</v>
      </c>
      <c r="B50" s="709" t="s">
        <v>57</v>
      </c>
      <c r="C50" s="709"/>
      <c r="D50" s="710"/>
      <c r="E50" s="710"/>
      <c r="F50" s="710"/>
      <c r="G50" s="710"/>
    </row>
    <row r="51" spans="1:7">
      <c r="A51" s="709"/>
      <c r="B51" s="709"/>
      <c r="C51" s="709"/>
      <c r="D51" s="710"/>
      <c r="E51" s="710"/>
      <c r="F51" s="710"/>
      <c r="G51" s="710"/>
    </row>
    <row r="52" spans="1:7">
      <c r="A52" s="88">
        <v>3</v>
      </c>
      <c r="B52" s="711"/>
      <c r="C52" s="711"/>
      <c r="D52" s="95"/>
      <c r="E52" s="95"/>
      <c r="F52" s="95"/>
      <c r="G52" s="95"/>
    </row>
    <row r="53" spans="1:7">
      <c r="A53" s="707" t="s">
        <v>58</v>
      </c>
      <c r="B53" s="707"/>
      <c r="C53" s="707"/>
      <c r="D53" s="707"/>
      <c r="E53" s="707"/>
      <c r="F53" s="707"/>
      <c r="G53" s="707"/>
    </row>
    <row r="54" spans="1:7">
      <c r="A54" s="708" t="s">
        <v>945</v>
      </c>
      <c r="B54" s="708"/>
      <c r="C54" s="708"/>
      <c r="D54" s="708"/>
      <c r="E54" s="708"/>
      <c r="F54" s="708"/>
      <c r="G54" s="708"/>
    </row>
  </sheetData>
  <mergeCells count="82">
    <mergeCell ref="A1:G1"/>
    <mergeCell ref="F3:G3"/>
    <mergeCell ref="D3:E3"/>
    <mergeCell ref="B3:C3"/>
    <mergeCell ref="B4:C4"/>
    <mergeCell ref="F7:G7"/>
    <mergeCell ref="F4:G4"/>
    <mergeCell ref="F5:G5"/>
    <mergeCell ref="F6:G6"/>
    <mergeCell ref="B6:C6"/>
    <mergeCell ref="B5:C5"/>
    <mergeCell ref="D4:E4"/>
    <mergeCell ref="D5:E5"/>
    <mergeCell ref="D6:E6"/>
    <mergeCell ref="B7:C7"/>
    <mergeCell ref="D7:E7"/>
    <mergeCell ref="B10:C10"/>
    <mergeCell ref="D10:E10"/>
    <mergeCell ref="F10:G10"/>
    <mergeCell ref="F15:G15"/>
    <mergeCell ref="F16:G16"/>
    <mergeCell ref="D16:E16"/>
    <mergeCell ref="F17:G17"/>
    <mergeCell ref="B11:C11"/>
    <mergeCell ref="D11:E11"/>
    <mergeCell ref="F11:G11"/>
    <mergeCell ref="B12:C12"/>
    <mergeCell ref="D12:E12"/>
    <mergeCell ref="F12:G12"/>
    <mergeCell ref="B13:C13"/>
    <mergeCell ref="F13:G13"/>
    <mergeCell ref="B14:C14"/>
    <mergeCell ref="D14:E14"/>
    <mergeCell ref="F14:G14"/>
    <mergeCell ref="D13:E13"/>
    <mergeCell ref="B16:C16"/>
    <mergeCell ref="B17:C17"/>
    <mergeCell ref="D15:E15"/>
    <mergeCell ref="D17:E17"/>
    <mergeCell ref="B15:C15"/>
    <mergeCell ref="B22:C22"/>
    <mergeCell ref="A20:A21"/>
    <mergeCell ref="B24:C24"/>
    <mergeCell ref="A33:G33"/>
    <mergeCell ref="B20:C21"/>
    <mergeCell ref="D20:E20"/>
    <mergeCell ref="F20:G20"/>
    <mergeCell ref="B23:C23"/>
    <mergeCell ref="B25:C25"/>
    <mergeCell ref="D37:E37"/>
    <mergeCell ref="A34:G34"/>
    <mergeCell ref="B37:C37"/>
    <mergeCell ref="B39:C39"/>
    <mergeCell ref="B38:C38"/>
    <mergeCell ref="F37:G37"/>
    <mergeCell ref="F38:G38"/>
    <mergeCell ref="F39:G39"/>
    <mergeCell ref="B49:C49"/>
    <mergeCell ref="A47:A49"/>
    <mergeCell ref="F44:G44"/>
    <mergeCell ref="D38:E38"/>
    <mergeCell ref="D39:E39"/>
    <mergeCell ref="D40:E40"/>
    <mergeCell ref="A44:A45"/>
    <mergeCell ref="B44:C45"/>
    <mergeCell ref="D44:E44"/>
    <mergeCell ref="B46:C46"/>
    <mergeCell ref="B47:C47"/>
    <mergeCell ref="B48:C48"/>
    <mergeCell ref="F40:G40"/>
    <mergeCell ref="A41:G41"/>
    <mergeCell ref="A42:G42"/>
    <mergeCell ref="B40:C40"/>
    <mergeCell ref="A53:G53"/>
    <mergeCell ref="A54:G54"/>
    <mergeCell ref="A50:A51"/>
    <mergeCell ref="D50:D51"/>
    <mergeCell ref="E50:E51"/>
    <mergeCell ref="F50:F51"/>
    <mergeCell ref="G50:G51"/>
    <mergeCell ref="B52:C52"/>
    <mergeCell ref="B50:C51"/>
  </mergeCells>
  <phoneticPr fontId="107" type="noConversion"/>
  <pageMargins left="0.5" right="0" top="0.75" bottom="0.75" header="0.3" footer="0.3"/>
  <pageSetup orientation="portrait"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55"/>
  <sheetViews>
    <sheetView workbookViewId="0">
      <selection activeCell="C7" sqref="C7"/>
    </sheetView>
  </sheetViews>
  <sheetFormatPr defaultRowHeight="12.75"/>
  <cols>
    <col min="1" max="1" width="3.5703125" customWidth="1"/>
    <col min="2" max="2" width="21.28515625" customWidth="1"/>
    <col min="3" max="6" width="11.85546875" customWidth="1"/>
    <col min="7" max="7" width="15.85546875" customWidth="1"/>
  </cols>
  <sheetData>
    <row r="1" spans="1:7">
      <c r="A1" s="724" t="s">
        <v>59</v>
      </c>
      <c r="B1" s="724"/>
      <c r="C1" s="724"/>
      <c r="D1" s="724"/>
      <c r="E1" s="724"/>
      <c r="F1" s="724"/>
      <c r="G1" s="724"/>
    </row>
    <row r="3" spans="1:7">
      <c r="A3" s="91" t="s">
        <v>60</v>
      </c>
      <c r="B3" s="101"/>
      <c r="C3" s="91"/>
      <c r="D3" s="91"/>
      <c r="E3" s="91"/>
      <c r="F3" s="91"/>
      <c r="G3" s="91"/>
    </row>
    <row r="4" spans="1:7">
      <c r="A4" s="711" t="s">
        <v>613</v>
      </c>
      <c r="B4" s="711" t="s">
        <v>272</v>
      </c>
      <c r="C4" s="709" t="s">
        <v>61</v>
      </c>
      <c r="D4" s="709"/>
      <c r="E4" s="709" t="s">
        <v>62</v>
      </c>
      <c r="F4" s="709"/>
      <c r="G4" s="709" t="s">
        <v>63</v>
      </c>
    </row>
    <row r="5" spans="1:7">
      <c r="A5" s="711"/>
      <c r="B5" s="711"/>
      <c r="C5" s="709"/>
      <c r="D5" s="709"/>
      <c r="E5" s="709"/>
      <c r="F5" s="709"/>
      <c r="G5" s="709"/>
    </row>
    <row r="6" spans="1:7">
      <c r="A6" s="711"/>
      <c r="B6" s="711"/>
      <c r="C6" s="88" t="s">
        <v>65</v>
      </c>
      <c r="D6" s="88" t="s">
        <v>66</v>
      </c>
      <c r="E6" s="88" t="s">
        <v>65</v>
      </c>
      <c r="F6" s="88" t="s">
        <v>66</v>
      </c>
      <c r="G6" s="709"/>
    </row>
    <row r="7" spans="1:7">
      <c r="A7" s="92">
        <v>1</v>
      </c>
      <c r="B7" s="92" t="s">
        <v>615</v>
      </c>
      <c r="C7" s="94"/>
      <c r="D7" s="94"/>
      <c r="E7" s="94"/>
      <c r="F7" s="94"/>
      <c r="G7" s="93">
        <f>+'Guilgee balance'!E131</f>
        <v>89362998.760000005</v>
      </c>
    </row>
    <row r="8" spans="1:7">
      <c r="A8" s="92">
        <v>2</v>
      </c>
      <c r="B8" s="92" t="s">
        <v>64</v>
      </c>
      <c r="C8" s="94"/>
      <c r="D8" s="94"/>
      <c r="E8" s="94"/>
      <c r="F8" s="94"/>
      <c r="G8" s="93">
        <f>+'Guilgee balance'!G131</f>
        <v>0</v>
      </c>
    </row>
    <row r="9" spans="1:7">
      <c r="A9" s="92">
        <v>3</v>
      </c>
      <c r="B9" s="92" t="s">
        <v>655</v>
      </c>
      <c r="C9" s="94"/>
      <c r="D9" s="94"/>
      <c r="E9" s="94"/>
      <c r="F9" s="94"/>
      <c r="G9" s="93">
        <f>+'Guilgee balance'!F131</f>
        <v>0</v>
      </c>
    </row>
    <row r="10" spans="1:7">
      <c r="A10" s="92">
        <v>4</v>
      </c>
      <c r="B10" s="92" t="s">
        <v>616</v>
      </c>
      <c r="C10" s="94"/>
      <c r="D10" s="94">
        <f>+D7</f>
        <v>0</v>
      </c>
      <c r="E10" s="94"/>
      <c r="F10" s="94"/>
      <c r="G10" s="93">
        <f>+G7+G8-G9</f>
        <v>89362998.760000005</v>
      </c>
    </row>
    <row r="11" spans="1:7">
      <c r="A11" s="91"/>
      <c r="B11" s="91"/>
      <c r="C11" s="91"/>
      <c r="D11" s="91"/>
      <c r="E11" s="91"/>
      <c r="F11" s="91"/>
      <c r="G11" s="91"/>
    </row>
    <row r="12" spans="1:7">
      <c r="A12" s="91" t="s">
        <v>67</v>
      </c>
      <c r="B12" s="91"/>
      <c r="C12" s="91"/>
      <c r="D12" s="91"/>
      <c r="E12" s="91"/>
      <c r="F12" s="91"/>
      <c r="G12" s="91"/>
    </row>
    <row r="13" spans="1:7">
      <c r="A13" s="91"/>
      <c r="B13" s="91"/>
      <c r="C13" s="91"/>
      <c r="D13" s="91"/>
      <c r="E13" s="91"/>
      <c r="F13" s="91"/>
      <c r="G13" s="91"/>
    </row>
    <row r="14" spans="1:7">
      <c r="A14" s="711" t="s">
        <v>613</v>
      </c>
      <c r="B14" s="711" t="s">
        <v>272</v>
      </c>
      <c r="C14" s="709" t="s">
        <v>68</v>
      </c>
      <c r="D14" s="709"/>
      <c r="E14" s="709" t="s">
        <v>69</v>
      </c>
      <c r="F14" s="709"/>
      <c r="G14" s="711" t="s">
        <v>579</v>
      </c>
    </row>
    <row r="15" spans="1:7">
      <c r="A15" s="711"/>
      <c r="B15" s="711"/>
      <c r="C15" s="709"/>
      <c r="D15" s="709"/>
      <c r="E15" s="709"/>
      <c r="F15" s="709"/>
      <c r="G15" s="711"/>
    </row>
    <row r="16" spans="1:7">
      <c r="A16" s="87">
        <v>1</v>
      </c>
      <c r="B16" s="87" t="s">
        <v>615</v>
      </c>
      <c r="C16" s="740"/>
      <c r="D16" s="740"/>
      <c r="E16" s="711"/>
      <c r="F16" s="711"/>
      <c r="G16" s="413">
        <f>+C16</f>
        <v>0</v>
      </c>
    </row>
    <row r="17" spans="1:7">
      <c r="A17" s="92">
        <v>2</v>
      </c>
      <c r="B17" s="92" t="s">
        <v>654</v>
      </c>
      <c r="C17" s="711"/>
      <c r="D17" s="711"/>
      <c r="E17" s="711"/>
      <c r="F17" s="711"/>
      <c r="G17" s="92"/>
    </row>
    <row r="18" spans="1:7">
      <c r="A18" s="726"/>
      <c r="B18" s="92" t="s">
        <v>70</v>
      </c>
      <c r="C18" s="711"/>
      <c r="D18" s="711"/>
      <c r="E18" s="711"/>
      <c r="F18" s="711"/>
      <c r="G18" s="92"/>
    </row>
    <row r="19" spans="1:7">
      <c r="A19" s="735"/>
      <c r="B19" s="738" t="s">
        <v>71</v>
      </c>
      <c r="C19" s="697"/>
      <c r="D19" s="698"/>
      <c r="E19" s="697"/>
      <c r="F19" s="698"/>
      <c r="G19" s="726"/>
    </row>
    <row r="20" spans="1:7">
      <c r="A20" s="735"/>
      <c r="B20" s="739"/>
      <c r="C20" s="699"/>
      <c r="D20" s="700"/>
      <c r="E20" s="699"/>
      <c r="F20" s="700"/>
      <c r="G20" s="727"/>
    </row>
    <row r="21" spans="1:7">
      <c r="A21" s="97">
        <v>3</v>
      </c>
      <c r="B21" s="92" t="s">
        <v>655</v>
      </c>
      <c r="C21" s="711"/>
      <c r="D21" s="711"/>
      <c r="E21" s="711"/>
      <c r="F21" s="711"/>
      <c r="G21" s="92"/>
    </row>
    <row r="22" spans="1:7">
      <c r="A22" s="726"/>
      <c r="B22" s="92" t="s">
        <v>70</v>
      </c>
      <c r="C22" s="711"/>
      <c r="D22" s="711"/>
      <c r="E22" s="711"/>
      <c r="F22" s="711"/>
      <c r="G22" s="92"/>
    </row>
    <row r="23" spans="1:7">
      <c r="A23" s="735"/>
      <c r="B23" s="738" t="s">
        <v>72</v>
      </c>
      <c r="C23" s="697"/>
      <c r="D23" s="698"/>
      <c r="E23" s="697"/>
      <c r="F23" s="698"/>
      <c r="G23" s="726"/>
    </row>
    <row r="24" spans="1:7">
      <c r="A24" s="735"/>
      <c r="B24" s="739"/>
      <c r="C24" s="699"/>
      <c r="D24" s="700"/>
      <c r="E24" s="699"/>
      <c r="F24" s="700"/>
      <c r="G24" s="727"/>
    </row>
    <row r="25" spans="1:7">
      <c r="A25" s="735"/>
      <c r="B25" s="736" t="s">
        <v>73</v>
      </c>
      <c r="C25" s="711"/>
      <c r="D25" s="711"/>
      <c r="E25" s="711"/>
      <c r="F25" s="711"/>
      <c r="G25" s="92"/>
    </row>
    <row r="26" spans="1:7">
      <c r="A26" s="727"/>
      <c r="B26" s="737"/>
      <c r="C26" s="711"/>
      <c r="D26" s="711"/>
      <c r="E26" s="711"/>
      <c r="F26" s="711"/>
      <c r="G26" s="92"/>
    </row>
    <row r="27" spans="1:7">
      <c r="A27" s="87">
        <v>4</v>
      </c>
      <c r="B27" s="92" t="s">
        <v>616</v>
      </c>
      <c r="C27" s="734">
        <f>+C16</f>
        <v>0</v>
      </c>
      <c r="D27" s="711"/>
      <c r="E27" s="711"/>
      <c r="F27" s="711"/>
      <c r="G27" s="414">
        <f>+C27</f>
        <v>0</v>
      </c>
    </row>
    <row r="28" spans="1:7">
      <c r="A28" s="91"/>
      <c r="B28" s="91"/>
      <c r="C28" s="91"/>
      <c r="D28" s="91"/>
      <c r="E28" s="91"/>
      <c r="F28" s="91"/>
      <c r="G28" s="91"/>
    </row>
    <row r="29" spans="1:7">
      <c r="A29" s="91" t="s">
        <v>74</v>
      </c>
      <c r="B29" s="91"/>
      <c r="C29" s="91"/>
      <c r="D29" s="91"/>
      <c r="E29" s="91"/>
      <c r="F29" s="91"/>
      <c r="G29" s="91"/>
    </row>
    <row r="30" spans="1:7">
      <c r="A30" s="91"/>
      <c r="B30" s="91"/>
      <c r="C30" s="91"/>
      <c r="D30" s="91"/>
      <c r="E30" s="91"/>
      <c r="F30" s="91"/>
      <c r="G30" s="91"/>
    </row>
    <row r="31" spans="1:7">
      <c r="A31" s="92" t="s">
        <v>613</v>
      </c>
      <c r="B31" s="725" t="s">
        <v>272</v>
      </c>
      <c r="C31" s="725"/>
      <c r="D31" s="92" t="s">
        <v>75</v>
      </c>
      <c r="E31" s="92" t="s">
        <v>654</v>
      </c>
      <c r="F31" s="92" t="s">
        <v>655</v>
      </c>
      <c r="G31" s="92" t="s">
        <v>616</v>
      </c>
    </row>
    <row r="32" spans="1:7">
      <c r="A32" s="92">
        <v>1</v>
      </c>
      <c r="B32" s="722" t="s">
        <v>76</v>
      </c>
      <c r="C32" s="723"/>
      <c r="D32" s="92"/>
      <c r="E32" s="92"/>
      <c r="F32" s="92"/>
      <c r="G32" s="92"/>
    </row>
    <row r="33" spans="1:7">
      <c r="A33" s="726">
        <v>2</v>
      </c>
      <c r="B33" s="729" t="s">
        <v>77</v>
      </c>
      <c r="C33" s="730"/>
      <c r="D33" s="726"/>
      <c r="E33" s="726"/>
      <c r="F33" s="726"/>
      <c r="G33" s="726"/>
    </row>
    <row r="34" spans="1:7">
      <c r="A34" s="727"/>
      <c r="B34" s="731"/>
      <c r="C34" s="732"/>
      <c r="D34" s="727"/>
      <c r="E34" s="727"/>
      <c r="F34" s="727"/>
      <c r="G34" s="727"/>
    </row>
    <row r="35" spans="1:7">
      <c r="A35" s="92">
        <v>3</v>
      </c>
      <c r="B35" s="712" t="s">
        <v>271</v>
      </c>
      <c r="C35" s="712"/>
      <c r="D35" s="92"/>
      <c r="E35" s="92"/>
      <c r="F35" s="92"/>
      <c r="G35" s="92"/>
    </row>
    <row r="36" spans="1:7">
      <c r="A36" s="92">
        <v>4</v>
      </c>
      <c r="B36" s="712" t="s">
        <v>946</v>
      </c>
      <c r="C36" s="712"/>
      <c r="D36" s="92"/>
      <c r="E36" s="92"/>
      <c r="F36" s="92"/>
      <c r="G36" s="92"/>
    </row>
    <row r="37" spans="1:7">
      <c r="A37" s="91"/>
      <c r="B37" s="91"/>
      <c r="C37" s="91"/>
      <c r="D37" s="91"/>
      <c r="E37" s="91"/>
      <c r="F37" s="91"/>
      <c r="G37" s="91"/>
    </row>
    <row r="38" spans="1:7">
      <c r="A38" s="91" t="s">
        <v>78</v>
      </c>
      <c r="B38" s="91"/>
      <c r="C38" s="91"/>
      <c r="D38" s="91"/>
      <c r="E38" s="91"/>
      <c r="F38" s="91"/>
      <c r="G38" s="91"/>
    </row>
    <row r="39" spans="1:7">
      <c r="A39" s="91"/>
      <c r="B39" s="91"/>
      <c r="C39" s="91"/>
      <c r="D39" s="91"/>
      <c r="E39" s="91"/>
      <c r="F39" s="91"/>
      <c r="G39" s="91"/>
    </row>
    <row r="40" spans="1:7">
      <c r="A40" s="728" t="s">
        <v>79</v>
      </c>
      <c r="B40" s="728"/>
      <c r="C40" s="728"/>
      <c r="D40" s="728"/>
      <c r="E40" s="728"/>
      <c r="F40" s="728"/>
      <c r="G40" s="728"/>
    </row>
    <row r="41" spans="1:7">
      <c r="A41" s="91"/>
      <c r="B41" s="706" t="s">
        <v>220</v>
      </c>
      <c r="C41" s="706"/>
      <c r="D41" s="706"/>
      <c r="E41" s="733"/>
      <c r="F41" s="733"/>
      <c r="G41" s="733"/>
    </row>
    <row r="42" spans="1:7">
      <c r="A42" s="708" t="s">
        <v>80</v>
      </c>
      <c r="B42" s="708"/>
      <c r="C42" s="708"/>
      <c r="D42" s="708"/>
      <c r="E42" s="708"/>
      <c r="F42" s="708"/>
      <c r="G42" s="708"/>
    </row>
    <row r="43" spans="1:7">
      <c r="A43" s="708" t="s">
        <v>80</v>
      </c>
      <c r="B43" s="708"/>
      <c r="C43" s="708"/>
      <c r="D43" s="708"/>
      <c r="E43" s="708"/>
      <c r="F43" s="708"/>
      <c r="G43" s="708"/>
    </row>
    <row r="44" spans="1:7">
      <c r="A44" s="708" t="s">
        <v>80</v>
      </c>
      <c r="B44" s="708"/>
      <c r="C44" s="708"/>
      <c r="D44" s="708"/>
      <c r="E44" s="708"/>
      <c r="F44" s="708"/>
      <c r="G44" s="708"/>
    </row>
    <row r="45" spans="1:7">
      <c r="A45" s="708" t="s">
        <v>80</v>
      </c>
      <c r="B45" s="708"/>
      <c r="C45" s="708"/>
      <c r="D45" s="708"/>
      <c r="E45" s="708"/>
      <c r="F45" s="708"/>
      <c r="G45" s="708"/>
    </row>
    <row r="46" spans="1:7">
      <c r="A46" s="708" t="s">
        <v>80</v>
      </c>
      <c r="B46" s="708"/>
      <c r="C46" s="708"/>
      <c r="D46" s="708"/>
      <c r="E46" s="708"/>
      <c r="F46" s="708"/>
      <c r="G46" s="708"/>
    </row>
    <row r="47" spans="1:7">
      <c r="A47" s="708" t="s">
        <v>80</v>
      </c>
      <c r="B47" s="708"/>
      <c r="C47" s="708"/>
      <c r="D47" s="708"/>
      <c r="E47" s="708"/>
      <c r="F47" s="708"/>
      <c r="G47" s="708"/>
    </row>
    <row r="48" spans="1:7">
      <c r="A48" s="708" t="s">
        <v>80</v>
      </c>
      <c r="B48" s="708"/>
      <c r="C48" s="708"/>
      <c r="D48" s="708"/>
      <c r="E48" s="708"/>
      <c r="F48" s="708"/>
      <c r="G48" s="708"/>
    </row>
    <row r="49" spans="1:7">
      <c r="A49" s="708" t="s">
        <v>80</v>
      </c>
      <c r="B49" s="708"/>
      <c r="C49" s="708"/>
      <c r="D49" s="708"/>
      <c r="E49" s="708"/>
      <c r="F49" s="708"/>
      <c r="G49" s="708"/>
    </row>
    <row r="50" spans="1:7">
      <c r="A50" s="708" t="s">
        <v>80</v>
      </c>
      <c r="B50" s="708"/>
      <c r="C50" s="708"/>
      <c r="D50" s="708"/>
      <c r="E50" s="708"/>
      <c r="F50" s="708"/>
      <c r="G50" s="708"/>
    </row>
    <row r="51" spans="1:7">
      <c r="A51" s="708" t="s">
        <v>80</v>
      </c>
      <c r="B51" s="708"/>
      <c r="C51" s="708"/>
      <c r="D51" s="708"/>
      <c r="E51" s="708"/>
      <c r="F51" s="708"/>
      <c r="G51" s="708"/>
    </row>
    <row r="52" spans="1:7">
      <c r="A52" s="708" t="s">
        <v>80</v>
      </c>
      <c r="B52" s="708"/>
      <c r="C52" s="708"/>
      <c r="D52" s="708"/>
      <c r="E52" s="708"/>
      <c r="F52" s="708"/>
      <c r="G52" s="708"/>
    </row>
    <row r="53" spans="1:7">
      <c r="A53" s="708" t="s">
        <v>80</v>
      </c>
      <c r="B53" s="708"/>
      <c r="C53" s="708"/>
      <c r="D53" s="708"/>
      <c r="E53" s="708"/>
      <c r="F53" s="708"/>
      <c r="G53" s="708"/>
    </row>
    <row r="54" spans="1:7">
      <c r="A54" s="708" t="s">
        <v>80</v>
      </c>
      <c r="B54" s="708"/>
      <c r="C54" s="708"/>
      <c r="D54" s="708"/>
      <c r="E54" s="708"/>
      <c r="F54" s="708"/>
      <c r="G54" s="708"/>
    </row>
    <row r="55" spans="1:7">
      <c r="A55" s="91"/>
      <c r="B55" s="91"/>
      <c r="C55" s="91"/>
      <c r="D55" s="91"/>
      <c r="E55" s="91"/>
      <c r="F55" s="91"/>
      <c r="G55" s="91"/>
    </row>
  </sheetData>
  <mergeCells count="64">
    <mergeCell ref="G23:G24"/>
    <mergeCell ref="C17:D17"/>
    <mergeCell ref="E17:F17"/>
    <mergeCell ref="C19:D20"/>
    <mergeCell ref="E19:F20"/>
    <mergeCell ref="E18:F18"/>
    <mergeCell ref="G14:G15"/>
    <mergeCell ref="B14:B15"/>
    <mergeCell ref="C14:D15"/>
    <mergeCell ref="E14:F15"/>
    <mergeCell ref="G19:G20"/>
    <mergeCell ref="C18:D18"/>
    <mergeCell ref="C16:D16"/>
    <mergeCell ref="A14:A15"/>
    <mergeCell ref="E16:F16"/>
    <mergeCell ref="A4:A6"/>
    <mergeCell ref="A18:A20"/>
    <mergeCell ref="B25:B26"/>
    <mergeCell ref="B19:B20"/>
    <mergeCell ref="B23:B24"/>
    <mergeCell ref="A22:A26"/>
    <mergeCell ref="A1:G1"/>
    <mergeCell ref="C4:D5"/>
    <mergeCell ref="E4:F5"/>
    <mergeCell ref="G4:G6"/>
    <mergeCell ref="B4:B6"/>
    <mergeCell ref="C27:D27"/>
    <mergeCell ref="E27:F27"/>
    <mergeCell ref="C21:D21"/>
    <mergeCell ref="E21:F21"/>
    <mergeCell ref="C22:D22"/>
    <mergeCell ref="E22:F22"/>
    <mergeCell ref="C23:D24"/>
    <mergeCell ref="E23:F24"/>
    <mergeCell ref="E26:F26"/>
    <mergeCell ref="C25:D25"/>
    <mergeCell ref="E25:F25"/>
    <mergeCell ref="C26:D26"/>
    <mergeCell ref="A45:G45"/>
    <mergeCell ref="B33:C34"/>
    <mergeCell ref="D33:D34"/>
    <mergeCell ref="E41:G41"/>
    <mergeCell ref="B41:D41"/>
    <mergeCell ref="F33:F34"/>
    <mergeCell ref="G33:G34"/>
    <mergeCell ref="A42:G42"/>
    <mergeCell ref="B35:C35"/>
    <mergeCell ref="B36:C36"/>
    <mergeCell ref="A43:G43"/>
    <mergeCell ref="A44:G44"/>
    <mergeCell ref="B31:C31"/>
    <mergeCell ref="B32:C32"/>
    <mergeCell ref="E33:E34"/>
    <mergeCell ref="A40:G40"/>
    <mergeCell ref="A33:A34"/>
    <mergeCell ref="A53:G53"/>
    <mergeCell ref="A54:G54"/>
    <mergeCell ref="A46:G46"/>
    <mergeCell ref="A47:G47"/>
    <mergeCell ref="A48:G48"/>
    <mergeCell ref="A49:G49"/>
    <mergeCell ref="A50:G50"/>
    <mergeCell ref="A51:G51"/>
    <mergeCell ref="A52:G52"/>
  </mergeCells>
  <phoneticPr fontId="107" type="noConversion"/>
  <pageMargins left="0.7" right="0.7" top="0.75" bottom="0.75" header="0.3" footer="0.3"/>
  <pageSetup paperSize="9" fitToHeight="0" orientation="portrait"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46"/>
  <sheetViews>
    <sheetView workbookViewId="0">
      <selection activeCell="D16" sqref="D16"/>
    </sheetView>
  </sheetViews>
  <sheetFormatPr defaultRowHeight="12.75"/>
  <cols>
    <col min="1" max="1" width="4" bestFit="1" customWidth="1"/>
    <col min="2" max="2" width="44.7109375" bestFit="1" customWidth="1"/>
    <col min="3" max="3" width="18.28515625" customWidth="1"/>
    <col min="4" max="4" width="20.85546875" customWidth="1"/>
  </cols>
  <sheetData>
    <row r="1" spans="1:4">
      <c r="A1" s="724" t="s">
        <v>81</v>
      </c>
      <c r="B1" s="724"/>
      <c r="C1" s="724"/>
      <c r="D1" s="724"/>
    </row>
    <row r="2" spans="1:4">
      <c r="A2" s="91"/>
      <c r="B2" s="91"/>
      <c r="C2" s="91"/>
      <c r="D2" s="91"/>
    </row>
    <row r="3" spans="1:4">
      <c r="A3" s="92" t="s">
        <v>613</v>
      </c>
      <c r="B3" s="88" t="s">
        <v>272</v>
      </c>
      <c r="C3" s="88" t="s">
        <v>82</v>
      </c>
      <c r="D3" s="88" t="s">
        <v>83</v>
      </c>
    </row>
    <row r="4" spans="1:4">
      <c r="A4" s="88">
        <v>1</v>
      </c>
      <c r="B4" s="92" t="s">
        <v>84</v>
      </c>
      <c r="C4" s="94"/>
      <c r="D4" s="93">
        <f>+'Guilgee balance'!G140</f>
        <v>1150114337.0899999</v>
      </c>
    </row>
    <row r="5" spans="1:4">
      <c r="A5" s="88">
        <v>1.1000000000000001</v>
      </c>
      <c r="B5" s="92" t="s">
        <v>85</v>
      </c>
      <c r="C5" s="94"/>
      <c r="D5" s="94"/>
    </row>
    <row r="6" spans="1:4">
      <c r="A6" s="88"/>
      <c r="B6" s="92"/>
      <c r="C6" s="94"/>
      <c r="D6" s="94"/>
    </row>
    <row r="7" spans="1:4">
      <c r="A7" s="88">
        <v>1.2</v>
      </c>
      <c r="B7" s="92" t="s">
        <v>86</v>
      </c>
      <c r="C7" s="94"/>
      <c r="D7" s="94"/>
    </row>
    <row r="8" spans="1:4">
      <c r="A8" s="88"/>
      <c r="B8" s="92"/>
      <c r="C8" s="94"/>
      <c r="D8" s="94"/>
    </row>
    <row r="9" spans="1:4">
      <c r="A9" s="88">
        <v>1.3</v>
      </c>
      <c r="B9" s="92" t="s">
        <v>87</v>
      </c>
      <c r="C9" s="94"/>
      <c r="D9" s="93">
        <f>+D4</f>
        <v>1150114337.0899999</v>
      </c>
    </row>
    <row r="10" spans="1:4">
      <c r="A10" s="88">
        <v>2</v>
      </c>
      <c r="B10" s="92" t="s">
        <v>88</v>
      </c>
      <c r="C10" s="94"/>
      <c r="D10" s="93">
        <f>+'Guilgee balance'!F144+'Guilgee balance'!F146</f>
        <v>0</v>
      </c>
    </row>
    <row r="11" spans="1:4">
      <c r="A11" s="88">
        <v>3</v>
      </c>
      <c r="B11" s="92" t="s">
        <v>89</v>
      </c>
      <c r="C11" s="94"/>
      <c r="D11" s="94"/>
    </row>
    <row r="12" spans="1:4">
      <c r="A12" s="88">
        <v>4</v>
      </c>
      <c r="B12" s="92" t="s">
        <v>794</v>
      </c>
      <c r="C12" s="94"/>
      <c r="D12" s="93">
        <f>+'Guilgee balance'!F152</f>
        <v>302201828.17000002</v>
      </c>
    </row>
    <row r="13" spans="1:4">
      <c r="A13" s="88">
        <v>4.0999999999999996</v>
      </c>
      <c r="B13" s="92" t="s">
        <v>90</v>
      </c>
      <c r="C13" s="94"/>
      <c r="D13" s="94"/>
    </row>
    <row r="14" spans="1:4">
      <c r="A14" s="88"/>
      <c r="B14" s="92"/>
      <c r="C14" s="94"/>
      <c r="D14" s="94"/>
    </row>
    <row r="15" spans="1:4">
      <c r="A15" s="88">
        <v>4.2</v>
      </c>
      <c r="B15" s="92" t="s">
        <v>91</v>
      </c>
      <c r="C15" s="94"/>
      <c r="D15" s="94"/>
    </row>
    <row r="16" spans="1:4">
      <c r="A16" s="88"/>
      <c r="B16" s="92"/>
      <c r="C16" s="94"/>
      <c r="D16" s="94"/>
    </row>
    <row r="17" spans="1:4">
      <c r="A17" s="88">
        <v>4.3</v>
      </c>
      <c r="B17" s="92" t="s">
        <v>92</v>
      </c>
      <c r="C17" s="94"/>
      <c r="D17" s="93">
        <f>+D12</f>
        <v>302201828.17000002</v>
      </c>
    </row>
    <row r="18" spans="1:4">
      <c r="A18" s="91"/>
      <c r="B18" s="91"/>
      <c r="C18" s="91"/>
      <c r="D18" s="91"/>
    </row>
    <row r="19" spans="1:4">
      <c r="A19" s="724" t="s">
        <v>93</v>
      </c>
      <c r="B19" s="724"/>
      <c r="C19" s="724"/>
      <c r="D19" s="724"/>
    </row>
    <row r="21" spans="1:4">
      <c r="A21" s="91" t="s">
        <v>94</v>
      </c>
      <c r="B21" s="91"/>
      <c r="C21" s="91"/>
      <c r="D21" s="91"/>
    </row>
    <row r="22" spans="1:4">
      <c r="A22" s="91"/>
      <c r="B22" s="91"/>
      <c r="C22" s="91"/>
      <c r="D22" s="91"/>
    </row>
    <row r="23" spans="1:4">
      <c r="A23" s="92" t="s">
        <v>613</v>
      </c>
      <c r="B23" s="92" t="s">
        <v>95</v>
      </c>
      <c r="C23" s="88" t="s">
        <v>82</v>
      </c>
      <c r="D23" s="88" t="s">
        <v>83</v>
      </c>
    </row>
    <row r="24" spans="1:4">
      <c r="A24" s="92">
        <v>1</v>
      </c>
      <c r="B24" s="92" t="s">
        <v>221</v>
      </c>
      <c r="C24" s="94"/>
      <c r="D24" s="93">
        <f>+'Guilgee balance'!G159+'Guilgee balance'!G161</f>
        <v>63949.57</v>
      </c>
    </row>
    <row r="25" spans="1:4">
      <c r="A25" s="92">
        <v>2</v>
      </c>
      <c r="B25" s="92" t="s">
        <v>799</v>
      </c>
      <c r="C25" s="94"/>
      <c r="D25" s="93">
        <f>+'Guilgee balance'!G163</f>
        <v>0</v>
      </c>
    </row>
    <row r="26" spans="1:4">
      <c r="A26" s="92">
        <v>3</v>
      </c>
      <c r="B26" s="92" t="s">
        <v>579</v>
      </c>
      <c r="C26" s="94">
        <f>+C24+C25</f>
        <v>0</v>
      </c>
      <c r="D26" s="93">
        <f>+D24+D25</f>
        <v>63949.57</v>
      </c>
    </row>
    <row r="27" spans="1:4">
      <c r="A27" s="91"/>
      <c r="B27" s="91"/>
      <c r="C27" s="91"/>
      <c r="D27" s="91"/>
    </row>
    <row r="28" spans="1:4">
      <c r="A28" s="91" t="s">
        <v>96</v>
      </c>
      <c r="B28" s="91"/>
      <c r="C28" s="91"/>
      <c r="D28" s="91"/>
    </row>
    <row r="29" spans="1:4">
      <c r="A29" s="91"/>
      <c r="B29" s="91"/>
      <c r="C29" s="91"/>
      <c r="D29" s="91"/>
    </row>
    <row r="30" spans="1:4">
      <c r="A30" s="92" t="s">
        <v>613</v>
      </c>
      <c r="B30" s="92" t="s">
        <v>614</v>
      </c>
      <c r="C30" s="92" t="s">
        <v>82</v>
      </c>
      <c r="D30" s="92" t="s">
        <v>83</v>
      </c>
    </row>
    <row r="31" spans="1:4">
      <c r="A31" s="92">
        <v>1</v>
      </c>
      <c r="B31" s="92" t="s">
        <v>97</v>
      </c>
      <c r="C31" s="92"/>
      <c r="D31" s="98">
        <f>+'Guilgee balance'!G251-'Guilgee balance'!F247</f>
        <v>0</v>
      </c>
    </row>
    <row r="32" spans="1:4">
      <c r="A32" s="92">
        <v>2</v>
      </c>
      <c r="B32" s="92" t="s">
        <v>98</v>
      </c>
      <c r="C32" s="92"/>
      <c r="D32" s="92"/>
    </row>
    <row r="33" spans="1:4">
      <c r="A33" s="92">
        <v>3</v>
      </c>
      <c r="B33" s="92" t="s">
        <v>99</v>
      </c>
      <c r="C33" s="92"/>
      <c r="D33" s="92"/>
    </row>
    <row r="34" spans="1:4">
      <c r="A34" s="92">
        <v>4</v>
      </c>
      <c r="B34" s="92" t="s">
        <v>100</v>
      </c>
      <c r="C34" s="92"/>
      <c r="D34" s="98">
        <f>+'Guilgee balance'!G249-'Guilgee balance'!F245</f>
        <v>3618.2000000000003</v>
      </c>
    </row>
    <row r="35" spans="1:4">
      <c r="A35" s="92">
        <v>5</v>
      </c>
      <c r="B35" s="92" t="s">
        <v>579</v>
      </c>
      <c r="C35" s="92"/>
      <c r="D35" s="98">
        <f>+D31+D32+D33+D34</f>
        <v>3618.2000000000003</v>
      </c>
    </row>
    <row r="36" spans="1:4">
      <c r="A36" s="91"/>
      <c r="B36" s="91"/>
      <c r="C36" s="91"/>
      <c r="D36" s="91"/>
    </row>
    <row r="37" spans="1:4">
      <c r="A37" s="91" t="s">
        <v>101</v>
      </c>
      <c r="B37" s="91"/>
      <c r="C37" s="91"/>
      <c r="D37" s="91"/>
    </row>
    <row r="38" spans="1:4">
      <c r="A38" s="91"/>
      <c r="B38" s="91"/>
      <c r="C38" s="91"/>
      <c r="D38" s="91"/>
    </row>
    <row r="39" spans="1:4">
      <c r="A39" s="92" t="s">
        <v>613</v>
      </c>
      <c r="B39" s="92" t="s">
        <v>102</v>
      </c>
      <c r="C39" s="92" t="s">
        <v>82</v>
      </c>
      <c r="D39" s="92" t="s">
        <v>83</v>
      </c>
    </row>
    <row r="40" spans="1:4">
      <c r="A40" s="92">
        <v>1</v>
      </c>
      <c r="B40" s="92" t="s">
        <v>103</v>
      </c>
      <c r="C40" s="92"/>
      <c r="D40" s="92"/>
    </row>
    <row r="41" spans="1:4">
      <c r="A41" s="92">
        <v>2</v>
      </c>
      <c r="B41" s="92" t="s">
        <v>104</v>
      </c>
      <c r="C41" s="92"/>
      <c r="D41" s="92"/>
    </row>
    <row r="42" spans="1:4">
      <c r="A42" s="92">
        <v>3</v>
      </c>
      <c r="B42" s="92" t="s">
        <v>105</v>
      </c>
      <c r="C42" s="92"/>
      <c r="D42" s="92"/>
    </row>
    <row r="43" spans="1:4">
      <c r="A43" s="92">
        <v>4</v>
      </c>
      <c r="B43" s="92" t="s">
        <v>106</v>
      </c>
      <c r="C43" s="92"/>
      <c r="D43" s="92"/>
    </row>
    <row r="44" spans="1:4">
      <c r="A44" s="92">
        <v>5</v>
      </c>
      <c r="B44" s="92" t="s">
        <v>107</v>
      </c>
      <c r="C44" s="92"/>
      <c r="D44" s="92"/>
    </row>
    <row r="45" spans="1:4">
      <c r="A45" s="92">
        <v>6</v>
      </c>
      <c r="B45" s="92"/>
      <c r="C45" s="92"/>
      <c r="D45" s="92"/>
    </row>
    <row r="46" spans="1:4">
      <c r="A46" s="92">
        <v>7</v>
      </c>
      <c r="B46" s="92" t="s">
        <v>579</v>
      </c>
      <c r="C46" s="92"/>
      <c r="D46" s="92"/>
    </row>
  </sheetData>
  <mergeCells count="2">
    <mergeCell ref="A1:D1"/>
    <mergeCell ref="A19:D19"/>
  </mergeCells>
  <phoneticPr fontId="107" type="noConversion"/>
  <pageMargins left="0.7" right="0.7" top="0.75" bottom="0.75" header="0.3" footer="0.3"/>
  <pageSetup orientation="portrait"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57"/>
  <sheetViews>
    <sheetView topLeftCell="A37" workbookViewId="0">
      <selection activeCell="F11" sqref="F11"/>
    </sheetView>
  </sheetViews>
  <sheetFormatPr defaultRowHeight="12.75"/>
  <cols>
    <col min="1" max="1" width="2.85546875" customWidth="1"/>
    <col min="2" max="2" width="33.85546875" customWidth="1"/>
    <col min="3" max="5" width="13.42578125" customWidth="1"/>
    <col min="6" max="6" width="16" bestFit="1" customWidth="1"/>
    <col min="8" max="8" width="19.5703125" customWidth="1"/>
  </cols>
  <sheetData>
    <row r="1" spans="1:6">
      <c r="A1" s="724" t="s">
        <v>108</v>
      </c>
      <c r="B1" s="724"/>
      <c r="C1" s="724"/>
      <c r="D1" s="724"/>
      <c r="E1" s="724"/>
      <c r="F1" s="724"/>
    </row>
    <row r="3" spans="1:6">
      <c r="A3" s="91" t="s">
        <v>109</v>
      </c>
      <c r="B3" s="91"/>
      <c r="C3" s="91"/>
      <c r="D3" s="91"/>
      <c r="E3" s="91"/>
      <c r="F3" s="91"/>
    </row>
    <row r="4" spans="1:6">
      <c r="A4" s="711" t="s">
        <v>613</v>
      </c>
      <c r="B4" s="711" t="s">
        <v>110</v>
      </c>
      <c r="C4" s="711" t="s">
        <v>82</v>
      </c>
      <c r="D4" s="711"/>
      <c r="E4" s="711" t="s">
        <v>83</v>
      </c>
      <c r="F4" s="711"/>
    </row>
    <row r="5" spans="1:6">
      <c r="A5" s="711"/>
      <c r="B5" s="711"/>
      <c r="C5" s="88" t="s">
        <v>111</v>
      </c>
      <c r="D5" s="88" t="s">
        <v>112</v>
      </c>
      <c r="E5" s="88" t="s">
        <v>111</v>
      </c>
      <c r="F5" s="88" t="s">
        <v>112</v>
      </c>
    </row>
    <row r="6" spans="1:6">
      <c r="A6" s="92">
        <v>1</v>
      </c>
      <c r="B6" s="92" t="s">
        <v>113</v>
      </c>
      <c r="C6" s="94"/>
      <c r="D6" s="94"/>
      <c r="E6" s="94"/>
      <c r="F6" s="93">
        <f>+'Guilgee balance'!F173</f>
        <v>128010000</v>
      </c>
    </row>
    <row r="7" spans="1:6">
      <c r="A7" s="92">
        <v>2</v>
      </c>
      <c r="B7" s="92" t="s">
        <v>114</v>
      </c>
      <c r="C7" s="94"/>
      <c r="D7" s="94"/>
      <c r="E7" s="94"/>
      <c r="F7" s="93">
        <f>+'Guilgee balance'!F175</f>
        <v>16972050</v>
      </c>
    </row>
    <row r="8" spans="1:6">
      <c r="A8" s="92">
        <v>3</v>
      </c>
      <c r="B8" s="92" t="s">
        <v>133</v>
      </c>
      <c r="C8" s="94"/>
      <c r="D8" s="94"/>
      <c r="E8" s="94"/>
      <c r="F8" s="94"/>
    </row>
    <row r="9" spans="1:6">
      <c r="A9" s="92">
        <v>4</v>
      </c>
      <c r="B9" s="92" t="s">
        <v>115</v>
      </c>
      <c r="C9" s="94"/>
      <c r="D9" s="94"/>
      <c r="E9" s="94"/>
      <c r="F9" s="93"/>
    </row>
    <row r="10" spans="1:6">
      <c r="A10" s="92">
        <v>5</v>
      </c>
      <c r="B10" s="92" t="s">
        <v>116</v>
      </c>
      <c r="C10" s="94"/>
      <c r="D10" s="94"/>
      <c r="E10" s="94"/>
      <c r="F10" s="93">
        <v>0</v>
      </c>
    </row>
    <row r="11" spans="1:6">
      <c r="A11" s="92">
        <v>6</v>
      </c>
      <c r="B11" s="92" t="s">
        <v>117</v>
      </c>
      <c r="C11" s="94"/>
      <c r="D11" s="94"/>
      <c r="E11" s="94"/>
      <c r="F11" s="93">
        <f>+'Guilgee balance'!F198</f>
        <v>3021470.04</v>
      </c>
    </row>
    <row r="12" spans="1:6">
      <c r="A12" s="92">
        <v>7</v>
      </c>
      <c r="B12" s="92" t="s">
        <v>118</v>
      </c>
      <c r="C12" s="94"/>
      <c r="D12" s="94"/>
      <c r="E12" s="94"/>
      <c r="F12" s="93">
        <v>0</v>
      </c>
    </row>
    <row r="13" spans="1:6">
      <c r="A13" s="92">
        <v>8</v>
      </c>
      <c r="B13" s="92" t="s">
        <v>119</v>
      </c>
      <c r="C13" s="94"/>
      <c r="D13" s="94"/>
      <c r="E13" s="94"/>
      <c r="F13" s="94"/>
    </row>
    <row r="14" spans="1:6">
      <c r="A14" s="92">
        <v>9</v>
      </c>
      <c r="B14" s="92" t="s">
        <v>120</v>
      </c>
      <c r="C14" s="94"/>
      <c r="D14" s="94"/>
      <c r="E14" s="94"/>
      <c r="F14" s="93">
        <f>+'Guilgee balance'!F213</f>
        <v>2817181.82</v>
      </c>
    </row>
    <row r="15" spans="1:6">
      <c r="A15" s="92">
        <v>10</v>
      </c>
      <c r="B15" s="92" t="s">
        <v>121</v>
      </c>
      <c r="C15" s="94"/>
      <c r="D15" s="94"/>
      <c r="E15" s="94"/>
      <c r="F15" s="93">
        <f>+'Guilgee balance'!F214+'Guilgee balance'!F215</f>
        <v>0</v>
      </c>
    </row>
    <row r="16" spans="1:6">
      <c r="A16" s="92">
        <v>11</v>
      </c>
      <c r="B16" s="92" t="s">
        <v>122</v>
      </c>
      <c r="C16" s="94"/>
      <c r="D16" s="94"/>
      <c r="E16" s="94"/>
      <c r="F16" s="93">
        <f>+'Guilgee balance'!F180</f>
        <v>82086686.379999995</v>
      </c>
    </row>
    <row r="17" spans="1:8">
      <c r="A17" s="92">
        <v>12</v>
      </c>
      <c r="B17" s="92" t="s">
        <v>123</v>
      </c>
      <c r="C17" s="94"/>
      <c r="D17" s="94"/>
      <c r="E17" s="94"/>
      <c r="F17" s="93">
        <f>+'Guilgee balance'!F177</f>
        <v>0</v>
      </c>
    </row>
    <row r="18" spans="1:8">
      <c r="A18" s="92">
        <v>13</v>
      </c>
      <c r="B18" s="92" t="s">
        <v>124</v>
      </c>
      <c r="C18" s="94"/>
      <c r="D18" s="94"/>
      <c r="E18" s="94"/>
      <c r="F18" s="93">
        <f>+'Guilgee balance'!F194</f>
        <v>11021141.470000001</v>
      </c>
    </row>
    <row r="19" spans="1:8">
      <c r="A19" s="92">
        <v>14</v>
      </c>
      <c r="B19" s="92" t="s">
        <v>125</v>
      </c>
      <c r="C19" s="94"/>
      <c r="D19" s="94"/>
      <c r="E19" s="94"/>
      <c r="F19" s="93">
        <f>+'Guilgee balance'!F182</f>
        <v>156996679.36000001</v>
      </c>
    </row>
    <row r="20" spans="1:8">
      <c r="A20" s="92">
        <v>15</v>
      </c>
      <c r="B20" s="92" t="s">
        <v>126</v>
      </c>
      <c r="C20" s="94"/>
      <c r="D20" s="94"/>
      <c r="E20" s="94"/>
      <c r="F20" s="93">
        <f>+'Guilgee balance'!F210</f>
        <v>0</v>
      </c>
    </row>
    <row r="21" spans="1:8">
      <c r="A21" s="92">
        <v>16</v>
      </c>
      <c r="B21" s="92" t="s">
        <v>127</v>
      </c>
      <c r="C21" s="94"/>
      <c r="D21" s="94"/>
      <c r="E21" s="94"/>
      <c r="F21" s="93">
        <f>+'Guilgee balance'!F181</f>
        <v>0</v>
      </c>
    </row>
    <row r="22" spans="1:8">
      <c r="A22" s="92">
        <v>17</v>
      </c>
      <c r="B22" s="92" t="s">
        <v>128</v>
      </c>
      <c r="C22" s="94"/>
      <c r="D22" s="94"/>
      <c r="E22" s="94"/>
      <c r="F22" s="93">
        <f>+'Guilgee balance'!F186</f>
        <v>0</v>
      </c>
    </row>
    <row r="23" spans="1:8">
      <c r="A23" s="92">
        <v>18</v>
      </c>
      <c r="B23" s="92" t="s">
        <v>129</v>
      </c>
      <c r="C23" s="94"/>
      <c r="D23" s="94"/>
      <c r="E23" s="94"/>
      <c r="F23" s="93">
        <f>+'Guilgee balance'!F201</f>
        <v>13053544.550000001</v>
      </c>
    </row>
    <row r="24" spans="1:8">
      <c r="A24" s="92">
        <v>19</v>
      </c>
      <c r="B24" s="92" t="s">
        <v>130</v>
      </c>
      <c r="C24" s="94"/>
      <c r="D24" s="94"/>
      <c r="E24" s="94"/>
      <c r="F24" s="94"/>
    </row>
    <row r="25" spans="1:8">
      <c r="A25" s="92">
        <v>20</v>
      </c>
      <c r="B25" s="92" t="s">
        <v>131</v>
      </c>
      <c r="C25" s="94"/>
      <c r="D25" s="94"/>
      <c r="E25" s="93">
        <f>+'Guilgee balance'!F171+'Guilgee balance'!F196</f>
        <v>0</v>
      </c>
      <c r="F25" s="429">
        <f>+'Guilgee balance'!F197</f>
        <v>0</v>
      </c>
    </row>
    <row r="26" spans="1:8">
      <c r="A26" s="92">
        <v>21</v>
      </c>
      <c r="B26" s="92" t="s">
        <v>803</v>
      </c>
      <c r="C26" s="94"/>
      <c r="D26" s="94"/>
      <c r="E26" s="94"/>
      <c r="F26" s="93">
        <f>+'Guilgee balance'!F209-6400000+118181.82</f>
        <v>30620543.93</v>
      </c>
    </row>
    <row r="27" spans="1:8">
      <c r="A27" s="92">
        <v>22</v>
      </c>
      <c r="B27" s="92" t="s">
        <v>222</v>
      </c>
      <c r="C27" s="94"/>
      <c r="D27" s="94"/>
      <c r="E27" s="94"/>
      <c r="F27" s="93">
        <f>+'Guilgee balance'!F188</f>
        <v>33551492.890000001</v>
      </c>
    </row>
    <row r="28" spans="1:8">
      <c r="A28" s="92">
        <v>23</v>
      </c>
      <c r="B28" s="92" t="s">
        <v>879</v>
      </c>
      <c r="C28" s="94"/>
      <c r="D28" s="94"/>
      <c r="E28" s="94"/>
      <c r="F28" s="93">
        <f>+'Guilgee balance'!F233</f>
        <v>1613731587.78</v>
      </c>
    </row>
    <row r="29" spans="1:8">
      <c r="A29" s="92">
        <v>24</v>
      </c>
      <c r="B29" s="92" t="s">
        <v>132</v>
      </c>
      <c r="C29" s="94"/>
      <c r="D29" s="94"/>
      <c r="E29" s="93">
        <f>SUM(E6:E27)</f>
        <v>0</v>
      </c>
      <c r="F29" s="93">
        <f>SUM(F6:F28)</f>
        <v>2091882378.22</v>
      </c>
      <c r="H29" s="6"/>
    </row>
    <row r="30" spans="1:8">
      <c r="A30" s="91"/>
      <c r="B30" s="91"/>
      <c r="C30" s="91"/>
      <c r="D30" s="91"/>
      <c r="E30" s="91"/>
      <c r="F30" s="91"/>
    </row>
    <row r="31" spans="1:8">
      <c r="A31" s="91" t="s">
        <v>134</v>
      </c>
      <c r="B31" s="91"/>
      <c r="C31" s="91"/>
      <c r="D31" s="91"/>
      <c r="E31" s="91"/>
      <c r="F31" s="91"/>
    </row>
    <row r="32" spans="1:8">
      <c r="A32" s="92" t="s">
        <v>613</v>
      </c>
      <c r="B32" s="92" t="s">
        <v>110</v>
      </c>
      <c r="C32" s="711" t="s">
        <v>82</v>
      </c>
      <c r="D32" s="711"/>
      <c r="E32" s="711" t="s">
        <v>83</v>
      </c>
      <c r="F32" s="711"/>
    </row>
    <row r="33" spans="1:6">
      <c r="A33" s="92">
        <v>1</v>
      </c>
      <c r="B33" s="92" t="s">
        <v>135</v>
      </c>
      <c r="C33" s="714"/>
      <c r="D33" s="715"/>
      <c r="E33" s="741">
        <f>+'Guilgee balance'!F241</f>
        <v>2910000</v>
      </c>
      <c r="F33" s="715"/>
    </row>
    <row r="34" spans="1:6">
      <c r="A34" s="92">
        <v>2</v>
      </c>
      <c r="B34" s="92" t="s">
        <v>136</v>
      </c>
      <c r="C34" s="714"/>
      <c r="D34" s="715"/>
      <c r="E34" s="741">
        <f>+'Guilgee balance'!F239</f>
        <v>0</v>
      </c>
      <c r="F34" s="715"/>
    </row>
    <row r="35" spans="1:6">
      <c r="A35" s="92">
        <v>3</v>
      </c>
      <c r="B35" s="92" t="s">
        <v>137</v>
      </c>
      <c r="C35" s="714"/>
      <c r="D35" s="715"/>
      <c r="E35" s="741">
        <f>+'Guilgee balance'!F202</f>
        <v>0</v>
      </c>
      <c r="F35" s="715"/>
    </row>
    <row r="36" spans="1:6">
      <c r="A36" s="92">
        <v>4</v>
      </c>
      <c r="B36" s="92" t="s">
        <v>271</v>
      </c>
      <c r="C36" s="714"/>
      <c r="D36" s="715"/>
      <c r="E36" s="741">
        <f>+'Guilgee balance'!F237+'Guilgee balance'!F243</f>
        <v>0</v>
      </c>
      <c r="F36" s="715"/>
    </row>
    <row r="37" spans="1:6">
      <c r="A37" s="92">
        <v>5</v>
      </c>
      <c r="B37" s="92" t="s">
        <v>579</v>
      </c>
      <c r="C37" s="714"/>
      <c r="D37" s="715"/>
      <c r="E37" s="741">
        <f>+E33+E34+E35+E36</f>
        <v>2910000</v>
      </c>
      <c r="F37" s="715"/>
    </row>
    <row r="38" spans="1:6">
      <c r="A38" s="91"/>
      <c r="B38" s="91"/>
      <c r="C38" s="91"/>
      <c r="D38" s="91"/>
      <c r="E38" s="91"/>
      <c r="F38" s="91"/>
    </row>
    <row r="39" spans="1:6">
      <c r="A39" s="91" t="s">
        <v>138</v>
      </c>
      <c r="B39" s="91"/>
      <c r="C39" s="91"/>
      <c r="D39" s="91"/>
      <c r="E39" s="91"/>
      <c r="F39" s="91"/>
    </row>
    <row r="40" spans="1:6">
      <c r="A40" s="697" t="s">
        <v>26</v>
      </c>
      <c r="B40" s="698"/>
      <c r="C40" s="697" t="s">
        <v>139</v>
      </c>
      <c r="D40" s="698"/>
      <c r="E40" s="714" t="s">
        <v>140</v>
      </c>
      <c r="F40" s="715"/>
    </row>
    <row r="41" spans="1:6">
      <c r="A41" s="699"/>
      <c r="B41" s="700"/>
      <c r="C41" s="699"/>
      <c r="D41" s="700"/>
      <c r="E41" s="92" t="s">
        <v>141</v>
      </c>
      <c r="F41" s="92" t="s">
        <v>142</v>
      </c>
    </row>
    <row r="42" spans="1:6">
      <c r="A42" s="725" t="s">
        <v>143</v>
      </c>
      <c r="B42" s="725"/>
      <c r="C42" s="721"/>
      <c r="D42" s="721"/>
      <c r="E42" s="94"/>
      <c r="F42" s="94"/>
    </row>
    <row r="43" spans="1:6">
      <c r="A43" s="725"/>
      <c r="B43" s="725"/>
      <c r="C43" s="721"/>
      <c r="D43" s="721"/>
      <c r="E43" s="94"/>
      <c r="F43" s="94"/>
    </row>
    <row r="44" spans="1:6">
      <c r="A44" s="725" t="s">
        <v>144</v>
      </c>
      <c r="B44" s="725"/>
      <c r="C44" s="721"/>
      <c r="D44" s="721"/>
      <c r="E44" s="94"/>
      <c r="F44" s="94"/>
    </row>
    <row r="45" spans="1:6">
      <c r="A45" s="725"/>
      <c r="B45" s="725"/>
      <c r="C45" s="721"/>
      <c r="D45" s="721"/>
      <c r="E45" s="94"/>
      <c r="F45" s="94"/>
    </row>
    <row r="46" spans="1:6">
      <c r="A46" s="725" t="s">
        <v>145</v>
      </c>
      <c r="B46" s="725"/>
      <c r="C46" s="721">
        <v>28</v>
      </c>
      <c r="D46" s="721"/>
      <c r="E46" s="94"/>
      <c r="F46" s="93">
        <f>+'Guilgee balance'!F173</f>
        <v>128010000</v>
      </c>
    </row>
    <row r="47" spans="1:6">
      <c r="A47" s="725"/>
      <c r="B47" s="725"/>
      <c r="C47" s="721"/>
      <c r="D47" s="721"/>
      <c r="E47" s="94"/>
      <c r="F47" s="94"/>
    </row>
    <row r="48" spans="1:6">
      <c r="A48" s="725" t="s">
        <v>579</v>
      </c>
      <c r="B48" s="725"/>
      <c r="C48" s="721">
        <f>+C42+C43+C44+C45+C46+C47</f>
        <v>28</v>
      </c>
      <c r="D48" s="721"/>
      <c r="E48" s="94"/>
      <c r="F48" s="93">
        <f>+F46+F42+F43+F44+F45+F47</f>
        <v>128010000</v>
      </c>
    </row>
    <row r="50" spans="1:6">
      <c r="A50" s="724" t="s">
        <v>146</v>
      </c>
      <c r="B50" s="724"/>
      <c r="C50" s="724"/>
      <c r="D50" s="724"/>
      <c r="E50" s="724"/>
      <c r="F50" s="724"/>
    </row>
    <row r="51" spans="1:6">
      <c r="A51" s="92" t="s">
        <v>613</v>
      </c>
      <c r="B51" s="92" t="s">
        <v>272</v>
      </c>
      <c r="C51" s="711" t="s">
        <v>82</v>
      </c>
      <c r="D51" s="711"/>
      <c r="E51" s="711" t="s">
        <v>83</v>
      </c>
      <c r="F51" s="711"/>
    </row>
    <row r="52" spans="1:6">
      <c r="A52" s="92">
        <v>1</v>
      </c>
      <c r="B52" s="92" t="s">
        <v>147</v>
      </c>
      <c r="C52" s="742"/>
      <c r="D52" s="717"/>
      <c r="E52" s="716">
        <f>+'CT-2'!H26</f>
        <v>0</v>
      </c>
      <c r="F52" s="717"/>
    </row>
    <row r="53" spans="1:6">
      <c r="A53" s="92">
        <v>2</v>
      </c>
      <c r="B53" s="92" t="s">
        <v>148</v>
      </c>
      <c r="C53" s="742"/>
      <c r="D53" s="717"/>
      <c r="E53" s="742"/>
      <c r="F53" s="717"/>
    </row>
    <row r="54" spans="1:6">
      <c r="A54" s="92">
        <v>3</v>
      </c>
      <c r="B54" s="92" t="s">
        <v>149</v>
      </c>
      <c r="C54" s="742"/>
      <c r="D54" s="717"/>
      <c r="E54" s="716">
        <f>+E52+E53</f>
        <v>0</v>
      </c>
      <c r="F54" s="717"/>
    </row>
    <row r="55" spans="1:6">
      <c r="A55" s="707" t="s">
        <v>151</v>
      </c>
      <c r="B55" s="707"/>
      <c r="C55" s="707"/>
      <c r="D55" s="707"/>
      <c r="E55" s="707"/>
      <c r="F55" s="707"/>
    </row>
    <row r="56" spans="1:6">
      <c r="A56" s="708" t="s">
        <v>150</v>
      </c>
      <c r="B56" s="708"/>
      <c r="C56" s="708"/>
      <c r="D56" s="708"/>
      <c r="E56" s="708"/>
      <c r="F56" s="708"/>
    </row>
    <row r="57" spans="1:6">
      <c r="A57" s="708" t="s">
        <v>150</v>
      </c>
      <c r="B57" s="708"/>
      <c r="C57" s="708"/>
      <c r="D57" s="708"/>
      <c r="E57" s="708"/>
      <c r="F57" s="708"/>
    </row>
  </sheetData>
  <mergeCells count="46">
    <mergeCell ref="E37:F37"/>
    <mergeCell ref="E52:F52"/>
    <mergeCell ref="C33:D33"/>
    <mergeCell ref="A44:B44"/>
    <mergeCell ref="C44:D44"/>
    <mergeCell ref="A45:B45"/>
    <mergeCell ref="C45:D45"/>
    <mergeCell ref="C36:D36"/>
    <mergeCell ref="C37:D37"/>
    <mergeCell ref="C34:D34"/>
    <mergeCell ref="C35:D35"/>
    <mergeCell ref="A48:B48"/>
    <mergeCell ref="C47:D47"/>
    <mergeCell ref="C48:D48"/>
    <mergeCell ref="A50:F50"/>
    <mergeCell ref="C40:D41"/>
    <mergeCell ref="C54:D54"/>
    <mergeCell ref="E53:F53"/>
    <mergeCell ref="E54:F54"/>
    <mergeCell ref="C42:D42"/>
    <mergeCell ref="C43:D43"/>
    <mergeCell ref="C46:D46"/>
    <mergeCell ref="C51:D51"/>
    <mergeCell ref="C52:D52"/>
    <mergeCell ref="E51:F51"/>
    <mergeCell ref="E32:F32"/>
    <mergeCell ref="A56:F56"/>
    <mergeCell ref="A55:F55"/>
    <mergeCell ref="E40:F40"/>
    <mergeCell ref="A57:F57"/>
    <mergeCell ref="A42:B42"/>
    <mergeCell ref="A43:B43"/>
    <mergeCell ref="A46:B46"/>
    <mergeCell ref="A40:B41"/>
    <mergeCell ref="A47:B47"/>
    <mergeCell ref="E34:F34"/>
    <mergeCell ref="E35:F35"/>
    <mergeCell ref="E36:F36"/>
    <mergeCell ref="E33:F33"/>
    <mergeCell ref="C32:D32"/>
    <mergeCell ref="C53:D53"/>
    <mergeCell ref="A1:F1"/>
    <mergeCell ref="C4:D4"/>
    <mergeCell ref="E4:F4"/>
    <mergeCell ref="B4:B5"/>
    <mergeCell ref="A4:A5"/>
  </mergeCells>
  <phoneticPr fontId="107" type="noConversion"/>
  <pageMargins left="0.5" right="0" top="0.75" bottom="0.75" header="0.3" footer="0.3"/>
  <pageSetup paperSize="9" fitToHeight="0" orientation="portrait"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F64"/>
  <sheetViews>
    <sheetView topLeftCell="A10" workbookViewId="0">
      <selection activeCell="E10" sqref="E10"/>
    </sheetView>
  </sheetViews>
  <sheetFormatPr defaultColWidth="9.140625" defaultRowHeight="12.75"/>
  <cols>
    <col min="1" max="1" width="3" style="2" bestFit="1" customWidth="1"/>
    <col min="2" max="2" width="19.7109375" style="2" customWidth="1"/>
    <col min="3" max="3" width="15.85546875" style="2" customWidth="1"/>
    <col min="4" max="4" width="17.7109375" style="2" customWidth="1"/>
    <col min="5" max="6" width="16.28515625" style="2" customWidth="1"/>
    <col min="7" max="16384" width="9.140625" style="2"/>
  </cols>
  <sheetData>
    <row r="1" spans="1:6">
      <c r="A1" s="746" t="s">
        <v>152</v>
      </c>
      <c r="B1" s="746"/>
      <c r="C1" s="746"/>
      <c r="D1" s="746"/>
      <c r="E1" s="746"/>
      <c r="F1" s="746"/>
    </row>
    <row r="2" spans="1:6">
      <c r="A2" s="3"/>
      <c r="B2" s="3"/>
      <c r="C2" s="3"/>
      <c r="D2" s="3"/>
      <c r="E2" s="3"/>
      <c r="F2" s="3"/>
    </row>
    <row r="3" spans="1:6">
      <c r="A3" s="744" t="s">
        <v>160</v>
      </c>
      <c r="B3" s="744"/>
      <c r="C3" s="744"/>
      <c r="D3" s="744"/>
      <c r="E3" s="744"/>
      <c r="F3" s="744"/>
    </row>
    <row r="4" spans="1:6" ht="38.25">
      <c r="A4" s="743" t="s">
        <v>272</v>
      </c>
      <c r="B4" s="743"/>
      <c r="C4" s="99" t="s">
        <v>156</v>
      </c>
      <c r="D4" s="99" t="s">
        <v>157</v>
      </c>
      <c r="E4" s="99" t="s">
        <v>158</v>
      </c>
      <c r="F4" s="99" t="s">
        <v>159</v>
      </c>
    </row>
    <row r="5" spans="1:6">
      <c r="A5" s="743" t="s">
        <v>153</v>
      </c>
      <c r="B5" s="743"/>
      <c r="C5" s="99"/>
      <c r="D5" s="99"/>
      <c r="E5" s="99"/>
      <c r="F5" s="99"/>
    </row>
    <row r="6" spans="1:6" ht="29.25" customHeight="1">
      <c r="A6" s="743" t="s">
        <v>154</v>
      </c>
      <c r="B6" s="743"/>
      <c r="C6" s="99"/>
      <c r="D6" s="99"/>
      <c r="E6" s="99"/>
      <c r="F6" s="99"/>
    </row>
    <row r="7" spans="1:6">
      <c r="A7" s="743" t="s">
        <v>155</v>
      </c>
      <c r="B7" s="743"/>
      <c r="C7" s="99"/>
      <c r="D7" s="99"/>
      <c r="E7" s="99"/>
      <c r="F7" s="99"/>
    </row>
    <row r="8" spans="1:6">
      <c r="A8" s="100"/>
      <c r="B8" s="100"/>
      <c r="C8" s="100"/>
      <c r="D8" s="100"/>
      <c r="E8" s="100"/>
      <c r="F8" s="100"/>
    </row>
    <row r="9" spans="1:6">
      <c r="A9" s="90" t="s">
        <v>161</v>
      </c>
      <c r="B9" s="90"/>
      <c r="C9" s="90"/>
      <c r="D9" s="90"/>
      <c r="E9" s="90"/>
      <c r="F9" s="90"/>
    </row>
    <row r="10" spans="1:6">
      <c r="A10" s="90" t="s">
        <v>162</v>
      </c>
      <c r="B10" s="90"/>
      <c r="C10" s="90"/>
      <c r="D10" s="90"/>
      <c r="E10" s="90"/>
      <c r="F10" s="90"/>
    </row>
    <row r="11" spans="1:6">
      <c r="A11" s="90"/>
      <c r="B11" s="90"/>
      <c r="C11" s="90"/>
      <c r="D11" s="90"/>
      <c r="E11" s="90"/>
      <c r="F11" s="433" t="s">
        <v>551</v>
      </c>
    </row>
    <row r="12" spans="1:6">
      <c r="A12" s="87" t="s">
        <v>613</v>
      </c>
      <c r="B12" s="693" t="s">
        <v>163</v>
      </c>
      <c r="C12" s="745"/>
      <c r="D12" s="694"/>
      <c r="E12" s="87" t="s">
        <v>82</v>
      </c>
      <c r="F12" s="87" t="s">
        <v>83</v>
      </c>
    </row>
    <row r="13" spans="1:6">
      <c r="A13" s="87">
        <v>1</v>
      </c>
      <c r="B13" s="693" t="s">
        <v>164</v>
      </c>
      <c r="C13" s="745"/>
      <c r="D13" s="694"/>
      <c r="E13" s="95"/>
      <c r="F13" s="95"/>
    </row>
    <row r="14" spans="1:6">
      <c r="A14" s="87">
        <v>2</v>
      </c>
      <c r="B14" s="693" t="s">
        <v>165</v>
      </c>
      <c r="C14" s="745"/>
      <c r="D14" s="694"/>
      <c r="E14" s="95"/>
      <c r="F14" s="95"/>
    </row>
    <row r="15" spans="1:6">
      <c r="A15" s="87">
        <v>3</v>
      </c>
      <c r="B15" s="693" t="s">
        <v>166</v>
      </c>
      <c r="C15" s="745"/>
      <c r="D15" s="694"/>
      <c r="E15" s="95"/>
      <c r="F15" s="95"/>
    </row>
    <row r="16" spans="1:6">
      <c r="A16" s="87">
        <v>4</v>
      </c>
      <c r="B16" s="693" t="s">
        <v>579</v>
      </c>
      <c r="C16" s="745"/>
      <c r="D16" s="694"/>
      <c r="E16" s="95">
        <f>+E13+E14+E15</f>
        <v>0</v>
      </c>
      <c r="F16" s="95">
        <f>+F13+F14+F15</f>
        <v>0</v>
      </c>
    </row>
    <row r="17" spans="1:6">
      <c r="A17" s="90"/>
      <c r="B17" s="90"/>
      <c r="C17" s="90"/>
      <c r="D17" s="90"/>
      <c r="E17" s="90"/>
      <c r="F17" s="90"/>
    </row>
    <row r="18" spans="1:6">
      <c r="A18" s="90" t="s">
        <v>167</v>
      </c>
      <c r="B18" s="90"/>
      <c r="C18" s="90"/>
      <c r="D18" s="90"/>
      <c r="E18" s="90"/>
      <c r="F18" s="90"/>
    </row>
    <row r="19" spans="1:6">
      <c r="A19" s="90"/>
      <c r="B19" s="90"/>
      <c r="C19" s="90"/>
      <c r="D19" s="90"/>
      <c r="E19" s="90"/>
      <c r="F19" s="90"/>
    </row>
    <row r="20" spans="1:6">
      <c r="A20" s="88" t="s">
        <v>613</v>
      </c>
      <c r="B20" s="693" t="s">
        <v>168</v>
      </c>
      <c r="C20" s="694"/>
      <c r="D20" s="88" t="s">
        <v>169</v>
      </c>
      <c r="E20" s="88" t="s">
        <v>510</v>
      </c>
      <c r="F20" s="88" t="s">
        <v>159</v>
      </c>
    </row>
    <row r="21" spans="1:6">
      <c r="A21" s="87">
        <v>1</v>
      </c>
      <c r="B21" s="693"/>
      <c r="C21" s="694"/>
      <c r="D21" s="87"/>
      <c r="E21" s="87"/>
      <c r="F21" s="87"/>
    </row>
    <row r="22" spans="1:6">
      <c r="A22" s="87">
        <v>2</v>
      </c>
      <c r="B22" s="693"/>
      <c r="C22" s="694"/>
      <c r="D22" s="87"/>
      <c r="E22" s="87"/>
      <c r="F22" s="87"/>
    </row>
    <row r="23" spans="1:6">
      <c r="A23" s="90"/>
      <c r="B23" s="90"/>
      <c r="C23" s="90"/>
      <c r="D23" s="90"/>
      <c r="E23" s="90"/>
      <c r="F23" s="90"/>
    </row>
    <row r="24" spans="1:6">
      <c r="A24" s="703" t="s">
        <v>170</v>
      </c>
      <c r="B24" s="703"/>
      <c r="C24" s="703"/>
      <c r="D24" s="703"/>
      <c r="E24" s="703"/>
      <c r="F24" s="703"/>
    </row>
    <row r="25" spans="1:6">
      <c r="A25" s="90"/>
      <c r="B25" s="90"/>
      <c r="C25" s="90"/>
      <c r="D25" s="90"/>
      <c r="E25" s="90"/>
      <c r="F25" s="90"/>
    </row>
    <row r="26" spans="1:6">
      <c r="A26" s="696" t="s">
        <v>171</v>
      </c>
      <c r="B26" s="696"/>
      <c r="C26" s="696"/>
      <c r="D26" s="696"/>
      <c r="E26" s="696"/>
      <c r="F26" s="696"/>
    </row>
    <row r="27" spans="1:6">
      <c r="A27" s="696"/>
      <c r="B27" s="696"/>
      <c r="C27" s="696"/>
      <c r="D27" s="696"/>
      <c r="E27" s="696"/>
      <c r="F27" s="696"/>
    </row>
    <row r="28" spans="1:6">
      <c r="A28" s="706" t="s">
        <v>172</v>
      </c>
      <c r="B28" s="706"/>
      <c r="C28" s="706"/>
      <c r="D28" s="706"/>
      <c r="E28" s="706"/>
      <c r="F28" s="706"/>
    </row>
    <row r="29" spans="1:6">
      <c r="A29" s="706" t="s">
        <v>172</v>
      </c>
      <c r="B29" s="706"/>
      <c r="C29" s="706"/>
      <c r="D29" s="706"/>
      <c r="E29" s="706"/>
      <c r="F29" s="706"/>
    </row>
    <row r="30" spans="1:6">
      <c r="A30" s="706" t="s">
        <v>172</v>
      </c>
      <c r="B30" s="706"/>
      <c r="C30" s="706"/>
      <c r="D30" s="706"/>
      <c r="E30" s="706"/>
      <c r="F30" s="706"/>
    </row>
    <row r="31" spans="1:6">
      <c r="A31" s="706" t="s">
        <v>172</v>
      </c>
      <c r="B31" s="706"/>
      <c r="C31" s="706"/>
      <c r="D31" s="706"/>
      <c r="E31" s="706"/>
      <c r="F31" s="706"/>
    </row>
    <row r="32" spans="1:6">
      <c r="A32" s="706" t="s">
        <v>172</v>
      </c>
      <c r="B32" s="706"/>
      <c r="C32" s="706"/>
      <c r="D32" s="706"/>
      <c r="E32" s="706"/>
      <c r="F32" s="706"/>
    </row>
    <row r="33" spans="1:6">
      <c r="A33" s="706" t="s">
        <v>172</v>
      </c>
      <c r="B33" s="706"/>
      <c r="C33" s="706"/>
      <c r="D33" s="706"/>
      <c r="E33" s="706"/>
      <c r="F33" s="706"/>
    </row>
    <row r="34" spans="1:6">
      <c r="A34" s="706" t="s">
        <v>172</v>
      </c>
      <c r="B34" s="706"/>
      <c r="C34" s="706"/>
      <c r="D34" s="706"/>
      <c r="E34" s="706"/>
      <c r="F34" s="706"/>
    </row>
    <row r="35" spans="1:6">
      <c r="A35" s="706" t="s">
        <v>172</v>
      </c>
      <c r="B35" s="706"/>
      <c r="C35" s="706"/>
      <c r="D35" s="706"/>
      <c r="E35" s="706"/>
      <c r="F35" s="706"/>
    </row>
    <row r="36" spans="1:6">
      <c r="A36" s="101"/>
      <c r="B36" s="101"/>
      <c r="C36" s="101"/>
      <c r="D36" s="101"/>
      <c r="E36" s="101"/>
      <c r="F36" s="101"/>
    </row>
    <row r="37" spans="1:6">
      <c r="A37" s="100"/>
      <c r="B37" s="100"/>
      <c r="C37" s="100"/>
      <c r="D37" s="100"/>
      <c r="E37" s="100"/>
      <c r="F37" s="100"/>
    </row>
    <row r="38" spans="1:6">
      <c r="A38" s="746" t="s">
        <v>173</v>
      </c>
      <c r="B38" s="746"/>
      <c r="C38" s="746"/>
      <c r="D38" s="746"/>
      <c r="E38" s="746"/>
      <c r="F38" s="746"/>
    </row>
    <row r="40" spans="1:6" ht="12.75" customHeight="1">
      <c r="A40" s="696" t="s">
        <v>174</v>
      </c>
      <c r="B40" s="696"/>
      <c r="C40" s="696"/>
      <c r="D40" s="696"/>
      <c r="E40" s="696"/>
      <c r="F40" s="696"/>
    </row>
    <row r="41" spans="1:6">
      <c r="A41" s="696"/>
      <c r="B41" s="696"/>
      <c r="C41" s="696"/>
      <c r="D41" s="696"/>
      <c r="E41" s="696"/>
      <c r="F41" s="696"/>
    </row>
    <row r="42" spans="1:6">
      <c r="A42" s="696"/>
      <c r="B42" s="696"/>
      <c r="C42" s="696"/>
      <c r="D42" s="696"/>
      <c r="E42" s="696"/>
      <c r="F42" s="696"/>
    </row>
    <row r="43" spans="1:6">
      <c r="A43" s="706" t="s">
        <v>172</v>
      </c>
      <c r="B43" s="706"/>
      <c r="C43" s="706"/>
      <c r="D43" s="706"/>
      <c r="E43" s="706"/>
      <c r="F43" s="706"/>
    </row>
    <row r="44" spans="1:6">
      <c r="A44" s="706" t="s">
        <v>172</v>
      </c>
      <c r="B44" s="706"/>
      <c r="C44" s="706"/>
      <c r="D44" s="706"/>
      <c r="E44" s="706"/>
      <c r="F44" s="706"/>
    </row>
    <row r="45" spans="1:6">
      <c r="A45" s="706" t="s">
        <v>172</v>
      </c>
      <c r="B45" s="706"/>
      <c r="C45" s="706"/>
      <c r="D45" s="706"/>
      <c r="E45" s="706"/>
      <c r="F45" s="706"/>
    </row>
    <row r="46" spans="1:6">
      <c r="A46" s="706" t="s">
        <v>172</v>
      </c>
      <c r="B46" s="706"/>
      <c r="C46" s="706"/>
      <c r="D46" s="706"/>
      <c r="E46" s="706"/>
      <c r="F46" s="706"/>
    </row>
    <row r="47" spans="1:6">
      <c r="A47" s="706" t="s">
        <v>172</v>
      </c>
      <c r="B47" s="706"/>
      <c r="C47" s="706"/>
      <c r="D47" s="706"/>
      <c r="E47" s="706"/>
      <c r="F47" s="706"/>
    </row>
    <row r="48" spans="1:6">
      <c r="A48" s="706" t="s">
        <v>172</v>
      </c>
      <c r="B48" s="706"/>
      <c r="C48" s="706"/>
      <c r="D48" s="706"/>
      <c r="E48" s="706"/>
      <c r="F48" s="706"/>
    </row>
    <row r="49" spans="1:6">
      <c r="A49" s="706" t="s">
        <v>172</v>
      </c>
      <c r="B49" s="706"/>
      <c r="C49" s="706"/>
      <c r="D49" s="706"/>
      <c r="E49" s="706"/>
      <c r="F49" s="706"/>
    </row>
    <row r="50" spans="1:6">
      <c r="A50" s="706" t="s">
        <v>172</v>
      </c>
      <c r="B50" s="706"/>
      <c r="C50" s="706"/>
      <c r="D50" s="706"/>
      <c r="E50" s="706"/>
      <c r="F50" s="706"/>
    </row>
    <row r="51" spans="1:6">
      <c r="A51" s="100"/>
      <c r="B51" s="100"/>
      <c r="C51" s="100"/>
      <c r="D51" s="100"/>
      <c r="E51" s="100"/>
      <c r="F51" s="100"/>
    </row>
    <row r="52" spans="1:6">
      <c r="A52" s="100"/>
      <c r="B52" s="100"/>
      <c r="C52" s="100"/>
      <c r="D52" s="100"/>
      <c r="E52" s="100"/>
      <c r="F52" s="100"/>
    </row>
    <row r="53" spans="1:6">
      <c r="A53" s="100"/>
      <c r="B53" s="100"/>
      <c r="C53" s="100"/>
      <c r="D53" s="100"/>
      <c r="E53" s="100"/>
      <c r="F53" s="100"/>
    </row>
    <row r="54" spans="1:6">
      <c r="A54" s="100"/>
      <c r="B54" s="100"/>
      <c r="C54" s="100"/>
      <c r="D54" s="100"/>
      <c r="E54" s="100"/>
      <c r="F54" s="100"/>
    </row>
    <row r="55" spans="1:6">
      <c r="A55" s="100"/>
      <c r="B55" s="100"/>
      <c r="C55" s="100"/>
      <c r="D55" s="100"/>
      <c r="E55" s="100"/>
      <c r="F55" s="100"/>
    </row>
    <row r="56" spans="1:6">
      <c r="A56" s="100"/>
      <c r="B56" s="100"/>
      <c r="C56" s="100"/>
      <c r="D56" s="100"/>
      <c r="E56" s="100"/>
      <c r="F56" s="100"/>
    </row>
    <row r="57" spans="1:6">
      <c r="A57" s="100"/>
      <c r="B57" s="100"/>
      <c r="C57" s="100"/>
      <c r="D57" s="100"/>
      <c r="E57" s="100"/>
      <c r="F57" s="100"/>
    </row>
    <row r="58" spans="1:6">
      <c r="A58" s="100"/>
      <c r="B58" s="100"/>
      <c r="C58" s="100"/>
      <c r="D58" s="100"/>
      <c r="E58" s="100"/>
      <c r="F58" s="100"/>
    </row>
    <row r="59" spans="1:6">
      <c r="A59" s="100"/>
      <c r="B59" s="100"/>
      <c r="C59" s="100"/>
      <c r="D59" s="100"/>
      <c r="E59" s="100"/>
      <c r="F59" s="100"/>
    </row>
    <row r="60" spans="1:6">
      <c r="A60" s="100"/>
      <c r="B60" s="100"/>
      <c r="C60" s="100"/>
      <c r="D60" s="100"/>
      <c r="E60" s="100"/>
      <c r="F60" s="100"/>
    </row>
    <row r="61" spans="1:6">
      <c r="A61" s="100"/>
      <c r="B61" s="100"/>
      <c r="C61" s="100"/>
      <c r="D61" s="100"/>
      <c r="E61" s="100"/>
      <c r="F61" s="100"/>
    </row>
    <row r="62" spans="1:6">
      <c r="A62" s="100"/>
      <c r="B62" s="100"/>
      <c r="C62" s="100"/>
      <c r="D62" s="100"/>
      <c r="E62" s="100"/>
      <c r="F62" s="100"/>
    </row>
    <row r="63" spans="1:6">
      <c r="A63" s="100"/>
      <c r="B63" s="100"/>
      <c r="C63" s="100"/>
      <c r="D63" s="100"/>
      <c r="E63" s="100"/>
      <c r="F63" s="100"/>
    </row>
    <row r="64" spans="1:6">
      <c r="A64" s="100"/>
      <c r="B64" s="100"/>
      <c r="C64" s="100"/>
      <c r="D64" s="100"/>
      <c r="E64" s="100"/>
      <c r="F64" s="100"/>
    </row>
  </sheetData>
  <mergeCells count="34">
    <mergeCell ref="A50:F50"/>
    <mergeCell ref="A32:F32"/>
    <mergeCell ref="A33:F33"/>
    <mergeCell ref="A34:F34"/>
    <mergeCell ref="A35:F35"/>
    <mergeCell ref="A44:F44"/>
    <mergeCell ref="A45:F45"/>
    <mergeCell ref="A46:F46"/>
    <mergeCell ref="A47:F47"/>
    <mergeCell ref="A48:F48"/>
    <mergeCell ref="A28:F28"/>
    <mergeCell ref="A29:F29"/>
    <mergeCell ref="A49:F49"/>
    <mergeCell ref="A30:F30"/>
    <mergeCell ref="A31:F31"/>
    <mergeCell ref="A38:F38"/>
    <mergeCell ref="A40:F42"/>
    <mergeCell ref="A43:F43"/>
    <mergeCell ref="B21:C21"/>
    <mergeCell ref="B22:C22"/>
    <mergeCell ref="A24:F24"/>
    <mergeCell ref="A26:F27"/>
    <mergeCell ref="B14:D14"/>
    <mergeCell ref="B15:D15"/>
    <mergeCell ref="B16:D16"/>
    <mergeCell ref="B20:C20"/>
    <mergeCell ref="A7:B7"/>
    <mergeCell ref="A3:F3"/>
    <mergeCell ref="B12:D12"/>
    <mergeCell ref="B13:D13"/>
    <mergeCell ref="A1:F1"/>
    <mergeCell ref="A4:B4"/>
    <mergeCell ref="A5:B5"/>
    <mergeCell ref="A6:B6"/>
  </mergeCells>
  <phoneticPr fontId="107" type="noConversion"/>
  <pageMargins left="0.7" right="0.7" top="0.75" bottom="0.75" header="0.3" footer="0.3"/>
  <pageSetup orientation="portrait"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N48"/>
  <sheetViews>
    <sheetView topLeftCell="A16" workbookViewId="0">
      <selection activeCell="Q11" sqref="Q11"/>
    </sheetView>
  </sheetViews>
  <sheetFormatPr defaultRowHeight="12.75"/>
  <cols>
    <col min="1" max="1" width="5.42578125" customWidth="1"/>
    <col min="2" max="2" width="24.5703125" customWidth="1"/>
    <col min="4" max="13" width="8.42578125" customWidth="1"/>
  </cols>
  <sheetData>
    <row r="1" spans="1:14">
      <c r="A1" s="724" t="s">
        <v>176</v>
      </c>
      <c r="B1" s="724"/>
      <c r="C1" s="724"/>
      <c r="D1" s="724"/>
      <c r="E1" s="724"/>
      <c r="F1" s="724"/>
      <c r="G1" s="724"/>
      <c r="H1" s="724"/>
      <c r="I1" s="724"/>
      <c r="J1" s="724"/>
      <c r="K1" s="724"/>
      <c r="L1" s="724"/>
      <c r="M1" s="724"/>
      <c r="N1" s="724"/>
    </row>
    <row r="2" spans="1:14">
      <c r="A2" s="91"/>
      <c r="B2" s="91"/>
      <c r="C2" s="91"/>
      <c r="D2" s="91"/>
      <c r="E2" s="91"/>
      <c r="F2" s="91"/>
      <c r="G2" s="91"/>
      <c r="H2" s="91"/>
      <c r="I2" s="91"/>
      <c r="J2" s="91"/>
      <c r="K2" s="91"/>
      <c r="L2" s="91"/>
      <c r="M2" s="91"/>
      <c r="N2" s="91"/>
    </row>
    <row r="3" spans="1:14" s="5" customFormat="1">
      <c r="A3" s="747" t="s">
        <v>613</v>
      </c>
      <c r="B3" s="749" t="s">
        <v>272</v>
      </c>
      <c r="C3" s="749" t="s">
        <v>615</v>
      </c>
      <c r="D3" s="749" t="s">
        <v>175</v>
      </c>
      <c r="E3" s="749"/>
      <c r="F3" s="749"/>
      <c r="G3" s="749"/>
      <c r="H3" s="749"/>
      <c r="I3" s="749"/>
      <c r="J3" s="749"/>
      <c r="K3" s="749"/>
      <c r="L3" s="749"/>
      <c r="M3" s="749"/>
      <c r="N3" s="749" t="s">
        <v>616</v>
      </c>
    </row>
    <row r="4" spans="1:14" s="5" customFormat="1" ht="78">
      <c r="A4" s="748"/>
      <c r="B4" s="749"/>
      <c r="C4" s="749"/>
      <c r="D4" s="102" t="s">
        <v>177</v>
      </c>
      <c r="E4" s="102" t="s">
        <v>178</v>
      </c>
      <c r="F4" s="102" t="s">
        <v>179</v>
      </c>
      <c r="G4" s="102" t="s">
        <v>180</v>
      </c>
      <c r="H4" s="102" t="s">
        <v>181</v>
      </c>
      <c r="I4" s="102" t="s">
        <v>182</v>
      </c>
      <c r="J4" s="102" t="s">
        <v>183</v>
      </c>
      <c r="K4" s="102" t="s">
        <v>184</v>
      </c>
      <c r="L4" s="102" t="s">
        <v>185</v>
      </c>
      <c r="M4" s="102" t="s">
        <v>270</v>
      </c>
      <c r="N4" s="749"/>
    </row>
    <row r="5" spans="1:14" s="5" customFormat="1">
      <c r="A5" s="103">
        <v>1</v>
      </c>
      <c r="B5" s="477" t="s">
        <v>186</v>
      </c>
      <c r="C5" s="104"/>
      <c r="D5" s="104"/>
      <c r="E5" s="104"/>
      <c r="F5" s="104"/>
      <c r="G5" s="104"/>
      <c r="H5" s="104"/>
      <c r="I5" s="104"/>
      <c r="J5" s="104"/>
      <c r="K5" s="104"/>
      <c r="L5" s="104"/>
      <c r="M5" s="104">
        <f>+D5+E5+F5+G5+H5+I5+J5+K5+L5</f>
        <v>0</v>
      </c>
      <c r="N5" s="104">
        <f>+C5+M5</f>
        <v>0</v>
      </c>
    </row>
    <row r="6" spans="1:14">
      <c r="A6" s="105">
        <v>1.1000000000000001</v>
      </c>
      <c r="B6" s="478" t="s">
        <v>187</v>
      </c>
      <c r="C6" s="106"/>
      <c r="D6" s="106"/>
      <c r="E6" s="106"/>
      <c r="F6" s="106"/>
      <c r="G6" s="106"/>
      <c r="H6" s="106"/>
      <c r="I6" s="106"/>
      <c r="J6" s="106"/>
      <c r="K6" s="106"/>
      <c r="L6" s="106"/>
      <c r="M6" s="104">
        <f t="shared" ref="M6:M32" si="0">+D6+E6+F6+G6+H6+I6+J6+K6+L6</f>
        <v>0</v>
      </c>
      <c r="N6" s="104">
        <f t="shared" ref="N6:N32" si="1">+C6+M6</f>
        <v>0</v>
      </c>
    </row>
    <row r="7" spans="1:14">
      <c r="A7" s="105">
        <v>1.2</v>
      </c>
      <c r="B7" s="478" t="s">
        <v>188</v>
      </c>
      <c r="C7" s="106"/>
      <c r="D7" s="106"/>
      <c r="E7" s="106"/>
      <c r="F7" s="106"/>
      <c r="G7" s="106"/>
      <c r="H7" s="106"/>
      <c r="I7" s="106"/>
      <c r="J7" s="106"/>
      <c r="K7" s="106"/>
      <c r="L7" s="106"/>
      <c r="M7" s="104">
        <f t="shared" si="0"/>
        <v>0</v>
      </c>
      <c r="N7" s="104">
        <f t="shared" si="1"/>
        <v>0</v>
      </c>
    </row>
    <row r="8" spans="1:14">
      <c r="A8" s="107" t="s">
        <v>326</v>
      </c>
      <c r="B8" s="479" t="s">
        <v>190</v>
      </c>
      <c r="C8" s="106"/>
      <c r="D8" s="106"/>
      <c r="E8" s="106"/>
      <c r="F8" s="106"/>
      <c r="G8" s="106"/>
      <c r="H8" s="106"/>
      <c r="I8" s="106"/>
      <c r="J8" s="106"/>
      <c r="K8" s="106"/>
      <c r="L8" s="106"/>
      <c r="M8" s="104">
        <f t="shared" si="0"/>
        <v>0</v>
      </c>
      <c r="N8" s="104">
        <f t="shared" si="1"/>
        <v>0</v>
      </c>
    </row>
    <row r="9" spans="1:14">
      <c r="A9" s="107" t="s">
        <v>328</v>
      </c>
      <c r="B9" s="478" t="s">
        <v>189</v>
      </c>
      <c r="C9" s="106"/>
      <c r="D9" s="106"/>
      <c r="E9" s="106"/>
      <c r="F9" s="106"/>
      <c r="G9" s="106"/>
      <c r="H9" s="106"/>
      <c r="I9" s="106"/>
      <c r="J9" s="106"/>
      <c r="K9" s="106"/>
      <c r="L9" s="106"/>
      <c r="M9" s="104">
        <f t="shared" si="0"/>
        <v>0</v>
      </c>
      <c r="N9" s="104">
        <f t="shared" si="1"/>
        <v>0</v>
      </c>
    </row>
    <row r="10" spans="1:14">
      <c r="A10" s="105">
        <v>1.3</v>
      </c>
      <c r="B10" s="478" t="s">
        <v>657</v>
      </c>
      <c r="C10" s="106"/>
      <c r="D10" s="106"/>
      <c r="E10" s="106"/>
      <c r="F10" s="106"/>
      <c r="G10" s="106"/>
      <c r="H10" s="106"/>
      <c r="I10" s="106"/>
      <c r="J10" s="106"/>
      <c r="K10" s="106"/>
      <c r="L10" s="106"/>
      <c r="M10" s="104">
        <f t="shared" si="0"/>
        <v>0</v>
      </c>
      <c r="N10" s="104">
        <f t="shared" si="1"/>
        <v>0</v>
      </c>
    </row>
    <row r="11" spans="1:14">
      <c r="A11" s="105">
        <v>1.4</v>
      </c>
      <c r="B11" s="478" t="s">
        <v>658</v>
      </c>
      <c r="C11" s="106"/>
      <c r="D11" s="106"/>
      <c r="E11" s="106"/>
      <c r="F11" s="106"/>
      <c r="G11" s="106"/>
      <c r="H11" s="106"/>
      <c r="I11" s="106"/>
      <c r="J11" s="106"/>
      <c r="K11" s="106"/>
      <c r="L11" s="106"/>
      <c r="M11" s="104">
        <f t="shared" si="0"/>
        <v>0</v>
      </c>
      <c r="N11" s="104">
        <f t="shared" si="1"/>
        <v>0</v>
      </c>
    </row>
    <row r="12" spans="1:14">
      <c r="A12" s="105">
        <v>1.5</v>
      </c>
      <c r="B12" s="478" t="s">
        <v>194</v>
      </c>
      <c r="C12" s="106"/>
      <c r="D12" s="106"/>
      <c r="E12" s="106"/>
      <c r="F12" s="106"/>
      <c r="G12" s="106"/>
      <c r="H12" s="106"/>
      <c r="I12" s="106"/>
      <c r="J12" s="106"/>
      <c r="K12" s="106"/>
      <c r="L12" s="106"/>
      <c r="M12" s="104">
        <f t="shared" si="0"/>
        <v>0</v>
      </c>
      <c r="N12" s="104">
        <f t="shared" si="1"/>
        <v>0</v>
      </c>
    </row>
    <row r="13" spans="1:14">
      <c r="A13" s="105">
        <v>1.6</v>
      </c>
      <c r="B13" s="478" t="s">
        <v>195</v>
      </c>
      <c r="C13" s="106"/>
      <c r="D13" s="106"/>
      <c r="E13" s="106"/>
      <c r="F13" s="106"/>
      <c r="G13" s="106"/>
      <c r="H13" s="106"/>
      <c r="I13" s="106"/>
      <c r="J13" s="106"/>
      <c r="K13" s="106"/>
      <c r="L13" s="106"/>
      <c r="M13" s="104">
        <f t="shared" si="0"/>
        <v>0</v>
      </c>
      <c r="N13" s="104">
        <f t="shared" si="1"/>
        <v>0</v>
      </c>
    </row>
    <row r="14" spans="1:14">
      <c r="A14" s="105">
        <v>1.7</v>
      </c>
      <c r="B14" s="478" t="s">
        <v>223</v>
      </c>
      <c r="C14" s="106"/>
      <c r="D14" s="106"/>
      <c r="E14" s="106"/>
      <c r="F14" s="106"/>
      <c r="G14" s="106"/>
      <c r="H14" s="106"/>
      <c r="I14" s="106"/>
      <c r="J14" s="106"/>
      <c r="K14" s="106"/>
      <c r="L14" s="106"/>
      <c r="M14" s="104">
        <f t="shared" si="0"/>
        <v>0</v>
      </c>
      <c r="N14" s="104">
        <f t="shared" si="1"/>
        <v>0</v>
      </c>
    </row>
    <row r="15" spans="1:14">
      <c r="A15" s="105">
        <v>1.8</v>
      </c>
      <c r="B15" s="478" t="s">
        <v>196</v>
      </c>
      <c r="C15" s="106"/>
      <c r="D15" s="106"/>
      <c r="E15" s="106"/>
      <c r="F15" s="106"/>
      <c r="G15" s="106"/>
      <c r="H15" s="106"/>
      <c r="I15" s="106"/>
      <c r="J15" s="106"/>
      <c r="K15" s="106"/>
      <c r="L15" s="106"/>
      <c r="M15" s="104">
        <f t="shared" si="0"/>
        <v>0</v>
      </c>
      <c r="N15" s="104">
        <f t="shared" si="1"/>
        <v>0</v>
      </c>
    </row>
    <row r="16" spans="1:14">
      <c r="A16" s="105">
        <v>1.9</v>
      </c>
      <c r="B16" s="478" t="s">
        <v>211</v>
      </c>
      <c r="C16" s="106"/>
      <c r="D16" s="106"/>
      <c r="E16" s="106"/>
      <c r="F16" s="106"/>
      <c r="G16" s="106"/>
      <c r="H16" s="106"/>
      <c r="I16" s="106"/>
      <c r="J16" s="106"/>
      <c r="K16" s="106"/>
      <c r="L16" s="106"/>
      <c r="M16" s="104">
        <f t="shared" si="0"/>
        <v>0</v>
      </c>
      <c r="N16" s="104">
        <f t="shared" si="1"/>
        <v>0</v>
      </c>
    </row>
    <row r="17" spans="1:14" s="5" customFormat="1">
      <c r="A17" s="108" t="s">
        <v>213</v>
      </c>
      <c r="B17" s="480" t="s">
        <v>203</v>
      </c>
      <c r="C17" s="104">
        <f>+C6+C7+C8+C9+C10+C11+C12+C13+C14+C15+C16</f>
        <v>0</v>
      </c>
      <c r="D17" s="104">
        <f t="shared" ref="D17:N17" si="2">+D6+D7+D8+D9+D10+D11+D12+D13+D14+D15+D16</f>
        <v>0</v>
      </c>
      <c r="E17" s="104">
        <f t="shared" si="2"/>
        <v>0</v>
      </c>
      <c r="F17" s="104">
        <f t="shared" si="2"/>
        <v>0</v>
      </c>
      <c r="G17" s="104">
        <f t="shared" si="2"/>
        <v>0</v>
      </c>
      <c r="H17" s="104">
        <f t="shared" si="2"/>
        <v>0</v>
      </c>
      <c r="I17" s="104">
        <f t="shared" si="2"/>
        <v>0</v>
      </c>
      <c r="J17" s="104">
        <f t="shared" si="2"/>
        <v>0</v>
      </c>
      <c r="K17" s="104">
        <f t="shared" si="2"/>
        <v>0</v>
      </c>
      <c r="L17" s="104">
        <f t="shared" si="2"/>
        <v>0</v>
      </c>
      <c r="M17" s="104">
        <f t="shared" si="2"/>
        <v>0</v>
      </c>
      <c r="N17" s="104">
        <f t="shared" si="2"/>
        <v>0</v>
      </c>
    </row>
    <row r="18" spans="1:14">
      <c r="A18" s="105">
        <v>2</v>
      </c>
      <c r="B18" s="478" t="s">
        <v>204</v>
      </c>
      <c r="C18" s="106"/>
      <c r="D18" s="106"/>
      <c r="E18" s="106"/>
      <c r="F18" s="106"/>
      <c r="G18" s="106"/>
      <c r="H18" s="106"/>
      <c r="I18" s="106"/>
      <c r="J18" s="106"/>
      <c r="K18" s="106"/>
      <c r="L18" s="106"/>
      <c r="M18" s="104">
        <f t="shared" si="0"/>
        <v>0</v>
      </c>
      <c r="N18" s="104">
        <f t="shared" si="1"/>
        <v>0</v>
      </c>
    </row>
    <row r="19" spans="1:14">
      <c r="A19" s="105">
        <v>2.1</v>
      </c>
      <c r="B19" s="478" t="s">
        <v>205</v>
      </c>
      <c r="C19" s="106"/>
      <c r="D19" s="106"/>
      <c r="E19" s="106"/>
      <c r="F19" s="106"/>
      <c r="G19" s="106"/>
      <c r="H19" s="106"/>
      <c r="I19" s="106"/>
      <c r="J19" s="106"/>
      <c r="K19" s="106"/>
      <c r="L19" s="106"/>
      <c r="M19" s="104">
        <f t="shared" si="0"/>
        <v>0</v>
      </c>
      <c r="N19" s="104">
        <f t="shared" si="1"/>
        <v>0</v>
      </c>
    </row>
    <row r="20" spans="1:14" ht="25.5">
      <c r="A20" s="109">
        <v>2.2000000000000002</v>
      </c>
      <c r="B20" s="481" t="s">
        <v>206</v>
      </c>
      <c r="C20" s="110"/>
      <c r="D20" s="106"/>
      <c r="E20" s="106"/>
      <c r="F20" s="106"/>
      <c r="G20" s="106"/>
      <c r="H20" s="106"/>
      <c r="I20" s="106"/>
      <c r="J20" s="106"/>
      <c r="K20" s="106"/>
      <c r="L20" s="106"/>
      <c r="M20" s="104">
        <f t="shared" si="0"/>
        <v>0</v>
      </c>
      <c r="N20" s="104">
        <f t="shared" si="1"/>
        <v>0</v>
      </c>
    </row>
    <row r="21" spans="1:14">
      <c r="A21" s="105" t="s">
        <v>191</v>
      </c>
      <c r="B21" s="478" t="s">
        <v>207</v>
      </c>
      <c r="C21" s="106"/>
      <c r="D21" s="106"/>
      <c r="E21" s="106"/>
      <c r="F21" s="106"/>
      <c r="G21" s="106"/>
      <c r="H21" s="106"/>
      <c r="I21" s="106"/>
      <c r="J21" s="106"/>
      <c r="K21" s="106"/>
      <c r="L21" s="106"/>
      <c r="M21" s="104">
        <f t="shared" si="0"/>
        <v>0</v>
      </c>
      <c r="N21" s="104">
        <f t="shared" si="1"/>
        <v>0</v>
      </c>
    </row>
    <row r="22" spans="1:14">
      <c r="A22" s="105" t="s">
        <v>192</v>
      </c>
      <c r="B22" s="478" t="s">
        <v>197</v>
      </c>
      <c r="C22" s="106"/>
      <c r="D22" s="106"/>
      <c r="E22" s="106"/>
      <c r="F22" s="106"/>
      <c r="G22" s="106"/>
      <c r="H22" s="106"/>
      <c r="I22" s="106"/>
      <c r="J22" s="106"/>
      <c r="K22" s="106"/>
      <c r="L22" s="106"/>
      <c r="M22" s="104">
        <f t="shared" si="0"/>
        <v>0</v>
      </c>
      <c r="N22" s="104">
        <f t="shared" si="1"/>
        <v>0</v>
      </c>
    </row>
    <row r="23" spans="1:14">
      <c r="A23" s="105">
        <v>2.2999999999999998</v>
      </c>
      <c r="B23" s="478" t="s">
        <v>198</v>
      </c>
      <c r="C23" s="106"/>
      <c r="D23" s="106"/>
      <c r="E23" s="106"/>
      <c r="F23" s="106"/>
      <c r="G23" s="106"/>
      <c r="H23" s="106"/>
      <c r="I23" s="106"/>
      <c r="J23" s="106"/>
      <c r="K23" s="106"/>
      <c r="L23" s="106"/>
      <c r="M23" s="104">
        <f t="shared" si="0"/>
        <v>0</v>
      </c>
      <c r="N23" s="104">
        <f t="shared" si="1"/>
        <v>0</v>
      </c>
    </row>
    <row r="24" spans="1:14">
      <c r="A24" s="105">
        <v>2.4</v>
      </c>
      <c r="B24" s="478" t="s">
        <v>199</v>
      </c>
      <c r="C24" s="106"/>
      <c r="D24" s="106"/>
      <c r="E24" s="106"/>
      <c r="F24" s="106"/>
      <c r="G24" s="106"/>
      <c r="H24" s="106"/>
      <c r="I24" s="106"/>
      <c r="J24" s="106"/>
      <c r="K24" s="106"/>
      <c r="L24" s="106"/>
      <c r="M24" s="104">
        <f t="shared" si="0"/>
        <v>0</v>
      </c>
      <c r="N24" s="104">
        <f t="shared" si="1"/>
        <v>0</v>
      </c>
    </row>
    <row r="25" spans="1:14">
      <c r="A25" s="105">
        <v>2.5</v>
      </c>
      <c r="B25" s="478" t="s">
        <v>200</v>
      </c>
      <c r="C25" s="106"/>
      <c r="D25" s="106"/>
      <c r="E25" s="106"/>
      <c r="F25" s="106"/>
      <c r="G25" s="106"/>
      <c r="H25" s="106"/>
      <c r="I25" s="106"/>
      <c r="J25" s="106"/>
      <c r="K25" s="106"/>
      <c r="L25" s="106"/>
      <c r="M25" s="104">
        <f t="shared" si="0"/>
        <v>0</v>
      </c>
      <c r="N25" s="104">
        <f t="shared" si="1"/>
        <v>0</v>
      </c>
    </row>
    <row r="26" spans="1:14">
      <c r="A26" s="105">
        <v>2.6</v>
      </c>
      <c r="B26" s="478" t="s">
        <v>201</v>
      </c>
      <c r="C26" s="106"/>
      <c r="D26" s="106"/>
      <c r="E26" s="106"/>
      <c r="F26" s="106"/>
      <c r="G26" s="106"/>
      <c r="H26" s="106"/>
      <c r="I26" s="106"/>
      <c r="J26" s="106"/>
      <c r="K26" s="106"/>
      <c r="L26" s="106"/>
      <c r="M26" s="104">
        <f t="shared" si="0"/>
        <v>0</v>
      </c>
      <c r="N26" s="104">
        <f t="shared" si="1"/>
        <v>0</v>
      </c>
    </row>
    <row r="27" spans="1:14">
      <c r="A27" s="105">
        <v>2.7</v>
      </c>
      <c r="B27" s="478" t="s">
        <v>202</v>
      </c>
      <c r="C27" s="106"/>
      <c r="D27" s="106"/>
      <c r="E27" s="106"/>
      <c r="F27" s="106"/>
      <c r="G27" s="106"/>
      <c r="H27" s="106"/>
      <c r="I27" s="106"/>
      <c r="J27" s="106"/>
      <c r="K27" s="106"/>
      <c r="L27" s="106"/>
      <c r="M27" s="104">
        <f t="shared" si="0"/>
        <v>0</v>
      </c>
      <c r="N27" s="104">
        <f t="shared" si="1"/>
        <v>0</v>
      </c>
    </row>
    <row r="28" spans="1:14" ht="51">
      <c r="A28" s="107" t="s">
        <v>193</v>
      </c>
      <c r="B28" s="479" t="s">
        <v>212</v>
      </c>
      <c r="C28" s="106"/>
      <c r="D28" s="106"/>
      <c r="E28" s="106"/>
      <c r="F28" s="106"/>
      <c r="G28" s="106"/>
      <c r="H28" s="106"/>
      <c r="I28" s="106"/>
      <c r="J28" s="106"/>
      <c r="K28" s="106"/>
      <c r="L28" s="106"/>
      <c r="M28" s="104">
        <f t="shared" si="0"/>
        <v>0</v>
      </c>
      <c r="N28" s="104">
        <f t="shared" si="1"/>
        <v>0</v>
      </c>
    </row>
    <row r="29" spans="1:14" s="5" customFormat="1">
      <c r="A29" s="103">
        <v>2.8</v>
      </c>
      <c r="B29" s="480" t="s">
        <v>208</v>
      </c>
      <c r="C29" s="104">
        <f>+C18+C19+C20+C21+C22+C23+C24+C25+C26+C27+C28</f>
        <v>0</v>
      </c>
      <c r="D29" s="104">
        <f t="shared" ref="D29:N29" si="3">+D18+D19+D20+D21+D22+D23+D24+D25+D26+D27+D28</f>
        <v>0</v>
      </c>
      <c r="E29" s="104">
        <f t="shared" si="3"/>
        <v>0</v>
      </c>
      <c r="F29" s="104">
        <f t="shared" si="3"/>
        <v>0</v>
      </c>
      <c r="G29" s="104">
        <f t="shared" si="3"/>
        <v>0</v>
      </c>
      <c r="H29" s="104">
        <f t="shared" si="3"/>
        <v>0</v>
      </c>
      <c r="I29" s="104">
        <f t="shared" si="3"/>
        <v>0</v>
      </c>
      <c r="J29" s="104">
        <f t="shared" si="3"/>
        <v>0</v>
      </c>
      <c r="K29" s="104">
        <f t="shared" si="3"/>
        <v>0</v>
      </c>
      <c r="L29" s="104">
        <f t="shared" si="3"/>
        <v>0</v>
      </c>
      <c r="M29" s="104">
        <f t="shared" si="3"/>
        <v>0</v>
      </c>
      <c r="N29" s="104">
        <f t="shared" si="3"/>
        <v>0</v>
      </c>
    </row>
    <row r="30" spans="1:14">
      <c r="A30" s="105">
        <v>3</v>
      </c>
      <c r="B30" s="478" t="s">
        <v>209</v>
      </c>
      <c r="C30" s="106"/>
      <c r="D30" s="106"/>
      <c r="E30" s="106"/>
      <c r="F30" s="106"/>
      <c r="G30" s="106"/>
      <c r="H30" s="106"/>
      <c r="I30" s="106"/>
      <c r="J30" s="106"/>
      <c r="K30" s="106"/>
      <c r="L30" s="106"/>
      <c r="M30" s="104">
        <f t="shared" si="0"/>
        <v>0</v>
      </c>
      <c r="N30" s="104">
        <f t="shared" si="1"/>
        <v>0</v>
      </c>
    </row>
    <row r="31" spans="1:14">
      <c r="A31" s="105">
        <v>3.1</v>
      </c>
      <c r="B31" s="478" t="s">
        <v>210</v>
      </c>
      <c r="C31" s="106"/>
      <c r="D31" s="106"/>
      <c r="E31" s="106"/>
      <c r="F31" s="106"/>
      <c r="G31" s="106"/>
      <c r="H31" s="106"/>
      <c r="I31" s="106"/>
      <c r="J31" s="106"/>
      <c r="K31" s="106"/>
      <c r="L31" s="106"/>
      <c r="M31" s="104">
        <f t="shared" si="0"/>
        <v>0</v>
      </c>
      <c r="N31" s="104">
        <f t="shared" si="1"/>
        <v>0</v>
      </c>
    </row>
    <row r="32" spans="1:14">
      <c r="A32" s="105">
        <v>3.2</v>
      </c>
      <c r="B32" s="478" t="s">
        <v>334</v>
      </c>
      <c r="C32" s="106"/>
      <c r="D32" s="106"/>
      <c r="E32" s="106"/>
      <c r="F32" s="106"/>
      <c r="G32" s="106"/>
      <c r="H32" s="106"/>
      <c r="I32" s="106"/>
      <c r="J32" s="106"/>
      <c r="K32" s="106"/>
      <c r="L32" s="106"/>
      <c r="M32" s="104">
        <f t="shared" si="0"/>
        <v>0</v>
      </c>
      <c r="N32" s="104">
        <f t="shared" si="1"/>
        <v>0</v>
      </c>
    </row>
    <row r="33" spans="1:14" s="5" customFormat="1">
      <c r="A33" s="111">
        <v>4</v>
      </c>
      <c r="B33" s="480" t="s">
        <v>579</v>
      </c>
      <c r="C33" s="104">
        <f>+C17+C29+C30+C31+C32</f>
        <v>0</v>
      </c>
      <c r="D33" s="104">
        <f t="shared" ref="D33:N33" si="4">+D17+D29+D30+D31+D32</f>
        <v>0</v>
      </c>
      <c r="E33" s="104">
        <f t="shared" si="4"/>
        <v>0</v>
      </c>
      <c r="F33" s="104">
        <f t="shared" si="4"/>
        <v>0</v>
      </c>
      <c r="G33" s="104">
        <f t="shared" si="4"/>
        <v>0</v>
      </c>
      <c r="H33" s="104">
        <f t="shared" si="4"/>
        <v>0</v>
      </c>
      <c r="I33" s="104">
        <f t="shared" si="4"/>
        <v>0</v>
      </c>
      <c r="J33" s="104">
        <f t="shared" si="4"/>
        <v>0</v>
      </c>
      <c r="K33" s="104">
        <f t="shared" si="4"/>
        <v>0</v>
      </c>
      <c r="L33" s="104">
        <f t="shared" si="4"/>
        <v>0</v>
      </c>
      <c r="M33" s="104">
        <f t="shared" si="4"/>
        <v>0</v>
      </c>
      <c r="N33" s="104">
        <f t="shared" si="4"/>
        <v>0</v>
      </c>
    </row>
    <row r="34" spans="1:14">
      <c r="A34" s="4"/>
    </row>
    <row r="35" spans="1:14">
      <c r="A35" s="4"/>
    </row>
    <row r="36" spans="1:14">
      <c r="A36" s="4"/>
    </row>
    <row r="37" spans="1:14">
      <c r="A37" s="4"/>
    </row>
    <row r="38" spans="1:14">
      <c r="A38" s="4"/>
    </row>
    <row r="39" spans="1:14">
      <c r="A39" s="4"/>
    </row>
    <row r="40" spans="1:14">
      <c r="A40" s="4"/>
    </row>
    <row r="41" spans="1:14">
      <c r="A41" s="4"/>
    </row>
    <row r="42" spans="1:14">
      <c r="A42" s="4"/>
    </row>
    <row r="43" spans="1:14">
      <c r="A43" s="4"/>
    </row>
    <row r="44" spans="1:14">
      <c r="A44" s="4"/>
    </row>
    <row r="45" spans="1:14">
      <c r="A45" s="4"/>
    </row>
    <row r="46" spans="1:14">
      <c r="A46" s="4"/>
    </row>
    <row r="47" spans="1:14">
      <c r="A47" s="4"/>
    </row>
    <row r="48" spans="1:14">
      <c r="A48" s="4"/>
    </row>
  </sheetData>
  <mergeCells count="6">
    <mergeCell ref="A3:A4"/>
    <mergeCell ref="A1:N1"/>
    <mergeCell ref="D3:M3"/>
    <mergeCell ref="C3:C4"/>
    <mergeCell ref="B3:B4"/>
    <mergeCell ref="N3:N4"/>
  </mergeCells>
  <phoneticPr fontId="107" type="noConversion"/>
  <pageMargins left="0.7" right="0.7" top="0.75" bottom="0.75" header="0.3" footer="0.3"/>
  <pageSetup paperSize="9" scale="92" orientation="landscape"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L64"/>
  <sheetViews>
    <sheetView topLeftCell="A38" workbookViewId="0">
      <selection activeCell="AF54" sqref="AF54:AI54"/>
    </sheetView>
  </sheetViews>
  <sheetFormatPr defaultColWidth="9.140625" defaultRowHeight="12.75"/>
  <cols>
    <col min="1" max="1" width="3" style="242" customWidth="1"/>
    <col min="2" max="2" width="2.7109375" style="242" customWidth="1"/>
    <col min="3" max="3" width="3" style="242" customWidth="1"/>
    <col min="4" max="4" width="3.5703125" style="242" customWidth="1"/>
    <col min="5" max="5" width="2.5703125" style="242" customWidth="1"/>
    <col min="6" max="6" width="2.42578125" style="242" customWidth="1"/>
    <col min="7" max="7" width="2.5703125" style="242" customWidth="1"/>
    <col min="8" max="8" width="2.7109375" style="242" customWidth="1"/>
    <col min="9" max="9" width="2.28515625" style="242" customWidth="1"/>
    <col min="10" max="10" width="2.5703125" style="242" customWidth="1"/>
    <col min="11" max="13" width="2.42578125" style="242" customWidth="1"/>
    <col min="14" max="14" width="2.28515625" style="242" customWidth="1"/>
    <col min="15" max="17" width="3" style="242" customWidth="1"/>
    <col min="18" max="18" width="2.42578125" style="242" customWidth="1"/>
    <col min="19" max="19" width="2.5703125" style="242" customWidth="1"/>
    <col min="20" max="20" width="1.85546875" style="242" customWidth="1"/>
    <col min="21" max="21" width="2.5703125" style="242" customWidth="1"/>
    <col min="22" max="23" width="3" style="242" customWidth="1"/>
    <col min="24" max="24" width="3.28515625" style="242" customWidth="1"/>
    <col min="25" max="25" width="7.5703125" style="242" customWidth="1"/>
    <col min="26" max="26" width="3.140625" style="242" customWidth="1"/>
    <col min="27" max="27" width="3.28515625" style="242" customWidth="1"/>
    <col min="28" max="28" width="3.140625" style="242" customWidth="1"/>
    <col min="29" max="29" width="3.28515625" style="242" customWidth="1"/>
    <col min="30" max="30" width="3.42578125" style="242" customWidth="1"/>
    <col min="31" max="31" width="4.85546875" style="242" customWidth="1"/>
    <col min="32" max="32" width="3.42578125" style="242" customWidth="1"/>
    <col min="33" max="34" width="4.140625" style="242" customWidth="1"/>
    <col min="35" max="35" width="3.42578125" style="242" customWidth="1"/>
    <col min="36" max="36" width="11.28515625" style="242" bestFit="1" customWidth="1"/>
    <col min="37" max="37" width="110.140625" style="242" customWidth="1"/>
    <col min="38" max="16384" width="9.140625" style="242"/>
  </cols>
  <sheetData>
    <row r="1" spans="1:35">
      <c r="A1" s="781" t="s">
        <v>378</v>
      </c>
      <c r="B1" s="781"/>
      <c r="C1" s="781"/>
      <c r="D1" s="781"/>
      <c r="E1" s="781"/>
      <c r="F1" s="781"/>
      <c r="G1" s="781"/>
      <c r="H1" s="781"/>
      <c r="I1" s="781"/>
      <c r="J1" s="781"/>
      <c r="K1" s="781"/>
      <c r="L1" s="781"/>
      <c r="M1" s="781"/>
      <c r="N1" s="781"/>
      <c r="O1" s="781"/>
      <c r="P1" s="781"/>
      <c r="Q1" s="781"/>
      <c r="R1" s="781"/>
      <c r="S1" s="781"/>
      <c r="T1" s="781"/>
      <c r="U1" s="781"/>
      <c r="V1" s="781"/>
      <c r="W1" s="781"/>
      <c r="X1" s="781"/>
      <c r="Y1" s="781"/>
      <c r="Z1" s="781"/>
      <c r="AA1" s="781"/>
      <c r="AB1" s="781"/>
      <c r="AC1" s="781"/>
      <c r="AD1" s="781"/>
      <c r="AE1" s="781"/>
      <c r="AF1" s="781"/>
      <c r="AG1" s="781"/>
      <c r="AH1" s="781"/>
      <c r="AI1" s="781"/>
    </row>
    <row r="2" spans="1:35" ht="6.75" customHeight="1"/>
    <row r="6" spans="1:35" s="243" customFormat="1" ht="16.5">
      <c r="A6" s="782" t="s">
        <v>379</v>
      </c>
      <c r="B6" s="782"/>
      <c r="C6" s="782"/>
      <c r="D6" s="782"/>
      <c r="E6" s="782"/>
      <c r="H6" s="783" t="s">
        <v>295</v>
      </c>
      <c r="I6" s="783"/>
      <c r="J6" s="783"/>
      <c r="K6" s="783"/>
      <c r="L6" s="783"/>
      <c r="M6" s="783"/>
      <c r="N6" s="783"/>
      <c r="O6" s="783"/>
      <c r="P6" s="783"/>
      <c r="Q6" s="783"/>
      <c r="R6" s="783"/>
      <c r="S6" s="783"/>
      <c r="T6" s="783"/>
      <c r="U6" s="783"/>
      <c r="V6" s="783"/>
      <c r="W6" s="783"/>
      <c r="X6" s="783"/>
      <c r="Y6" s="783"/>
      <c r="Z6" s="783"/>
      <c r="AA6" s="783"/>
      <c r="AB6" s="783"/>
      <c r="AC6" s="783"/>
    </row>
    <row r="7" spans="1:35" s="243" customFormat="1" ht="7.5" customHeight="1" thickBot="1">
      <c r="A7" s="244"/>
      <c r="B7" s="244"/>
      <c r="C7" s="244"/>
      <c r="D7" s="244"/>
      <c r="E7" s="244"/>
      <c r="F7" s="244"/>
      <c r="G7" s="244"/>
      <c r="H7" s="244"/>
      <c r="I7" s="244"/>
      <c r="J7" s="244"/>
      <c r="K7" s="244"/>
      <c r="L7" s="244"/>
      <c r="M7" s="244"/>
      <c r="N7" s="244"/>
      <c r="O7" s="244"/>
      <c r="P7" s="244"/>
      <c r="Q7" s="244"/>
      <c r="R7" s="244"/>
      <c r="S7" s="244"/>
      <c r="T7" s="244"/>
      <c r="U7" s="244"/>
      <c r="V7" s="244"/>
      <c r="W7" s="244"/>
      <c r="X7" s="244"/>
      <c r="Y7" s="244"/>
      <c r="Z7" s="244"/>
      <c r="AA7" s="244"/>
      <c r="AB7" s="244"/>
      <c r="AC7" s="244"/>
      <c r="AD7" s="244"/>
      <c r="AE7" s="244"/>
      <c r="AF7" s="244"/>
      <c r="AG7" s="244"/>
      <c r="AH7" s="244"/>
      <c r="AI7" s="244"/>
    </row>
    <row r="8" spans="1:35" s="243" customFormat="1" ht="3.75" customHeight="1" thickTop="1">
      <c r="A8" s="245"/>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5"/>
      <c r="AI8" s="245"/>
    </row>
    <row r="9" spans="1:35" s="243" customFormat="1" ht="15.75">
      <c r="A9" s="784" t="s">
        <v>380</v>
      </c>
      <c r="B9" s="784"/>
      <c r="C9" s="784"/>
      <c r="D9" s="784"/>
      <c r="E9" s="784"/>
      <c r="F9" s="784"/>
      <c r="G9" s="784"/>
      <c r="H9" s="784"/>
      <c r="I9" s="784"/>
      <c r="J9" s="784"/>
      <c r="K9" s="784"/>
      <c r="L9" s="784"/>
      <c r="M9" s="784"/>
      <c r="N9" s="784"/>
      <c r="O9" s="784"/>
      <c r="P9" s="784"/>
      <c r="Q9" s="784"/>
      <c r="R9" s="784"/>
      <c r="S9" s="784"/>
      <c r="T9" s="784"/>
      <c r="U9" s="784"/>
      <c r="V9" s="784"/>
      <c r="W9" s="784"/>
      <c r="X9" s="784"/>
      <c r="Y9" s="784"/>
      <c r="Z9" s="784"/>
      <c r="AA9" s="784"/>
      <c r="AB9" s="784"/>
      <c r="AC9" s="784"/>
      <c r="AD9" s="784"/>
      <c r="AE9" s="784"/>
      <c r="AF9" s="784"/>
      <c r="AG9" s="784"/>
      <c r="AH9" s="784"/>
      <c r="AI9" s="784"/>
    </row>
    <row r="10" spans="1:35" s="243" customFormat="1" ht="15.75">
      <c r="G10" s="782" t="s">
        <v>381</v>
      </c>
      <c r="H10" s="782"/>
      <c r="I10" s="782"/>
      <c r="J10" s="782"/>
      <c r="K10" s="782"/>
      <c r="L10" s="782"/>
      <c r="M10" s="782"/>
      <c r="N10" s="782"/>
      <c r="O10" s="782"/>
      <c r="P10" s="782"/>
      <c r="Q10" s="782"/>
      <c r="R10" s="782"/>
      <c r="S10" s="782"/>
      <c r="T10" s="782"/>
      <c r="U10" s="782"/>
      <c r="V10" s="782"/>
      <c r="W10" s="782"/>
      <c r="X10" s="782"/>
      <c r="Y10" s="782"/>
      <c r="Z10" s="782"/>
      <c r="AA10" s="782"/>
      <c r="AB10" s="782"/>
      <c r="AC10" s="782"/>
    </row>
    <row r="11" spans="1:35" s="243" customFormat="1" ht="12" customHeight="1">
      <c r="A11" s="246">
        <v>1</v>
      </c>
      <c r="B11" s="247" t="s">
        <v>382</v>
      </c>
      <c r="E11" s="789">
        <f>+Nuur!D5</f>
        <v>2025779</v>
      </c>
      <c r="F11" s="790"/>
      <c r="G11" s="790"/>
      <c r="H11" s="790"/>
      <c r="I11" s="790"/>
      <c r="J11" s="790"/>
      <c r="K11" s="791"/>
      <c r="U11" s="248" t="s">
        <v>383</v>
      </c>
      <c r="V11" s="249"/>
      <c r="W11" s="249"/>
      <c r="X11" s="249"/>
      <c r="Y11" s="249"/>
      <c r="Z11" s="249"/>
      <c r="AA11" s="249"/>
      <c r="AB11" s="249"/>
      <c r="AC11" s="249"/>
      <c r="AD11" s="249"/>
      <c r="AE11" s="249"/>
      <c r="AF11" s="249"/>
      <c r="AG11" s="249"/>
      <c r="AH11" s="249"/>
      <c r="AI11" s="250"/>
    </row>
    <row r="12" spans="1:35" s="243" customFormat="1" ht="11.25" customHeight="1">
      <c r="B12" s="251"/>
      <c r="U12" s="252" t="s">
        <v>384</v>
      </c>
      <c r="V12" s="253"/>
      <c r="W12" s="254"/>
      <c r="X12" s="254"/>
      <c r="Y12" s="254"/>
      <c r="Z12" s="254"/>
      <c r="AA12" s="254"/>
      <c r="AB12" s="254"/>
      <c r="AC12" s="254"/>
      <c r="AD12" s="254"/>
      <c r="AE12" s="254"/>
      <c r="AF12" s="254"/>
      <c r="AG12" s="255"/>
      <c r="AH12" s="255"/>
      <c r="AI12" s="255"/>
    </row>
    <row r="13" spans="1:35" s="243" customFormat="1" ht="4.5" customHeight="1">
      <c r="B13" s="251"/>
      <c r="U13" s="252"/>
      <c r="V13" s="256"/>
      <c r="AI13" s="257"/>
    </row>
    <row r="14" spans="1:35" s="243" customFormat="1" ht="12.75" customHeight="1">
      <c r="A14" s="246">
        <v>2</v>
      </c>
      <c r="B14" s="247" t="s">
        <v>385</v>
      </c>
      <c r="D14" s="792" t="str">
        <f>+Nuur!A22</f>
        <v xml:space="preserve">     ''БҮТЭЭЛЧ ҮЙЛС"ХК</v>
      </c>
      <c r="E14" s="792"/>
      <c r="F14" s="792"/>
      <c r="G14" s="792"/>
      <c r="H14" s="792"/>
      <c r="I14" s="792"/>
      <c r="J14" s="792"/>
      <c r="K14" s="792"/>
      <c r="L14" s="792"/>
      <c r="M14" s="792"/>
      <c r="N14" s="792"/>
      <c r="O14" s="792"/>
      <c r="P14" s="792"/>
      <c r="Q14" s="792"/>
      <c r="U14" s="252" t="s">
        <v>386</v>
      </c>
      <c r="V14" s="256"/>
      <c r="AA14" s="254"/>
      <c r="AB14" s="258"/>
      <c r="AC14" s="258"/>
      <c r="AD14" s="258"/>
      <c r="AE14" s="258"/>
      <c r="AG14" s="243" t="s">
        <v>387</v>
      </c>
      <c r="AI14" s="257"/>
    </row>
    <row r="15" spans="1:35" s="243" customFormat="1" ht="3" customHeight="1">
      <c r="A15" s="246"/>
      <c r="B15" s="247"/>
      <c r="E15" s="256"/>
      <c r="U15" s="252"/>
      <c r="V15" s="256"/>
      <c r="AI15" s="257"/>
    </row>
    <row r="16" spans="1:35" s="243" customFormat="1">
      <c r="U16" s="252" t="s">
        <v>388</v>
      </c>
      <c r="V16" s="256"/>
      <c r="AC16" s="259"/>
      <c r="AD16" s="259"/>
      <c r="AE16" s="259"/>
      <c r="AF16" s="259"/>
      <c r="AG16" s="259"/>
      <c r="AI16" s="257"/>
    </row>
    <row r="17" spans="1:37" s="243" customFormat="1" ht="14.25" customHeight="1">
      <c r="A17" s="246">
        <v>3</v>
      </c>
      <c r="B17" s="247" t="s">
        <v>389</v>
      </c>
      <c r="J17" s="254">
        <v>2</v>
      </c>
      <c r="K17" s="254">
        <v>0</v>
      </c>
      <c r="L17" s="254">
        <v>1</v>
      </c>
      <c r="M17" s="254">
        <v>8</v>
      </c>
      <c r="O17" s="251" t="s">
        <v>293</v>
      </c>
      <c r="R17" s="254">
        <v>0</v>
      </c>
      <c r="S17" s="254">
        <v>4</v>
      </c>
      <c r="U17" s="260"/>
      <c r="V17" s="259"/>
      <c r="W17" s="259"/>
      <c r="X17" s="259"/>
      <c r="Y17" s="259"/>
      <c r="Z17" s="259"/>
      <c r="AA17" s="259"/>
      <c r="AB17" s="259"/>
      <c r="AC17" s="259"/>
      <c r="AD17" s="259"/>
      <c r="AE17" s="259"/>
      <c r="AF17" s="259"/>
      <c r="AG17" s="259"/>
      <c r="AH17" s="259"/>
      <c r="AI17" s="258"/>
    </row>
    <row r="18" spans="1:37" s="243" customFormat="1" ht="15.75">
      <c r="B18" s="246"/>
    </row>
    <row r="19" spans="1:37" s="243" customFormat="1" ht="12.75" hidden="1" customHeight="1">
      <c r="AC19" s="256" t="s">
        <v>390</v>
      </c>
    </row>
    <row r="20" spans="1:37" s="243" customFormat="1">
      <c r="B20" s="261" t="s">
        <v>391</v>
      </c>
      <c r="AC20" s="788" t="s">
        <v>390</v>
      </c>
      <c r="AD20" s="788"/>
      <c r="AE20" s="788"/>
      <c r="AF20" s="788"/>
      <c r="AG20" s="788"/>
      <c r="AH20" s="262"/>
    </row>
    <row r="21" spans="1:37" s="243" customFormat="1">
      <c r="B21" s="793" t="s">
        <v>247</v>
      </c>
      <c r="C21" s="794"/>
      <c r="D21" s="794"/>
      <c r="E21" s="794"/>
      <c r="F21" s="794"/>
      <c r="G21" s="794"/>
      <c r="H21" s="794"/>
      <c r="I21" s="794"/>
      <c r="J21" s="794"/>
      <c r="K21" s="794"/>
      <c r="L21" s="794"/>
      <c r="M21" s="794"/>
      <c r="N21" s="794"/>
      <c r="O21" s="794"/>
      <c r="P21" s="794"/>
      <c r="Q21" s="794"/>
      <c r="R21" s="794"/>
      <c r="S21" s="794"/>
      <c r="T21" s="794"/>
      <c r="U21" s="794"/>
      <c r="V21" s="794"/>
      <c r="W21" s="794"/>
      <c r="X21" s="794"/>
      <c r="Y21" s="794"/>
      <c r="Z21" s="794"/>
      <c r="AA21" s="794"/>
      <c r="AB21" s="794"/>
      <c r="AC21" s="794"/>
      <c r="AD21" s="794"/>
      <c r="AE21" s="794"/>
      <c r="AF21" s="794"/>
      <c r="AG21" s="794"/>
      <c r="AH21" s="794"/>
      <c r="AI21" s="794"/>
    </row>
    <row r="22" spans="1:37" s="243" customFormat="1" ht="35.25" customHeight="1">
      <c r="A22" s="263"/>
      <c r="B22" s="757" t="s">
        <v>392</v>
      </c>
      <c r="C22" s="757"/>
      <c r="D22" s="757"/>
      <c r="E22" s="757"/>
      <c r="F22" s="757"/>
      <c r="G22" s="757"/>
      <c r="H22" s="757"/>
      <c r="I22" s="757"/>
      <c r="J22" s="757"/>
      <c r="K22" s="757"/>
      <c r="L22" s="757"/>
      <c r="M22" s="757"/>
      <c r="N22" s="757"/>
      <c r="O22" s="757"/>
      <c r="P22" s="757"/>
      <c r="Q22" s="757"/>
      <c r="R22" s="757"/>
      <c r="S22" s="757"/>
      <c r="T22" s="757"/>
      <c r="U22" s="757"/>
      <c r="V22" s="757"/>
      <c r="W22" s="757"/>
      <c r="X22" s="757"/>
      <c r="Y22" s="757"/>
      <c r="Z22" s="757" t="s">
        <v>294</v>
      </c>
      <c r="AA22" s="757"/>
      <c r="AB22" s="795" t="s">
        <v>393</v>
      </c>
      <c r="AC22" s="795"/>
      <c r="AD22" s="795"/>
      <c r="AE22" s="795"/>
      <c r="AF22" s="757" t="s">
        <v>394</v>
      </c>
      <c r="AG22" s="757"/>
      <c r="AH22" s="757"/>
      <c r="AI22" s="757"/>
    </row>
    <row r="23" spans="1:37" s="243" customFormat="1">
      <c r="A23" s="757" t="s">
        <v>395</v>
      </c>
      <c r="B23" s="757"/>
      <c r="C23" s="757"/>
      <c r="D23" s="757"/>
      <c r="E23" s="757"/>
      <c r="F23" s="757"/>
      <c r="G23" s="757"/>
      <c r="H23" s="757"/>
      <c r="I23" s="757"/>
      <c r="J23" s="757"/>
      <c r="K23" s="757"/>
      <c r="L23" s="757"/>
      <c r="M23" s="757"/>
      <c r="N23" s="757"/>
      <c r="O23" s="757"/>
      <c r="P23" s="757"/>
      <c r="Q23" s="757"/>
      <c r="R23" s="757"/>
      <c r="S23" s="757"/>
      <c r="T23" s="757"/>
      <c r="U23" s="757"/>
      <c r="V23" s="757"/>
      <c r="W23" s="757"/>
      <c r="X23" s="757"/>
      <c r="Y23" s="757"/>
      <c r="Z23" s="757" t="s">
        <v>396</v>
      </c>
      <c r="AA23" s="757"/>
      <c r="AB23" s="757" t="s">
        <v>397</v>
      </c>
      <c r="AC23" s="757"/>
      <c r="AD23" s="757"/>
      <c r="AE23" s="757"/>
      <c r="AF23" s="757"/>
      <c r="AG23" s="757"/>
      <c r="AH23" s="757"/>
      <c r="AI23" s="757"/>
    </row>
    <row r="24" spans="1:37" ht="24" customHeight="1">
      <c r="A24" s="799" t="s">
        <v>398</v>
      </c>
      <c r="B24" s="800"/>
      <c r="C24" s="800"/>
      <c r="D24" s="800"/>
      <c r="E24" s="800"/>
      <c r="F24" s="800"/>
      <c r="G24" s="800"/>
      <c r="H24" s="800"/>
      <c r="I24" s="800"/>
      <c r="J24" s="800"/>
      <c r="K24" s="800"/>
      <c r="L24" s="800"/>
      <c r="M24" s="800"/>
      <c r="N24" s="800"/>
      <c r="O24" s="800"/>
      <c r="P24" s="800"/>
      <c r="Q24" s="800"/>
      <c r="R24" s="800"/>
      <c r="S24" s="800"/>
      <c r="T24" s="800"/>
      <c r="U24" s="800"/>
      <c r="V24" s="800"/>
      <c r="W24" s="800"/>
      <c r="X24" s="800"/>
      <c r="Y24" s="801"/>
      <c r="Z24" s="757">
        <v>1</v>
      </c>
      <c r="AA24" s="757"/>
      <c r="AB24" s="757">
        <f>+AB25+AB26</f>
        <v>28</v>
      </c>
      <c r="AC24" s="757"/>
      <c r="AD24" s="757"/>
      <c r="AE24" s="757"/>
      <c r="AF24" s="779">
        <f>+AF25</f>
        <v>128010000</v>
      </c>
      <c r="AG24" s="779"/>
      <c r="AH24" s="779"/>
      <c r="AI24" s="779"/>
    </row>
    <row r="25" spans="1:37" ht="43.5" customHeight="1">
      <c r="A25" s="264"/>
      <c r="B25" s="780" t="s">
        <v>399</v>
      </c>
      <c r="C25" s="780"/>
      <c r="D25" s="780"/>
      <c r="E25" s="780"/>
      <c r="F25" s="780"/>
      <c r="G25" s="780"/>
      <c r="H25" s="780"/>
      <c r="I25" s="780"/>
      <c r="J25" s="780"/>
      <c r="K25" s="780"/>
      <c r="L25" s="780"/>
      <c r="M25" s="780"/>
      <c r="N25" s="780"/>
      <c r="O25" s="780"/>
      <c r="P25" s="780"/>
      <c r="Q25" s="780"/>
      <c r="R25" s="780"/>
      <c r="S25" s="780"/>
      <c r="T25" s="780"/>
      <c r="U25" s="780"/>
      <c r="V25" s="780"/>
      <c r="W25" s="780"/>
      <c r="X25" s="780"/>
      <c r="Y25" s="780"/>
      <c r="Z25" s="753">
        <v>2</v>
      </c>
      <c r="AA25" s="753"/>
      <c r="AB25" s="796">
        <v>28</v>
      </c>
      <c r="AC25" s="797"/>
      <c r="AD25" s="797"/>
      <c r="AE25" s="798"/>
      <c r="AF25" s="779">
        <f>+'Guilgee balance'!F173</f>
        <v>128010000</v>
      </c>
      <c r="AG25" s="779"/>
      <c r="AH25" s="779"/>
      <c r="AI25" s="779"/>
      <c r="AJ25" s="265"/>
      <c r="AK25" s="242" t="s">
        <v>589</v>
      </c>
    </row>
    <row r="26" spans="1:37" ht="50.25" customHeight="1">
      <c r="A26" s="264"/>
      <c r="B26" s="780" t="s">
        <v>400</v>
      </c>
      <c r="C26" s="780"/>
      <c r="D26" s="780"/>
      <c r="E26" s="780"/>
      <c r="F26" s="780"/>
      <c r="G26" s="780"/>
      <c r="H26" s="780"/>
      <c r="I26" s="780"/>
      <c r="J26" s="780"/>
      <c r="K26" s="780"/>
      <c r="L26" s="780"/>
      <c r="M26" s="780"/>
      <c r="N26" s="780"/>
      <c r="O26" s="780"/>
      <c r="P26" s="780"/>
      <c r="Q26" s="780"/>
      <c r="R26" s="780"/>
      <c r="S26" s="780"/>
      <c r="T26" s="780"/>
      <c r="U26" s="780"/>
      <c r="V26" s="780"/>
      <c r="W26" s="780"/>
      <c r="X26" s="780"/>
      <c r="Y26" s="780"/>
      <c r="Z26" s="753">
        <v>3</v>
      </c>
      <c r="AA26" s="753"/>
      <c r="AB26" s="753"/>
      <c r="AC26" s="753"/>
      <c r="AD26" s="753"/>
      <c r="AE26" s="753"/>
      <c r="AF26" s="778"/>
      <c r="AG26" s="778"/>
      <c r="AH26" s="778"/>
      <c r="AI26" s="778"/>
    </row>
    <row r="27" spans="1:37">
      <c r="A27" s="758" t="s">
        <v>401</v>
      </c>
      <c r="B27" s="758"/>
      <c r="C27" s="758"/>
      <c r="D27" s="758"/>
      <c r="E27" s="758"/>
      <c r="F27" s="758"/>
      <c r="G27" s="758"/>
      <c r="H27" s="758"/>
      <c r="I27" s="758"/>
      <c r="J27" s="758"/>
      <c r="K27" s="758"/>
      <c r="L27" s="758"/>
      <c r="M27" s="758"/>
      <c r="N27" s="758"/>
      <c r="O27" s="758"/>
      <c r="P27" s="758"/>
      <c r="Q27" s="758"/>
      <c r="R27" s="758"/>
      <c r="S27" s="758"/>
      <c r="T27" s="758"/>
      <c r="U27" s="758"/>
      <c r="V27" s="758"/>
      <c r="W27" s="758"/>
      <c r="X27" s="758"/>
      <c r="Y27" s="758"/>
      <c r="Z27" s="757">
        <v>4</v>
      </c>
      <c r="AA27" s="757"/>
      <c r="AB27" s="757">
        <f>+AB24</f>
        <v>28</v>
      </c>
      <c r="AC27" s="757"/>
      <c r="AD27" s="757"/>
      <c r="AE27" s="757"/>
      <c r="AF27" s="778">
        <f>+'Guilgee balance'!G112-'Guilgee balance'!F175</f>
        <v>15713900</v>
      </c>
      <c r="AG27" s="778"/>
      <c r="AH27" s="778"/>
      <c r="AI27" s="778"/>
      <c r="AJ27" s="265">
        <v>0</v>
      </c>
      <c r="AK27" s="242" t="s">
        <v>588</v>
      </c>
    </row>
    <row r="28" spans="1:37">
      <c r="A28" s="758" t="s">
        <v>402</v>
      </c>
      <c r="B28" s="758"/>
      <c r="C28" s="758"/>
      <c r="D28" s="758"/>
      <c r="E28" s="758"/>
      <c r="F28" s="758"/>
      <c r="G28" s="758"/>
      <c r="H28" s="758"/>
      <c r="I28" s="758"/>
      <c r="J28" s="758"/>
      <c r="K28" s="758"/>
      <c r="L28" s="758"/>
      <c r="M28" s="758"/>
      <c r="N28" s="758"/>
      <c r="O28" s="758"/>
      <c r="P28" s="758"/>
      <c r="Q28" s="758"/>
      <c r="R28" s="758"/>
      <c r="S28" s="758"/>
      <c r="T28" s="758"/>
      <c r="U28" s="758"/>
      <c r="V28" s="758"/>
      <c r="W28" s="758"/>
      <c r="X28" s="758"/>
      <c r="Y28" s="758"/>
      <c r="Z28" s="757">
        <v>5</v>
      </c>
      <c r="AA28" s="757"/>
      <c r="AB28" s="757">
        <f>+AB24</f>
        <v>28</v>
      </c>
      <c r="AC28" s="757"/>
      <c r="AD28" s="757"/>
      <c r="AE28" s="757"/>
      <c r="AF28" s="779">
        <f>+AF25-AF27</f>
        <v>112296100</v>
      </c>
      <c r="AG28" s="779"/>
      <c r="AH28" s="779"/>
      <c r="AI28" s="779"/>
    </row>
    <row r="29" spans="1:37">
      <c r="A29" s="758" t="s">
        <v>403</v>
      </c>
      <c r="B29" s="758"/>
      <c r="C29" s="758"/>
      <c r="D29" s="758"/>
      <c r="E29" s="758"/>
      <c r="F29" s="758"/>
      <c r="G29" s="758"/>
      <c r="H29" s="758"/>
      <c r="I29" s="758"/>
      <c r="J29" s="758"/>
      <c r="K29" s="758"/>
      <c r="L29" s="758"/>
      <c r="M29" s="758"/>
      <c r="N29" s="758"/>
      <c r="O29" s="758"/>
      <c r="P29" s="758"/>
      <c r="Q29" s="758"/>
      <c r="R29" s="758"/>
      <c r="S29" s="758"/>
      <c r="T29" s="758"/>
      <c r="U29" s="758"/>
      <c r="V29" s="758"/>
      <c r="W29" s="758"/>
      <c r="X29" s="758"/>
      <c r="Y29" s="758"/>
      <c r="Z29" s="757">
        <v>6</v>
      </c>
      <c r="AA29" s="757"/>
      <c r="AB29" s="757">
        <f>+AB24</f>
        <v>28</v>
      </c>
      <c r="AC29" s="757"/>
      <c r="AD29" s="757"/>
      <c r="AE29" s="757"/>
      <c r="AF29" s="779">
        <f>+AF28*0.1</f>
        <v>11229610</v>
      </c>
      <c r="AG29" s="779"/>
      <c r="AH29" s="779"/>
      <c r="AI29" s="779"/>
    </row>
    <row r="30" spans="1:37" ht="30" customHeight="1">
      <c r="A30" s="765" t="s">
        <v>404</v>
      </c>
      <c r="B30" s="765"/>
      <c r="C30" s="765"/>
      <c r="D30" s="765"/>
      <c r="E30" s="765"/>
      <c r="F30" s="765"/>
      <c r="G30" s="765"/>
      <c r="H30" s="765"/>
      <c r="I30" s="765"/>
      <c r="J30" s="765"/>
      <c r="K30" s="765"/>
      <c r="L30" s="765"/>
      <c r="M30" s="765"/>
      <c r="N30" s="765"/>
      <c r="O30" s="765"/>
      <c r="P30" s="765"/>
      <c r="Q30" s="765"/>
      <c r="R30" s="765"/>
      <c r="S30" s="765"/>
      <c r="T30" s="765"/>
      <c r="U30" s="765"/>
      <c r="V30" s="765"/>
      <c r="W30" s="765"/>
      <c r="X30" s="765"/>
      <c r="Y30" s="765"/>
      <c r="Z30" s="757">
        <v>7</v>
      </c>
      <c r="AA30" s="757"/>
      <c r="AB30" s="757"/>
      <c r="AC30" s="757"/>
      <c r="AD30" s="757"/>
      <c r="AE30" s="757"/>
      <c r="AF30" s="778"/>
      <c r="AG30" s="778"/>
      <c r="AH30" s="778"/>
      <c r="AI30" s="778"/>
    </row>
    <row r="31" spans="1:37" ht="26.25" customHeight="1">
      <c r="A31" s="263"/>
      <c r="B31" s="761" t="s">
        <v>405</v>
      </c>
      <c r="C31" s="761"/>
      <c r="D31" s="761"/>
      <c r="E31" s="761"/>
      <c r="F31" s="761"/>
      <c r="G31" s="761"/>
      <c r="H31" s="761"/>
      <c r="I31" s="761"/>
      <c r="J31" s="761"/>
      <c r="K31" s="761"/>
      <c r="L31" s="761"/>
      <c r="M31" s="761"/>
      <c r="N31" s="761"/>
      <c r="O31" s="761"/>
      <c r="P31" s="761"/>
      <c r="Q31" s="761"/>
      <c r="R31" s="761"/>
      <c r="S31" s="761"/>
      <c r="T31" s="761"/>
      <c r="U31" s="761"/>
      <c r="V31" s="761"/>
      <c r="W31" s="761"/>
      <c r="X31" s="761"/>
      <c r="Y31" s="761"/>
      <c r="Z31" s="757">
        <v>8</v>
      </c>
      <c r="AA31" s="757"/>
      <c r="AB31" s="757"/>
      <c r="AC31" s="757"/>
      <c r="AD31" s="757"/>
      <c r="AE31" s="757"/>
      <c r="AF31" s="778"/>
      <c r="AG31" s="778"/>
      <c r="AH31" s="778"/>
      <c r="AI31" s="778"/>
    </row>
    <row r="32" spans="1:37" ht="22.5" customHeight="1">
      <c r="A32" s="765" t="s">
        <v>406</v>
      </c>
      <c r="B32" s="765"/>
      <c r="C32" s="765"/>
      <c r="D32" s="765"/>
      <c r="E32" s="765"/>
      <c r="F32" s="765"/>
      <c r="G32" s="765"/>
      <c r="H32" s="765"/>
      <c r="I32" s="765"/>
      <c r="J32" s="765"/>
      <c r="K32" s="765"/>
      <c r="L32" s="765"/>
      <c r="M32" s="765"/>
      <c r="N32" s="765"/>
      <c r="O32" s="765"/>
      <c r="P32" s="765"/>
      <c r="Q32" s="765"/>
      <c r="R32" s="765"/>
      <c r="S32" s="765"/>
      <c r="T32" s="765"/>
      <c r="U32" s="765"/>
      <c r="V32" s="765"/>
      <c r="W32" s="765"/>
      <c r="X32" s="765"/>
      <c r="Y32" s="765"/>
      <c r="Z32" s="757">
        <v>9</v>
      </c>
      <c r="AA32" s="757"/>
      <c r="AB32" s="757"/>
      <c r="AC32" s="757"/>
      <c r="AD32" s="757"/>
      <c r="AE32" s="757"/>
      <c r="AF32" s="778"/>
      <c r="AG32" s="778"/>
      <c r="AH32" s="778"/>
      <c r="AI32" s="778"/>
    </row>
    <row r="33" spans="1:38">
      <c r="A33" s="263"/>
      <c r="B33" s="775" t="s">
        <v>407</v>
      </c>
      <c r="C33" s="776"/>
      <c r="D33" s="776"/>
      <c r="E33" s="776"/>
      <c r="F33" s="776"/>
      <c r="G33" s="776"/>
      <c r="H33" s="776"/>
      <c r="I33" s="776"/>
      <c r="J33" s="776"/>
      <c r="K33" s="776"/>
      <c r="L33" s="776"/>
      <c r="M33" s="776"/>
      <c r="N33" s="776"/>
      <c r="O33" s="776"/>
      <c r="P33" s="776"/>
      <c r="Q33" s="776"/>
      <c r="R33" s="776"/>
      <c r="S33" s="776"/>
      <c r="T33" s="776"/>
      <c r="U33" s="776"/>
      <c r="V33" s="776"/>
      <c r="W33" s="776"/>
      <c r="X33" s="776"/>
      <c r="Y33" s="777"/>
      <c r="Z33" s="757">
        <v>10</v>
      </c>
      <c r="AA33" s="757"/>
      <c r="AB33" s="757"/>
      <c r="AC33" s="757"/>
      <c r="AD33" s="757"/>
      <c r="AE33" s="757"/>
      <c r="AF33" s="778"/>
      <c r="AG33" s="778"/>
      <c r="AH33" s="778"/>
      <c r="AI33" s="778"/>
    </row>
    <row r="34" spans="1:38" ht="38.25" customHeight="1">
      <c r="A34" s="765" t="s">
        <v>408</v>
      </c>
      <c r="B34" s="765"/>
      <c r="C34" s="765"/>
      <c r="D34" s="765"/>
      <c r="E34" s="765"/>
      <c r="F34" s="765"/>
      <c r="G34" s="765"/>
      <c r="H34" s="765"/>
      <c r="I34" s="765"/>
      <c r="J34" s="765"/>
      <c r="K34" s="765"/>
      <c r="L34" s="765"/>
      <c r="M34" s="765"/>
      <c r="N34" s="765"/>
      <c r="O34" s="765"/>
      <c r="P34" s="765"/>
      <c r="Q34" s="765"/>
      <c r="R34" s="765"/>
      <c r="S34" s="765"/>
      <c r="T34" s="765"/>
      <c r="U34" s="765"/>
      <c r="V34" s="765"/>
      <c r="W34" s="765"/>
      <c r="X34" s="765"/>
      <c r="Y34" s="765"/>
      <c r="Z34" s="757">
        <v>11</v>
      </c>
      <c r="AA34" s="757"/>
      <c r="AB34" s="757"/>
      <c r="AC34" s="757"/>
      <c r="AD34" s="757"/>
      <c r="AE34" s="757"/>
      <c r="AF34" s="778"/>
      <c r="AG34" s="778"/>
      <c r="AH34" s="778"/>
      <c r="AI34" s="778"/>
    </row>
    <row r="35" spans="1:38" ht="36.75" customHeight="1">
      <c r="A35" s="263"/>
      <c r="B35" s="761" t="s">
        <v>409</v>
      </c>
      <c r="C35" s="761"/>
      <c r="D35" s="761"/>
      <c r="E35" s="761"/>
      <c r="F35" s="761"/>
      <c r="G35" s="761"/>
      <c r="H35" s="761"/>
      <c r="I35" s="761"/>
      <c r="J35" s="761"/>
      <c r="K35" s="761"/>
      <c r="L35" s="761"/>
      <c r="M35" s="761"/>
      <c r="N35" s="761"/>
      <c r="O35" s="761"/>
      <c r="P35" s="761"/>
      <c r="Q35" s="761"/>
      <c r="R35" s="761"/>
      <c r="S35" s="761"/>
      <c r="T35" s="761"/>
      <c r="U35" s="761"/>
      <c r="V35" s="761"/>
      <c r="W35" s="761"/>
      <c r="X35" s="761"/>
      <c r="Y35" s="761"/>
      <c r="Z35" s="757">
        <v>12</v>
      </c>
      <c r="AA35" s="757"/>
      <c r="AB35" s="757"/>
      <c r="AC35" s="757"/>
      <c r="AD35" s="757"/>
      <c r="AE35" s="757"/>
      <c r="AF35" s="778"/>
      <c r="AG35" s="778"/>
      <c r="AH35" s="778"/>
      <c r="AI35" s="778"/>
    </row>
    <row r="36" spans="1:38" ht="27.75" customHeight="1">
      <c r="A36" s="765" t="s">
        <v>410</v>
      </c>
      <c r="B36" s="765"/>
      <c r="C36" s="765"/>
      <c r="D36" s="765"/>
      <c r="E36" s="765"/>
      <c r="F36" s="765"/>
      <c r="G36" s="765"/>
      <c r="H36" s="765"/>
      <c r="I36" s="765"/>
      <c r="J36" s="765"/>
      <c r="K36" s="765"/>
      <c r="L36" s="765"/>
      <c r="M36" s="765"/>
      <c r="N36" s="765"/>
      <c r="O36" s="765"/>
      <c r="P36" s="765"/>
      <c r="Q36" s="765"/>
      <c r="R36" s="765"/>
      <c r="S36" s="765"/>
      <c r="T36" s="765"/>
      <c r="U36" s="765"/>
      <c r="V36" s="765"/>
      <c r="W36" s="765"/>
      <c r="X36" s="765"/>
      <c r="Y36" s="765"/>
      <c r="Z36" s="766">
        <v>13</v>
      </c>
      <c r="AA36" s="767"/>
      <c r="AB36" s="766"/>
      <c r="AC36" s="768"/>
      <c r="AD36" s="768"/>
      <c r="AE36" s="767"/>
      <c r="AF36" s="769">
        <v>0</v>
      </c>
      <c r="AG36" s="770"/>
      <c r="AH36" s="770"/>
      <c r="AI36" s="771"/>
    </row>
    <row r="37" spans="1:38" ht="25.5" customHeight="1">
      <c r="A37" s="263"/>
      <c r="B37" s="761" t="s">
        <v>411</v>
      </c>
      <c r="C37" s="761"/>
      <c r="D37" s="761"/>
      <c r="E37" s="761"/>
      <c r="F37" s="761"/>
      <c r="G37" s="761"/>
      <c r="H37" s="761"/>
      <c r="I37" s="761"/>
      <c r="J37" s="761"/>
      <c r="K37" s="761"/>
      <c r="L37" s="761"/>
      <c r="M37" s="761"/>
      <c r="N37" s="761"/>
      <c r="O37" s="761"/>
      <c r="P37" s="761"/>
      <c r="Q37" s="761"/>
      <c r="R37" s="761"/>
      <c r="S37" s="761"/>
      <c r="T37" s="761"/>
      <c r="U37" s="761"/>
      <c r="V37" s="761"/>
      <c r="W37" s="761"/>
      <c r="X37" s="761"/>
      <c r="Y37" s="761"/>
      <c r="Z37" s="766">
        <v>14</v>
      </c>
      <c r="AA37" s="767"/>
      <c r="AB37" s="766"/>
      <c r="AC37" s="768"/>
      <c r="AD37" s="768"/>
      <c r="AE37" s="767"/>
      <c r="AF37" s="769"/>
      <c r="AG37" s="770"/>
      <c r="AH37" s="770"/>
      <c r="AI37" s="771"/>
    </row>
    <row r="38" spans="1:38">
      <c r="A38" s="758" t="s">
        <v>412</v>
      </c>
      <c r="B38" s="758"/>
      <c r="C38" s="758"/>
      <c r="D38" s="758"/>
      <c r="E38" s="758"/>
      <c r="F38" s="758"/>
      <c r="G38" s="758"/>
      <c r="H38" s="758"/>
      <c r="I38" s="758"/>
      <c r="J38" s="758"/>
      <c r="K38" s="758"/>
      <c r="L38" s="758"/>
      <c r="M38" s="758"/>
      <c r="N38" s="758"/>
      <c r="O38" s="758"/>
      <c r="P38" s="758"/>
      <c r="Q38" s="758"/>
      <c r="R38" s="758"/>
      <c r="S38" s="758"/>
      <c r="T38" s="758"/>
      <c r="U38" s="758"/>
      <c r="V38" s="758"/>
      <c r="W38" s="758"/>
      <c r="X38" s="758"/>
      <c r="Y38" s="758"/>
      <c r="Z38" s="766">
        <v>15</v>
      </c>
      <c r="AA38" s="767"/>
      <c r="AB38" s="766">
        <f>+AB24</f>
        <v>28</v>
      </c>
      <c r="AC38" s="768"/>
      <c r="AD38" s="768"/>
      <c r="AE38" s="767"/>
      <c r="AF38" s="772">
        <f>+AF29+AF30+AF32+AF34+AF36</f>
        <v>11229610</v>
      </c>
      <c r="AG38" s="773"/>
      <c r="AH38" s="773"/>
      <c r="AI38" s="774"/>
      <c r="AK38" s="407">
        <v>3953332.4199999995</v>
      </c>
    </row>
    <row r="39" spans="1:38">
      <c r="A39" s="758" t="s">
        <v>413</v>
      </c>
      <c r="B39" s="758"/>
      <c r="C39" s="758"/>
      <c r="D39" s="758"/>
      <c r="E39" s="758"/>
      <c r="F39" s="758"/>
      <c r="G39" s="758"/>
      <c r="H39" s="758"/>
      <c r="I39" s="758"/>
      <c r="J39" s="758"/>
      <c r="K39" s="758"/>
      <c r="L39" s="758"/>
      <c r="M39" s="758"/>
      <c r="N39" s="758"/>
      <c r="O39" s="758"/>
      <c r="P39" s="758"/>
      <c r="Q39" s="758"/>
      <c r="R39" s="758"/>
      <c r="S39" s="758"/>
      <c r="T39" s="758"/>
      <c r="U39" s="758"/>
      <c r="V39" s="758"/>
      <c r="W39" s="758"/>
      <c r="X39" s="758"/>
      <c r="Y39" s="758"/>
      <c r="Z39" s="766">
        <v>16</v>
      </c>
      <c r="AA39" s="767"/>
      <c r="AB39" s="766">
        <f>+AB38</f>
        <v>28</v>
      </c>
      <c r="AC39" s="768"/>
      <c r="AD39" s="768"/>
      <c r="AE39" s="767"/>
      <c r="AF39" s="772">
        <v>5139999.96</v>
      </c>
      <c r="AG39" s="773"/>
      <c r="AH39" s="773"/>
      <c r="AI39" s="774"/>
      <c r="AJ39" s="265">
        <v>299</v>
      </c>
      <c r="AK39" s="750" t="s">
        <v>697</v>
      </c>
      <c r="AL39" s="751"/>
    </row>
    <row r="40" spans="1:38">
      <c r="A40" s="758" t="s">
        <v>414</v>
      </c>
      <c r="B40" s="758"/>
      <c r="C40" s="758"/>
      <c r="D40" s="758"/>
      <c r="E40" s="758"/>
      <c r="F40" s="758"/>
      <c r="G40" s="758"/>
      <c r="H40" s="758"/>
      <c r="I40" s="758"/>
      <c r="J40" s="758"/>
      <c r="K40" s="758"/>
      <c r="L40" s="758"/>
      <c r="M40" s="758"/>
      <c r="N40" s="758"/>
      <c r="O40" s="758"/>
      <c r="P40" s="758"/>
      <c r="Q40" s="758"/>
      <c r="R40" s="758"/>
      <c r="S40" s="758"/>
      <c r="T40" s="758"/>
      <c r="U40" s="758"/>
      <c r="V40" s="758"/>
      <c r="W40" s="758"/>
      <c r="X40" s="758"/>
      <c r="Y40" s="758"/>
      <c r="Z40" s="766">
        <v>17</v>
      </c>
      <c r="AA40" s="767"/>
      <c r="AB40" s="766">
        <f>+AB38</f>
        <v>28</v>
      </c>
      <c r="AC40" s="768"/>
      <c r="AD40" s="768"/>
      <c r="AE40" s="767"/>
      <c r="AF40" s="772">
        <f>+AF38-AF39</f>
        <v>6089610.04</v>
      </c>
      <c r="AG40" s="773"/>
      <c r="AH40" s="773"/>
      <c r="AI40" s="774"/>
      <c r="AJ40" s="266"/>
    </row>
    <row r="41" spans="1:38" ht="24" customHeight="1">
      <c r="A41" s="765" t="s">
        <v>415</v>
      </c>
      <c r="B41" s="765"/>
      <c r="C41" s="765"/>
      <c r="D41" s="765"/>
      <c r="E41" s="765"/>
      <c r="F41" s="765"/>
      <c r="G41" s="765"/>
      <c r="H41" s="765"/>
      <c r="I41" s="765"/>
      <c r="J41" s="765"/>
      <c r="K41" s="765"/>
      <c r="L41" s="765"/>
      <c r="M41" s="765"/>
      <c r="N41" s="765"/>
      <c r="O41" s="765"/>
      <c r="P41" s="765"/>
      <c r="Q41" s="765"/>
      <c r="R41" s="765"/>
      <c r="S41" s="765"/>
      <c r="T41" s="765"/>
      <c r="U41" s="765"/>
      <c r="V41" s="765"/>
      <c r="W41" s="765"/>
      <c r="X41" s="765"/>
      <c r="Y41" s="765"/>
      <c r="Z41" s="766">
        <v>18</v>
      </c>
      <c r="AA41" s="767"/>
      <c r="AB41" s="766"/>
      <c r="AC41" s="768"/>
      <c r="AD41" s="768"/>
      <c r="AE41" s="767"/>
      <c r="AF41" s="769"/>
      <c r="AG41" s="770"/>
      <c r="AH41" s="770"/>
      <c r="AI41" s="771"/>
    </row>
    <row r="42" spans="1:38" ht="30.75" customHeight="1">
      <c r="A42" s="759" t="s">
        <v>416</v>
      </c>
      <c r="B42" s="759"/>
      <c r="C42" s="759"/>
      <c r="D42" s="759"/>
      <c r="E42" s="759"/>
      <c r="F42" s="759"/>
      <c r="G42" s="759"/>
      <c r="H42" s="759"/>
      <c r="I42" s="759"/>
      <c r="J42" s="759"/>
      <c r="K42" s="759"/>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row>
    <row r="43" spans="1:38" ht="74.25" customHeight="1">
      <c r="A43" s="761" t="s">
        <v>248</v>
      </c>
      <c r="B43" s="761"/>
      <c r="C43" s="761"/>
      <c r="D43" s="761"/>
      <c r="E43" s="761"/>
      <c r="F43" s="761"/>
      <c r="G43" s="761"/>
      <c r="H43" s="761"/>
      <c r="I43" s="761"/>
      <c r="J43" s="761"/>
      <c r="K43" s="761"/>
      <c r="L43" s="761"/>
      <c r="M43" s="761"/>
      <c r="N43" s="761"/>
      <c r="O43" s="761"/>
      <c r="P43" s="761"/>
      <c r="Q43" s="761"/>
      <c r="R43" s="761"/>
      <c r="S43" s="761"/>
      <c r="T43" s="761"/>
      <c r="U43" s="761"/>
      <c r="V43" s="761"/>
      <c r="W43" s="761"/>
      <c r="X43" s="761"/>
      <c r="Y43" s="761"/>
      <c r="Z43" s="757">
        <v>19</v>
      </c>
      <c r="AA43" s="757"/>
      <c r="AB43" s="753"/>
      <c r="AC43" s="753"/>
      <c r="AD43" s="753"/>
      <c r="AE43" s="753"/>
      <c r="AF43" s="754">
        <f>+AF44+AF45+AF46+AF47+AF48</f>
        <v>0</v>
      </c>
      <c r="AG43" s="754"/>
      <c r="AH43" s="754"/>
      <c r="AI43" s="754"/>
    </row>
    <row r="44" spans="1:38" ht="22.5" customHeight="1">
      <c r="A44" s="263"/>
      <c r="B44" s="761" t="s">
        <v>417</v>
      </c>
      <c r="C44" s="761"/>
      <c r="D44" s="761"/>
      <c r="E44" s="761"/>
      <c r="F44" s="761"/>
      <c r="G44" s="761"/>
      <c r="H44" s="761"/>
      <c r="I44" s="761"/>
      <c r="J44" s="761"/>
      <c r="K44" s="761"/>
      <c r="L44" s="761"/>
      <c r="M44" s="761"/>
      <c r="N44" s="761"/>
      <c r="O44" s="761"/>
      <c r="P44" s="761"/>
      <c r="Q44" s="761"/>
      <c r="R44" s="761"/>
      <c r="S44" s="761"/>
      <c r="T44" s="761"/>
      <c r="U44" s="761"/>
      <c r="V44" s="761"/>
      <c r="W44" s="761"/>
      <c r="X44" s="761"/>
      <c r="Y44" s="761"/>
      <c r="Z44" s="757">
        <v>20</v>
      </c>
      <c r="AA44" s="757"/>
      <c r="AB44" s="753"/>
      <c r="AC44" s="753"/>
      <c r="AD44" s="753"/>
      <c r="AE44" s="753"/>
      <c r="AF44" s="755"/>
      <c r="AG44" s="755"/>
      <c r="AH44" s="755"/>
      <c r="AI44" s="755"/>
    </row>
    <row r="45" spans="1:38" ht="28.5" customHeight="1">
      <c r="A45" s="263"/>
      <c r="B45" s="761" t="s">
        <v>418</v>
      </c>
      <c r="C45" s="761"/>
      <c r="D45" s="761"/>
      <c r="E45" s="761"/>
      <c r="F45" s="761"/>
      <c r="G45" s="761"/>
      <c r="H45" s="761"/>
      <c r="I45" s="761"/>
      <c r="J45" s="761"/>
      <c r="K45" s="761"/>
      <c r="L45" s="761"/>
      <c r="M45" s="761"/>
      <c r="N45" s="761"/>
      <c r="O45" s="761"/>
      <c r="P45" s="761"/>
      <c r="Q45" s="761"/>
      <c r="R45" s="761"/>
      <c r="S45" s="761"/>
      <c r="T45" s="761"/>
      <c r="U45" s="761"/>
      <c r="V45" s="761"/>
      <c r="W45" s="761"/>
      <c r="X45" s="761"/>
      <c r="Y45" s="761"/>
      <c r="Z45" s="757">
        <v>21</v>
      </c>
      <c r="AA45" s="757"/>
      <c r="AB45" s="753"/>
      <c r="AC45" s="753"/>
      <c r="AD45" s="753"/>
      <c r="AE45" s="753"/>
      <c r="AF45" s="755"/>
      <c r="AG45" s="755"/>
      <c r="AH45" s="755"/>
      <c r="AI45" s="755"/>
    </row>
    <row r="46" spans="1:38" ht="20.25" customHeight="1">
      <c r="A46" s="263"/>
      <c r="B46" s="761" t="s">
        <v>419</v>
      </c>
      <c r="C46" s="761"/>
      <c r="D46" s="761"/>
      <c r="E46" s="761"/>
      <c r="F46" s="761"/>
      <c r="G46" s="761"/>
      <c r="H46" s="761"/>
      <c r="I46" s="761"/>
      <c r="J46" s="761"/>
      <c r="K46" s="761"/>
      <c r="L46" s="761"/>
      <c r="M46" s="761"/>
      <c r="N46" s="761"/>
      <c r="O46" s="761"/>
      <c r="P46" s="761"/>
      <c r="Q46" s="761"/>
      <c r="R46" s="761"/>
      <c r="S46" s="761"/>
      <c r="T46" s="761"/>
      <c r="U46" s="761"/>
      <c r="V46" s="761"/>
      <c r="W46" s="761"/>
      <c r="X46" s="761"/>
      <c r="Y46" s="761"/>
      <c r="Z46" s="757">
        <v>22</v>
      </c>
      <c r="AA46" s="757"/>
      <c r="AB46" s="753"/>
      <c r="AC46" s="753"/>
      <c r="AD46" s="753"/>
      <c r="AE46" s="753"/>
      <c r="AF46" s="755"/>
      <c r="AG46" s="755"/>
      <c r="AH46" s="755"/>
      <c r="AI46" s="755"/>
    </row>
    <row r="47" spans="1:38" ht="16.5" customHeight="1">
      <c r="A47" s="263"/>
      <c r="B47" s="762" t="s">
        <v>420</v>
      </c>
      <c r="C47" s="763"/>
      <c r="D47" s="763"/>
      <c r="E47" s="763"/>
      <c r="F47" s="763"/>
      <c r="G47" s="763"/>
      <c r="H47" s="763"/>
      <c r="I47" s="763"/>
      <c r="J47" s="763"/>
      <c r="K47" s="763"/>
      <c r="L47" s="763"/>
      <c r="M47" s="763"/>
      <c r="N47" s="763"/>
      <c r="O47" s="763"/>
      <c r="P47" s="763"/>
      <c r="Q47" s="763"/>
      <c r="R47" s="763"/>
      <c r="S47" s="763"/>
      <c r="T47" s="763"/>
      <c r="U47" s="763"/>
      <c r="V47" s="763"/>
      <c r="W47" s="763"/>
      <c r="X47" s="763"/>
      <c r="Y47" s="764"/>
      <c r="Z47" s="757">
        <v>23</v>
      </c>
      <c r="AA47" s="757"/>
      <c r="AB47" s="753"/>
      <c r="AC47" s="753"/>
      <c r="AD47" s="753"/>
      <c r="AE47" s="753"/>
      <c r="AF47" s="755"/>
      <c r="AG47" s="755"/>
      <c r="AH47" s="755"/>
      <c r="AI47" s="755"/>
    </row>
    <row r="48" spans="1:38" ht="24.75" customHeight="1">
      <c r="A48" s="263"/>
      <c r="B48" s="761" t="s">
        <v>421</v>
      </c>
      <c r="C48" s="761"/>
      <c r="D48" s="761"/>
      <c r="E48" s="761"/>
      <c r="F48" s="761"/>
      <c r="G48" s="761"/>
      <c r="H48" s="761"/>
      <c r="I48" s="761"/>
      <c r="J48" s="761"/>
      <c r="K48" s="761"/>
      <c r="L48" s="761"/>
      <c r="M48" s="761"/>
      <c r="N48" s="761"/>
      <c r="O48" s="761"/>
      <c r="P48" s="761"/>
      <c r="Q48" s="761"/>
      <c r="R48" s="761"/>
      <c r="S48" s="761"/>
      <c r="T48" s="761"/>
      <c r="U48" s="761"/>
      <c r="V48" s="761"/>
      <c r="W48" s="761"/>
      <c r="X48" s="761"/>
      <c r="Y48" s="761"/>
      <c r="Z48" s="757">
        <v>24</v>
      </c>
      <c r="AA48" s="757"/>
      <c r="AB48" s="753"/>
      <c r="AC48" s="753"/>
      <c r="AD48" s="753"/>
      <c r="AE48" s="753"/>
      <c r="AF48" s="755"/>
      <c r="AG48" s="755"/>
      <c r="AH48" s="755"/>
      <c r="AI48" s="755"/>
    </row>
    <row r="49" spans="1:37">
      <c r="A49" s="263"/>
      <c r="B49" s="756" t="s">
        <v>422</v>
      </c>
      <c r="C49" s="756"/>
      <c r="D49" s="756"/>
      <c r="E49" s="756"/>
      <c r="F49" s="756"/>
      <c r="G49" s="756"/>
      <c r="H49" s="756"/>
      <c r="I49" s="756"/>
      <c r="J49" s="756"/>
      <c r="K49" s="756"/>
      <c r="L49" s="756"/>
      <c r="M49" s="756"/>
      <c r="N49" s="756"/>
      <c r="O49" s="756"/>
      <c r="P49" s="756"/>
      <c r="Q49" s="756"/>
      <c r="R49" s="756"/>
      <c r="S49" s="756"/>
      <c r="T49" s="756"/>
      <c r="U49" s="756"/>
      <c r="V49" s="756"/>
      <c r="W49" s="756"/>
      <c r="X49" s="756"/>
      <c r="Y49" s="756"/>
      <c r="Z49" s="757">
        <v>25</v>
      </c>
      <c r="AA49" s="757"/>
      <c r="AB49" s="753"/>
      <c r="AC49" s="753"/>
      <c r="AD49" s="753"/>
      <c r="AE49" s="753"/>
      <c r="AF49" s="755"/>
      <c r="AG49" s="755"/>
      <c r="AH49" s="755"/>
      <c r="AI49" s="755"/>
    </row>
    <row r="50" spans="1:37">
      <c r="A50" s="758" t="s">
        <v>249</v>
      </c>
      <c r="B50" s="758"/>
      <c r="C50" s="758"/>
      <c r="D50" s="758"/>
      <c r="E50" s="758"/>
      <c r="F50" s="758"/>
      <c r="G50" s="758"/>
      <c r="H50" s="758"/>
      <c r="I50" s="758"/>
      <c r="J50" s="758"/>
      <c r="K50" s="758"/>
      <c r="L50" s="758"/>
      <c r="M50" s="758"/>
      <c r="N50" s="758"/>
      <c r="O50" s="758"/>
      <c r="P50" s="758"/>
      <c r="Q50" s="758"/>
      <c r="R50" s="758"/>
      <c r="S50" s="758"/>
      <c r="T50" s="758"/>
      <c r="U50" s="758"/>
      <c r="V50" s="758"/>
      <c r="W50" s="758"/>
      <c r="X50" s="758"/>
      <c r="Y50" s="758"/>
      <c r="Z50" s="757">
        <v>26</v>
      </c>
      <c r="AA50" s="757"/>
      <c r="AB50" s="753"/>
      <c r="AC50" s="753"/>
      <c r="AD50" s="753"/>
      <c r="AE50" s="753"/>
      <c r="AF50" s="755"/>
      <c r="AG50" s="755"/>
      <c r="AH50" s="755"/>
      <c r="AI50" s="755"/>
    </row>
    <row r="51" spans="1:37">
      <c r="A51" s="758" t="s">
        <v>250</v>
      </c>
      <c r="B51" s="758"/>
      <c r="C51" s="758"/>
      <c r="D51" s="758"/>
      <c r="E51" s="758"/>
      <c r="F51" s="758"/>
      <c r="G51" s="758"/>
      <c r="H51" s="758"/>
      <c r="I51" s="758"/>
      <c r="J51" s="758"/>
      <c r="K51" s="758"/>
      <c r="L51" s="758"/>
      <c r="M51" s="758"/>
      <c r="N51" s="758"/>
      <c r="O51" s="758"/>
      <c r="P51" s="758"/>
      <c r="Q51" s="758"/>
      <c r="R51" s="758"/>
      <c r="S51" s="758"/>
      <c r="T51" s="758"/>
      <c r="U51" s="758"/>
      <c r="V51" s="758"/>
      <c r="W51" s="758"/>
      <c r="X51" s="758"/>
      <c r="Y51" s="758"/>
      <c r="Z51" s="757">
        <v>27</v>
      </c>
      <c r="AA51" s="757"/>
      <c r="AB51" s="754">
        <f>+AF40+AB49</f>
        <v>6089610.04</v>
      </c>
      <c r="AC51" s="754"/>
      <c r="AD51" s="754"/>
      <c r="AE51" s="754"/>
      <c r="AF51" s="755"/>
      <c r="AG51" s="755"/>
      <c r="AH51" s="755"/>
      <c r="AI51" s="755"/>
      <c r="AJ51" s="266">
        <f>+AJ40</f>
        <v>0</v>
      </c>
    </row>
    <row r="52" spans="1:37" ht="26.25" customHeight="1">
      <c r="A52" s="759" t="s">
        <v>423</v>
      </c>
      <c r="B52" s="759"/>
      <c r="C52" s="759"/>
      <c r="D52" s="759"/>
      <c r="E52" s="759"/>
      <c r="F52" s="759"/>
      <c r="G52" s="759"/>
      <c r="H52" s="759"/>
      <c r="I52" s="759"/>
      <c r="J52" s="759"/>
      <c r="K52" s="759"/>
      <c r="L52" s="759"/>
      <c r="M52" s="759"/>
      <c r="N52" s="759"/>
      <c r="O52" s="759"/>
      <c r="P52" s="759"/>
      <c r="Q52" s="759"/>
      <c r="R52" s="759"/>
      <c r="S52" s="759"/>
      <c r="T52" s="759"/>
      <c r="U52" s="759"/>
      <c r="V52" s="759"/>
      <c r="W52" s="759"/>
      <c r="X52" s="759"/>
      <c r="Y52" s="759"/>
      <c r="Z52" s="759"/>
      <c r="AA52" s="759"/>
      <c r="AB52" s="759"/>
      <c r="AC52" s="759"/>
      <c r="AD52" s="759"/>
      <c r="AE52" s="759"/>
      <c r="AF52" s="759"/>
      <c r="AG52" s="759"/>
      <c r="AH52" s="759"/>
      <c r="AI52" s="759"/>
    </row>
    <row r="53" spans="1:37" ht="14.25" customHeight="1">
      <c r="A53" s="752" t="s">
        <v>583</v>
      </c>
      <c r="B53" s="752"/>
      <c r="C53" s="752"/>
      <c r="D53" s="752"/>
      <c r="E53" s="752"/>
      <c r="F53" s="752"/>
      <c r="G53" s="752"/>
      <c r="H53" s="752"/>
      <c r="I53" s="752"/>
      <c r="J53" s="752"/>
      <c r="K53" s="752"/>
      <c r="L53" s="752"/>
      <c r="M53" s="752"/>
      <c r="N53" s="752"/>
      <c r="O53" s="752"/>
      <c r="P53" s="752"/>
      <c r="Q53" s="752"/>
      <c r="R53" s="752"/>
      <c r="S53" s="752"/>
      <c r="T53" s="752"/>
      <c r="U53" s="752"/>
      <c r="V53" s="752"/>
      <c r="W53" s="752"/>
      <c r="X53" s="752"/>
      <c r="Y53" s="752"/>
      <c r="Z53" s="753">
        <v>28</v>
      </c>
      <c r="AA53" s="753"/>
      <c r="AB53" s="760">
        <f>+IF('Guilgee balance'!D31=0,'Guilgee balance'!E106,0)</f>
        <v>3423840</v>
      </c>
      <c r="AC53" s="754"/>
      <c r="AD53" s="754"/>
      <c r="AE53" s="754"/>
      <c r="AF53" s="754">
        <f>+IF('Guilgee balance'!E106=0,'Guilgee balance'!D31,0)</f>
        <v>0</v>
      </c>
      <c r="AG53" s="754"/>
      <c r="AH53" s="754"/>
      <c r="AI53" s="754"/>
      <c r="AJ53" s="267">
        <f>+IF('Guilgee balance'!E105&lt;=0, 'Guilgee balance'!D31, 'Guilgee balance'!E105)</f>
        <v>3423840</v>
      </c>
      <c r="AK53" s="243" t="s">
        <v>587</v>
      </c>
    </row>
    <row r="54" spans="1:37" ht="15" customHeight="1">
      <c r="A54" s="752" t="s">
        <v>424</v>
      </c>
      <c r="B54" s="752"/>
      <c r="C54" s="752"/>
      <c r="D54" s="752"/>
      <c r="E54" s="752"/>
      <c r="F54" s="752"/>
      <c r="G54" s="752"/>
      <c r="H54" s="752"/>
      <c r="I54" s="752"/>
      <c r="J54" s="752"/>
      <c r="K54" s="752"/>
      <c r="L54" s="752"/>
      <c r="M54" s="752"/>
      <c r="N54" s="752"/>
      <c r="O54" s="752"/>
      <c r="P54" s="752"/>
      <c r="Q54" s="752"/>
      <c r="R54" s="752"/>
      <c r="S54" s="752"/>
      <c r="T54" s="752"/>
      <c r="U54" s="752"/>
      <c r="V54" s="752"/>
      <c r="W54" s="752"/>
      <c r="X54" s="752"/>
      <c r="Y54" s="752"/>
      <c r="Z54" s="753">
        <v>29</v>
      </c>
      <c r="AA54" s="753"/>
      <c r="AB54" s="755">
        <v>0</v>
      </c>
      <c r="AC54" s="755"/>
      <c r="AD54" s="755"/>
      <c r="AE54" s="755"/>
      <c r="AF54" s="754">
        <v>2463920</v>
      </c>
      <c r="AG54" s="754"/>
      <c r="AH54" s="754"/>
      <c r="AI54" s="754"/>
      <c r="AJ54" s="268"/>
      <c r="AK54" s="243" t="s">
        <v>585</v>
      </c>
    </row>
    <row r="55" spans="1:37" ht="15" customHeight="1">
      <c r="A55" s="752" t="s">
        <v>595</v>
      </c>
      <c r="B55" s="752"/>
      <c r="C55" s="752"/>
      <c r="D55" s="752"/>
      <c r="E55" s="752"/>
      <c r="F55" s="752"/>
      <c r="G55" s="752"/>
      <c r="H55" s="752"/>
      <c r="I55" s="752"/>
      <c r="J55" s="752"/>
      <c r="K55" s="752"/>
      <c r="L55" s="752"/>
      <c r="M55" s="752"/>
      <c r="N55" s="752"/>
      <c r="O55" s="752"/>
      <c r="P55" s="752"/>
      <c r="Q55" s="752"/>
      <c r="R55" s="752"/>
      <c r="S55" s="752"/>
      <c r="T55" s="752"/>
      <c r="U55" s="752"/>
      <c r="V55" s="752"/>
      <c r="W55" s="752"/>
      <c r="X55" s="752"/>
      <c r="Y55" s="752"/>
      <c r="Z55" s="753">
        <v>30</v>
      </c>
      <c r="AA55" s="753"/>
      <c r="AB55" s="785"/>
      <c r="AC55" s="786"/>
      <c r="AD55" s="786"/>
      <c r="AE55" s="787"/>
      <c r="AF55" s="754">
        <f>+IF((AF53+AF54)-(AB53+AB51)&gt;0, (AF53+AF54)-(AB53+AB51), 0 )</f>
        <v>0</v>
      </c>
      <c r="AG55" s="754"/>
      <c r="AH55" s="754"/>
      <c r="AI55" s="754"/>
      <c r="AJ55" s="269">
        <f>+'Guilgee balance'!H32</f>
        <v>0</v>
      </c>
      <c r="AK55" s="243" t="s">
        <v>586</v>
      </c>
    </row>
    <row r="56" spans="1:37" ht="15.75" customHeight="1">
      <c r="A56" s="752" t="s">
        <v>425</v>
      </c>
      <c r="B56" s="752"/>
      <c r="C56" s="752"/>
      <c r="D56" s="752"/>
      <c r="E56" s="752"/>
      <c r="F56" s="752"/>
      <c r="G56" s="752"/>
      <c r="H56" s="752"/>
      <c r="I56" s="752"/>
      <c r="J56" s="752"/>
      <c r="K56" s="752"/>
      <c r="L56" s="752"/>
      <c r="M56" s="752"/>
      <c r="N56" s="752"/>
      <c r="O56" s="752"/>
      <c r="P56" s="752"/>
      <c r="Q56" s="752"/>
      <c r="R56" s="752"/>
      <c r="S56" s="752"/>
      <c r="T56" s="752"/>
      <c r="U56" s="752"/>
      <c r="V56" s="752"/>
      <c r="W56" s="752"/>
      <c r="X56" s="752"/>
      <c r="Y56" s="752"/>
      <c r="Z56" s="753">
        <v>31</v>
      </c>
      <c r="AA56" s="753"/>
      <c r="AB56" s="754">
        <f>+IF((AB53+AB51)-(AF53+AF54)&gt;0,(AB53+AB51)-(AF53+AF54),0)</f>
        <v>7049530.0399999991</v>
      </c>
      <c r="AC56" s="754"/>
      <c r="AD56" s="754"/>
      <c r="AE56" s="754"/>
      <c r="AF56" s="785"/>
      <c r="AG56" s="786"/>
      <c r="AH56" s="786"/>
      <c r="AI56" s="787"/>
      <c r="AJ56" s="270">
        <f>+'Guilgee balance'!I106</f>
        <v>1600455</v>
      </c>
      <c r="AK56" s="243" t="s">
        <v>584</v>
      </c>
    </row>
    <row r="57" spans="1:37">
      <c r="A57" s="271"/>
      <c r="B57" s="271"/>
      <c r="C57" s="271"/>
      <c r="D57" s="271"/>
      <c r="E57" s="271"/>
      <c r="F57" s="271"/>
      <c r="G57" s="271"/>
      <c r="H57" s="271"/>
      <c r="I57" s="271"/>
      <c r="J57" s="271"/>
      <c r="K57" s="271"/>
      <c r="L57" s="271"/>
      <c r="M57" s="271"/>
      <c r="N57" s="271"/>
      <c r="O57" s="271"/>
      <c r="P57" s="271"/>
      <c r="Q57" s="271"/>
      <c r="R57" s="271"/>
      <c r="S57" s="271"/>
      <c r="T57" s="271"/>
      <c r="U57" s="271"/>
      <c r="V57" s="271"/>
      <c r="W57" s="271"/>
      <c r="X57" s="271"/>
      <c r="Y57" s="271"/>
    </row>
    <row r="58" spans="1:37">
      <c r="A58" s="271"/>
      <c r="B58" s="271"/>
      <c r="C58" s="271"/>
      <c r="D58" s="271" t="s">
        <v>426</v>
      </c>
      <c r="E58" s="271"/>
      <c r="F58" s="271"/>
      <c r="G58" s="271"/>
      <c r="H58" s="271"/>
      <c r="I58" s="271"/>
      <c r="J58" s="271"/>
      <c r="K58" s="271"/>
      <c r="L58" s="271"/>
      <c r="M58" s="271"/>
      <c r="N58" s="271"/>
      <c r="O58" s="271"/>
      <c r="P58" s="271"/>
      <c r="Q58" s="271"/>
      <c r="R58" s="271"/>
      <c r="S58" s="271"/>
      <c r="T58" s="271"/>
      <c r="U58" s="271"/>
      <c r="V58" s="271"/>
      <c r="W58" s="271"/>
      <c r="X58" s="271"/>
      <c r="Y58" s="271" t="s">
        <v>427</v>
      </c>
    </row>
    <row r="59" spans="1:37">
      <c r="A59" s="271"/>
      <c r="B59" s="271"/>
      <c r="C59" s="271"/>
      <c r="D59" s="271" t="s">
        <v>428</v>
      </c>
      <c r="E59" s="271"/>
      <c r="F59" s="271"/>
      <c r="G59" s="271"/>
      <c r="H59" s="271"/>
      <c r="I59" s="271"/>
      <c r="J59" s="271"/>
      <c r="K59" s="271"/>
      <c r="L59" s="271"/>
      <c r="M59" s="271" t="s">
        <v>429</v>
      </c>
      <c r="N59" s="271"/>
      <c r="O59" s="271"/>
      <c r="P59" s="271"/>
      <c r="Q59" s="271"/>
      <c r="R59" s="271"/>
      <c r="S59" s="271"/>
      <c r="T59" s="271"/>
      <c r="U59" s="271"/>
      <c r="V59" s="271"/>
      <c r="W59" s="271"/>
      <c r="X59" s="271"/>
      <c r="Y59" s="271"/>
    </row>
    <row r="60" spans="1:37">
      <c r="A60" s="271"/>
      <c r="B60" s="271"/>
      <c r="C60" s="271"/>
      <c r="D60" s="271"/>
      <c r="E60" s="271"/>
      <c r="F60" s="271"/>
      <c r="G60" s="271"/>
      <c r="H60" s="271"/>
      <c r="I60" s="271"/>
      <c r="J60" s="271"/>
      <c r="K60" s="271"/>
      <c r="L60" s="271"/>
      <c r="M60" s="271"/>
      <c r="N60" s="271"/>
      <c r="O60" s="271"/>
      <c r="P60" s="271"/>
      <c r="Q60" s="271"/>
      <c r="R60" s="271"/>
      <c r="S60" s="271"/>
      <c r="T60" s="271"/>
      <c r="U60" s="271"/>
      <c r="V60" s="271"/>
      <c r="W60" s="271"/>
      <c r="X60" s="271"/>
      <c r="Y60" s="271" t="s">
        <v>430</v>
      </c>
      <c r="AJ60" s="272"/>
      <c r="AK60" s="272"/>
    </row>
    <row r="61" spans="1:37">
      <c r="A61" s="271"/>
      <c r="B61" s="271"/>
      <c r="C61" s="271"/>
      <c r="D61" s="271" t="s">
        <v>431</v>
      </c>
      <c r="E61" s="271"/>
      <c r="F61" s="271"/>
      <c r="G61" s="271"/>
      <c r="H61" s="271"/>
      <c r="I61" s="271"/>
      <c r="J61" s="271"/>
      <c r="K61" s="271"/>
      <c r="L61" s="271"/>
      <c r="M61" s="271"/>
      <c r="N61" s="271"/>
      <c r="O61" s="271"/>
      <c r="P61" s="271"/>
      <c r="Q61" s="271"/>
      <c r="R61" s="271"/>
      <c r="S61" s="271"/>
      <c r="T61" s="271"/>
      <c r="U61" s="271"/>
      <c r="V61" s="271"/>
      <c r="W61" s="271"/>
      <c r="X61" s="271"/>
      <c r="Y61" s="271"/>
    </row>
    <row r="63" spans="1:37">
      <c r="D63" s="242" t="s">
        <v>432</v>
      </c>
    </row>
    <row r="64" spans="1:37">
      <c r="H64" s="242" t="s">
        <v>433</v>
      </c>
    </row>
  </sheetData>
  <sheetProtection selectLockedCells="1"/>
  <customSheetViews>
    <customSheetView guid="{18995E68-9F94-41E1-AFE0-9FA3492E52B5}" hiddenRows="1" topLeftCell="B3">
      <selection activeCell="AK21" sqref="AK21"/>
      <pageMargins left="0.75" right="0.31" top="1.1399999999999999" bottom="1" header="0.5" footer="0.5"/>
      <pageSetup paperSize="9" scale="85" orientation="portrait" verticalDpi="300" r:id="rId1"/>
      <headerFooter alignWithMargins="0"/>
    </customSheetView>
  </customSheetViews>
  <mergeCells count="144">
    <mergeCell ref="A1:AI1"/>
    <mergeCell ref="A6:E6"/>
    <mergeCell ref="H6:AC6"/>
    <mergeCell ref="A9:AI9"/>
    <mergeCell ref="AB55:AE55"/>
    <mergeCell ref="AF56:AI56"/>
    <mergeCell ref="G10:AC10"/>
    <mergeCell ref="AC20:AG20"/>
    <mergeCell ref="E11:K11"/>
    <mergeCell ref="D14:Q14"/>
    <mergeCell ref="A23:Y23"/>
    <mergeCell ref="Z23:AA23"/>
    <mergeCell ref="AB23:AE23"/>
    <mergeCell ref="AF23:AI23"/>
    <mergeCell ref="B21:AI21"/>
    <mergeCell ref="B22:Y22"/>
    <mergeCell ref="Z22:AA22"/>
    <mergeCell ref="AB22:AE22"/>
    <mergeCell ref="AF22:AI22"/>
    <mergeCell ref="B25:Y25"/>
    <mergeCell ref="Z25:AA25"/>
    <mergeCell ref="AB25:AE25"/>
    <mergeCell ref="AF25:AI25"/>
    <mergeCell ref="A24:Y24"/>
    <mergeCell ref="Z24:AA24"/>
    <mergeCell ref="AB24:AE24"/>
    <mergeCell ref="AF24:AI24"/>
    <mergeCell ref="A27:Y27"/>
    <mergeCell ref="Z27:AA27"/>
    <mergeCell ref="AB27:AE27"/>
    <mergeCell ref="AF27:AI27"/>
    <mergeCell ref="B26:Y26"/>
    <mergeCell ref="Z26:AA26"/>
    <mergeCell ref="AB26:AE26"/>
    <mergeCell ref="AF26:AI26"/>
    <mergeCell ref="A29:Y29"/>
    <mergeCell ref="Z29:AA29"/>
    <mergeCell ref="AB29:AE29"/>
    <mergeCell ref="AF29:AI29"/>
    <mergeCell ref="A28:Y28"/>
    <mergeCell ref="Z28:AA28"/>
    <mergeCell ref="AB28:AE28"/>
    <mergeCell ref="AF28:AI28"/>
    <mergeCell ref="B31:Y31"/>
    <mergeCell ref="Z31:AA31"/>
    <mergeCell ref="AB31:AE31"/>
    <mergeCell ref="AF31:AI31"/>
    <mergeCell ref="A30:Y30"/>
    <mergeCell ref="Z30:AA30"/>
    <mergeCell ref="AB30:AE30"/>
    <mergeCell ref="AF30:AI30"/>
    <mergeCell ref="B33:Y33"/>
    <mergeCell ref="Z33:AA33"/>
    <mergeCell ref="AB33:AE33"/>
    <mergeCell ref="AF33:AI33"/>
    <mergeCell ref="A32:Y32"/>
    <mergeCell ref="Z32:AA32"/>
    <mergeCell ref="AB32:AE32"/>
    <mergeCell ref="AF32:AI32"/>
    <mergeCell ref="B35:Y35"/>
    <mergeCell ref="Z35:AA35"/>
    <mergeCell ref="AB35:AE35"/>
    <mergeCell ref="AF35:AI35"/>
    <mergeCell ref="A34:Y34"/>
    <mergeCell ref="Z34:AA34"/>
    <mergeCell ref="AB34:AE34"/>
    <mergeCell ref="AF34:AI34"/>
    <mergeCell ref="B37:Y37"/>
    <mergeCell ref="Z37:AA37"/>
    <mergeCell ref="AB37:AE37"/>
    <mergeCell ref="AF37:AI37"/>
    <mergeCell ref="A36:Y36"/>
    <mergeCell ref="Z36:AA36"/>
    <mergeCell ref="AB36:AE36"/>
    <mergeCell ref="AF36:AI36"/>
    <mergeCell ref="A39:Y39"/>
    <mergeCell ref="Z39:AA39"/>
    <mergeCell ref="AB39:AE39"/>
    <mergeCell ref="AF39:AI39"/>
    <mergeCell ref="A38:Y38"/>
    <mergeCell ref="Z38:AA38"/>
    <mergeCell ref="AB38:AE38"/>
    <mergeCell ref="AF38:AI38"/>
    <mergeCell ref="A41:Y41"/>
    <mergeCell ref="Z41:AA41"/>
    <mergeCell ref="AB41:AE41"/>
    <mergeCell ref="AF41:AI41"/>
    <mergeCell ref="A40:Y40"/>
    <mergeCell ref="Z40:AA40"/>
    <mergeCell ref="AB40:AE40"/>
    <mergeCell ref="AF40:AI40"/>
    <mergeCell ref="B44:Y44"/>
    <mergeCell ref="Z44:AA44"/>
    <mergeCell ref="AB44:AE44"/>
    <mergeCell ref="AF44:AI44"/>
    <mergeCell ref="A42:AI42"/>
    <mergeCell ref="A43:Y43"/>
    <mergeCell ref="Z43:AA43"/>
    <mergeCell ref="AB43:AE43"/>
    <mergeCell ref="AF43:AI43"/>
    <mergeCell ref="AF53:AI53"/>
    <mergeCell ref="AB51:AE51"/>
    <mergeCell ref="A51:Y51"/>
    <mergeCell ref="Z51:AA51"/>
    <mergeCell ref="B46:Y46"/>
    <mergeCell ref="Z46:AA46"/>
    <mergeCell ref="AB46:AE46"/>
    <mergeCell ref="AF46:AI46"/>
    <mergeCell ref="B45:Y45"/>
    <mergeCell ref="Z45:AA45"/>
    <mergeCell ref="AB45:AE45"/>
    <mergeCell ref="AF45:AI45"/>
    <mergeCell ref="B48:Y48"/>
    <mergeCell ref="Z48:AA48"/>
    <mergeCell ref="AB48:AE48"/>
    <mergeCell ref="AF48:AI48"/>
    <mergeCell ref="B47:Y47"/>
    <mergeCell ref="Z47:AA47"/>
    <mergeCell ref="AB47:AE47"/>
    <mergeCell ref="AF47:AI47"/>
    <mergeCell ref="AK39:AL39"/>
    <mergeCell ref="A56:Y56"/>
    <mergeCell ref="Z56:AA56"/>
    <mergeCell ref="AB56:AE56"/>
    <mergeCell ref="AF55:AI55"/>
    <mergeCell ref="A55:Y55"/>
    <mergeCell ref="Z55:AA55"/>
    <mergeCell ref="A54:Y54"/>
    <mergeCell ref="AB54:AE54"/>
    <mergeCell ref="AF54:AI54"/>
    <mergeCell ref="B49:Y49"/>
    <mergeCell ref="Z49:AA49"/>
    <mergeCell ref="AB49:AE49"/>
    <mergeCell ref="AF49:AI49"/>
    <mergeCell ref="A50:Y50"/>
    <mergeCell ref="Z50:AA50"/>
    <mergeCell ref="AB50:AE50"/>
    <mergeCell ref="AF50:AI50"/>
    <mergeCell ref="Z54:AA54"/>
    <mergeCell ref="AF51:AI51"/>
    <mergeCell ref="A52:AI52"/>
    <mergeCell ref="A53:Y53"/>
    <mergeCell ref="Z53:AA53"/>
    <mergeCell ref="AB53:AE53"/>
  </mergeCells>
  <phoneticPr fontId="4" type="noConversion"/>
  <pageMargins left="0.75" right="0.31" top="1.1399999999999999" bottom="1" header="0.5" footer="0.5"/>
  <pageSetup scale="80" orientation="portrait" verticalDpi="300" r:id="rId2"/>
  <headerFooter alignWithMargins="0"/>
  <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dimension ref="A1:AK113"/>
  <sheetViews>
    <sheetView topLeftCell="A52" workbookViewId="0">
      <selection activeCell="AB46" sqref="AB46:AD46"/>
    </sheetView>
  </sheetViews>
  <sheetFormatPr defaultColWidth="9.140625" defaultRowHeight="12.75"/>
  <cols>
    <col min="1" max="24" width="2.7109375" style="300" customWidth="1"/>
    <col min="25" max="25" width="2.28515625" style="300" customWidth="1"/>
    <col min="26" max="26" width="2" style="300" customWidth="1"/>
    <col min="27" max="27" width="2.7109375" style="323" customWidth="1"/>
    <col min="28" max="29" width="2.7109375" style="324" customWidth="1"/>
    <col min="30" max="30" width="8.42578125" style="324" customWidth="1"/>
    <col min="31" max="31" width="2.5703125" style="300" customWidth="1"/>
    <col min="32" max="32" width="9" style="300" customWidth="1"/>
    <col min="33" max="33" width="12.85546875" style="310" bestFit="1" customWidth="1"/>
    <col min="34" max="34" width="18.28515625" style="300" customWidth="1"/>
    <col min="35" max="35" width="17.42578125" style="301" bestFit="1" customWidth="1"/>
    <col min="36" max="16384" width="9.140625" style="300"/>
  </cols>
  <sheetData>
    <row r="1" spans="1:35" s="277" customFormat="1">
      <c r="A1" s="273"/>
      <c r="B1" s="273"/>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4"/>
      <c r="AC1" s="274"/>
      <c r="AD1" s="274"/>
      <c r="AE1" s="275" t="s">
        <v>916</v>
      </c>
      <c r="AF1" s="273"/>
      <c r="AG1" s="276"/>
      <c r="AI1" s="278"/>
    </row>
    <row r="2" spans="1:35" s="277" customFormat="1">
      <c r="A2" s="273"/>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279"/>
      <c r="AB2" s="274"/>
      <c r="AC2" s="274"/>
      <c r="AD2" s="274"/>
      <c r="AE2" s="275" t="s">
        <v>917</v>
      </c>
      <c r="AF2" s="273"/>
      <c r="AG2" s="276"/>
      <c r="AI2" s="278"/>
    </row>
    <row r="3" spans="1:35" s="277" customFormat="1">
      <c r="A3" s="273"/>
      <c r="B3" s="273"/>
      <c r="C3" s="273"/>
      <c r="D3" s="273"/>
      <c r="E3" s="273"/>
      <c r="F3" s="273"/>
      <c r="G3" s="273"/>
      <c r="H3" s="273"/>
      <c r="I3" s="273"/>
      <c r="J3" s="273"/>
      <c r="K3" s="273"/>
      <c r="L3" s="273"/>
      <c r="M3" s="273"/>
      <c r="N3" s="273"/>
      <c r="O3" s="273"/>
      <c r="P3" s="273"/>
      <c r="Q3" s="273"/>
      <c r="R3" s="273"/>
      <c r="S3" s="273"/>
      <c r="T3" s="273"/>
      <c r="U3" s="280"/>
      <c r="V3" s="280"/>
      <c r="W3" s="280"/>
      <c r="X3" s="280"/>
      <c r="Y3" s="280"/>
      <c r="Z3" s="280"/>
      <c r="AA3" s="281"/>
      <c r="AB3" s="282"/>
      <c r="AC3" s="282"/>
      <c r="AD3" s="282"/>
      <c r="AE3" s="280"/>
      <c r="AF3" s="280"/>
      <c r="AG3" s="283"/>
      <c r="AI3" s="278"/>
    </row>
    <row r="4" spans="1:35" s="277" customFormat="1">
      <c r="A4" s="273"/>
      <c r="B4" s="273"/>
      <c r="C4" s="273"/>
      <c r="D4" s="273"/>
      <c r="E4" s="273"/>
      <c r="F4" s="273"/>
      <c r="G4" s="273"/>
      <c r="H4" s="273"/>
      <c r="I4" s="273"/>
      <c r="J4" s="273"/>
      <c r="K4" s="273"/>
      <c r="L4" s="273"/>
      <c r="M4" s="273"/>
      <c r="N4" s="273"/>
      <c r="O4" s="273"/>
      <c r="P4" s="273"/>
      <c r="Q4" s="273"/>
      <c r="R4" s="273"/>
      <c r="S4" s="273"/>
      <c r="T4" s="273"/>
      <c r="U4" s="280"/>
      <c r="V4" s="280"/>
      <c r="W4" s="280"/>
      <c r="X4" s="280"/>
      <c r="Y4" s="280"/>
      <c r="Z4" s="280"/>
      <c r="AA4" s="281"/>
      <c r="AB4" s="282"/>
      <c r="AC4" s="282"/>
      <c r="AD4" s="282"/>
      <c r="AE4" s="280"/>
      <c r="AF4" s="280"/>
      <c r="AG4" s="283"/>
      <c r="AI4" s="278"/>
    </row>
    <row r="5" spans="1:35" s="277" customFormat="1" ht="21" thickBot="1">
      <c r="A5" s="892" t="s">
        <v>434</v>
      </c>
      <c r="B5" s="892"/>
      <c r="C5" s="892"/>
      <c r="D5" s="892"/>
      <c r="E5" s="892"/>
      <c r="F5" s="892"/>
      <c r="G5" s="892"/>
      <c r="H5" s="284"/>
      <c r="I5" s="892" t="s">
        <v>295</v>
      </c>
      <c r="J5" s="892"/>
      <c r="K5" s="892"/>
      <c r="L5" s="892"/>
      <c r="M5" s="892"/>
      <c r="N5" s="892"/>
      <c r="O5" s="892"/>
      <c r="P5" s="892"/>
      <c r="Q5" s="892"/>
      <c r="R5" s="892"/>
      <c r="S5" s="892"/>
      <c r="T5" s="892"/>
      <c r="U5" s="892"/>
      <c r="V5" s="892"/>
      <c r="W5" s="892"/>
      <c r="X5" s="892"/>
      <c r="Y5" s="892"/>
      <c r="Z5" s="892"/>
      <c r="AA5" s="892"/>
      <c r="AB5" s="892"/>
      <c r="AC5" s="285"/>
      <c r="AD5" s="285"/>
      <c r="AE5" s="286"/>
      <c r="AF5" s="286"/>
      <c r="AG5" s="287"/>
      <c r="AI5" s="278"/>
    </row>
    <row r="6" spans="1:35" s="277" customFormat="1" ht="20.25">
      <c r="A6" s="288"/>
      <c r="B6" s="288"/>
      <c r="C6" s="288"/>
      <c r="D6" s="288"/>
      <c r="E6" s="288"/>
      <c r="F6" s="288"/>
      <c r="G6" s="288"/>
      <c r="H6" s="288"/>
      <c r="I6" s="288"/>
      <c r="J6" s="288"/>
      <c r="K6" s="288"/>
      <c r="L6" s="288"/>
      <c r="M6" s="288"/>
      <c r="N6" s="288"/>
      <c r="O6" s="288"/>
      <c r="P6" s="288"/>
      <c r="Q6" s="288"/>
      <c r="R6" s="288"/>
      <c r="S6" s="288"/>
      <c r="T6" s="288"/>
      <c r="U6" s="288"/>
      <c r="V6" s="288"/>
      <c r="W6" s="288"/>
      <c r="X6" s="288"/>
      <c r="Y6" s="288"/>
      <c r="Z6" s="288"/>
      <c r="AA6" s="289"/>
      <c r="AB6" s="290"/>
      <c r="AC6" s="290"/>
      <c r="AD6" s="290"/>
      <c r="AE6" s="288"/>
      <c r="AF6" s="288"/>
      <c r="AG6" s="291"/>
      <c r="AI6" s="278"/>
    </row>
    <row r="7" spans="1:35" s="277" customFormat="1" ht="15.75">
      <c r="A7" s="782" t="s">
        <v>435</v>
      </c>
      <c r="B7" s="782"/>
      <c r="C7" s="782"/>
      <c r="D7" s="782"/>
      <c r="E7" s="782"/>
      <c r="F7" s="782"/>
      <c r="G7" s="782"/>
      <c r="H7" s="782"/>
      <c r="I7" s="782"/>
      <c r="J7" s="782"/>
      <c r="K7" s="782"/>
      <c r="L7" s="782"/>
      <c r="M7" s="782"/>
      <c r="N7" s="782"/>
      <c r="O7" s="782"/>
      <c r="P7" s="782"/>
      <c r="Q7" s="782"/>
      <c r="R7" s="782"/>
      <c r="S7" s="782"/>
      <c r="T7" s="782"/>
      <c r="U7" s="782"/>
      <c r="V7" s="782"/>
      <c r="W7" s="782"/>
      <c r="X7" s="782"/>
      <c r="Y7" s="782"/>
      <c r="Z7" s="782"/>
      <c r="AA7" s="782"/>
      <c r="AB7" s="782"/>
      <c r="AC7" s="782"/>
      <c r="AD7" s="782"/>
      <c r="AE7" s="782"/>
      <c r="AF7" s="782"/>
      <c r="AG7" s="782"/>
      <c r="AI7" s="278"/>
    </row>
    <row r="8" spans="1:35" s="277" customFormat="1">
      <c r="A8" s="273"/>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9"/>
      <c r="AB8" s="274"/>
      <c r="AC8" s="274"/>
      <c r="AD8" s="274"/>
      <c r="AE8" s="273"/>
      <c r="AF8" s="273"/>
      <c r="AG8" s="276"/>
      <c r="AI8" s="278"/>
    </row>
    <row r="9" spans="1:35" s="277" customFormat="1">
      <c r="A9" s="292">
        <v>1</v>
      </c>
      <c r="B9" s="273"/>
      <c r="C9" s="273" t="s">
        <v>436</v>
      </c>
      <c r="D9" s="273"/>
      <c r="E9" s="893">
        <f>+Nuur!D5</f>
        <v>2025779</v>
      </c>
      <c r="F9" s="893"/>
      <c r="G9" s="893"/>
      <c r="H9" s="893"/>
      <c r="I9" s="893"/>
      <c r="J9" s="893"/>
      <c r="K9" s="893"/>
      <c r="L9" s="893"/>
      <c r="M9" s="273"/>
      <c r="N9" s="273"/>
      <c r="O9" s="273">
        <v>2</v>
      </c>
      <c r="P9" s="273"/>
      <c r="Q9" s="273" t="s">
        <v>437</v>
      </c>
      <c r="R9" s="273"/>
      <c r="S9" s="894" t="str">
        <f>+Nuur!A22</f>
        <v xml:space="preserve">     ''БҮТЭЭЛЧ ҮЙЛС"ХК</v>
      </c>
      <c r="T9" s="894"/>
      <c r="U9" s="894"/>
      <c r="V9" s="894"/>
      <c r="W9" s="894"/>
      <c r="X9" s="894"/>
      <c r="Y9" s="894"/>
      <c r="Z9" s="894"/>
      <c r="AA9" s="894"/>
      <c r="AB9" s="894"/>
      <c r="AC9" s="894"/>
      <c r="AD9" s="894"/>
      <c r="AE9" s="894"/>
      <c r="AF9" s="894"/>
      <c r="AG9" s="276"/>
      <c r="AI9" s="278"/>
    </row>
    <row r="10" spans="1:35" s="277" customFormat="1">
      <c r="A10" s="292">
        <v>3</v>
      </c>
      <c r="B10" s="273"/>
      <c r="C10" s="273" t="s">
        <v>251</v>
      </c>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9"/>
      <c r="AB10" s="274"/>
      <c r="AC10" s="274"/>
      <c r="AD10" s="274"/>
      <c r="AE10" s="273"/>
      <c r="AF10" s="273"/>
      <c r="AG10" s="276"/>
      <c r="AI10" s="278"/>
    </row>
    <row r="11" spans="1:35">
      <c r="A11" s="293">
        <v>4</v>
      </c>
      <c r="B11" s="294"/>
      <c r="C11" s="294" t="s">
        <v>438</v>
      </c>
      <c r="D11" s="294"/>
      <c r="E11" s="294"/>
      <c r="F11" s="294"/>
      <c r="G11" s="294"/>
      <c r="H11" s="294"/>
      <c r="I11" s="294"/>
      <c r="J11" s="294"/>
      <c r="K11" s="294" t="s">
        <v>439</v>
      </c>
      <c r="L11" s="294"/>
      <c r="M11" s="294"/>
      <c r="N11" s="295"/>
      <c r="O11" s="295"/>
      <c r="P11" s="295"/>
      <c r="Q11" s="295"/>
      <c r="R11" s="295"/>
      <c r="S11" s="295"/>
      <c r="T11" s="294"/>
      <c r="U11" s="296"/>
      <c r="V11" s="899"/>
      <c r="W11" s="899"/>
      <c r="X11" s="899"/>
      <c r="Y11" s="899"/>
      <c r="Z11" s="296"/>
      <c r="AA11" s="297"/>
      <c r="AB11" s="298"/>
      <c r="AC11" s="298"/>
      <c r="AD11" s="298"/>
      <c r="AE11" s="296"/>
      <c r="AF11" s="296"/>
      <c r="AG11" s="299"/>
    </row>
    <row r="12" spans="1:35" ht="5.25" customHeight="1">
      <c r="A12" s="293"/>
      <c r="B12" s="294"/>
      <c r="C12" s="294"/>
      <c r="D12" s="294"/>
      <c r="E12" s="294"/>
      <c r="F12" s="294"/>
      <c r="G12" s="294"/>
      <c r="H12" s="294"/>
      <c r="I12" s="294"/>
      <c r="J12" s="294"/>
      <c r="K12" s="294"/>
      <c r="L12" s="294"/>
      <c r="M12" s="294"/>
      <c r="N12" s="294"/>
      <c r="O12" s="294"/>
      <c r="P12" s="294"/>
      <c r="Q12" s="294"/>
      <c r="R12" s="302"/>
      <c r="S12" s="294"/>
      <c r="T12" s="294"/>
      <c r="U12" s="294"/>
      <c r="V12" s="294"/>
      <c r="W12" s="294"/>
      <c r="X12" s="294"/>
      <c r="Y12" s="294"/>
      <c r="Z12" s="294"/>
      <c r="AA12" s="303"/>
      <c r="AB12" s="304"/>
      <c r="AC12" s="304"/>
      <c r="AD12" s="304"/>
      <c r="AE12" s="294"/>
      <c r="AF12" s="294"/>
      <c r="AG12" s="299"/>
    </row>
    <row r="13" spans="1:35">
      <c r="A13" s="292">
        <v>5</v>
      </c>
      <c r="B13" s="273"/>
      <c r="C13" s="273" t="s">
        <v>440</v>
      </c>
      <c r="D13" s="273"/>
      <c r="E13" s="273"/>
      <c r="F13" s="273"/>
      <c r="G13" s="273"/>
      <c r="H13" s="273"/>
      <c r="I13" s="273" t="s">
        <v>441</v>
      </c>
      <c r="J13" s="305">
        <v>2</v>
      </c>
      <c r="K13" s="305">
        <v>0</v>
      </c>
      <c r="L13" s="305">
        <v>1</v>
      </c>
      <c r="M13" s="305">
        <v>8</v>
      </c>
      <c r="N13" s="273"/>
      <c r="O13" s="273" t="s">
        <v>293</v>
      </c>
      <c r="P13" s="273"/>
      <c r="Q13" s="273"/>
      <c r="R13" s="302">
        <v>4</v>
      </c>
      <c r="S13" s="294"/>
      <c r="T13" s="294"/>
      <c r="U13" s="294"/>
      <c r="V13" s="294"/>
      <c r="W13" s="294"/>
      <c r="X13" s="294"/>
      <c r="Y13" s="294"/>
      <c r="Z13" s="294"/>
      <c r="AA13" s="303"/>
      <c r="AB13" s="304"/>
      <c r="AC13" s="304"/>
      <c r="AD13" s="304"/>
      <c r="AE13" s="294"/>
      <c r="AF13" s="294"/>
      <c r="AG13" s="299"/>
    </row>
    <row r="14" spans="1:35" ht="5.25" customHeight="1">
      <c r="A14" s="293"/>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303"/>
      <c r="AB14" s="304"/>
      <c r="AC14" s="304"/>
      <c r="AD14" s="304"/>
      <c r="AE14" s="294"/>
      <c r="AF14" s="294"/>
      <c r="AG14" s="299"/>
    </row>
    <row r="15" spans="1:35" ht="6" customHeight="1">
      <c r="A15" s="294"/>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303"/>
      <c r="AB15" s="304"/>
      <c r="AC15" s="304"/>
      <c r="AD15" s="304"/>
      <c r="AE15" s="294"/>
      <c r="AF15" s="294"/>
      <c r="AG15" s="299"/>
    </row>
    <row r="16" spans="1:35">
      <c r="A16" s="294"/>
      <c r="B16" s="294"/>
      <c r="C16" s="294" t="s">
        <v>442</v>
      </c>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303"/>
      <c r="AB16" s="304"/>
      <c r="AC16" s="304"/>
      <c r="AD16" s="304"/>
      <c r="AE16" s="294"/>
      <c r="AF16" s="294"/>
      <c r="AG16" s="299"/>
    </row>
    <row r="17" spans="1:33">
      <c r="A17" s="299"/>
      <c r="B17" s="299"/>
      <c r="C17" s="299"/>
      <c r="D17" s="299"/>
      <c r="E17" s="299"/>
      <c r="F17" s="299"/>
      <c r="G17" s="299"/>
      <c r="H17" s="299"/>
      <c r="I17" s="299"/>
      <c r="J17" s="299"/>
      <c r="K17" s="299"/>
      <c r="L17" s="299"/>
      <c r="M17" s="299"/>
      <c r="N17" s="299"/>
      <c r="O17" s="299"/>
      <c r="P17" s="299"/>
      <c r="Q17" s="299"/>
      <c r="R17" s="299"/>
      <c r="S17" s="299"/>
      <c r="T17" s="299"/>
      <c r="U17" s="299"/>
      <c r="V17" s="299"/>
      <c r="W17" s="299"/>
      <c r="X17" s="299"/>
      <c r="Y17" s="299"/>
      <c r="Z17" s="299"/>
      <c r="AA17" s="306"/>
      <c r="AB17" s="307"/>
      <c r="AC17" s="307"/>
      <c r="AD17" s="307"/>
      <c r="AE17" s="299"/>
      <c r="AF17" s="299"/>
      <c r="AG17" s="299"/>
    </row>
    <row r="18" spans="1:33" ht="8.25" customHeight="1">
      <c r="A18" s="902" t="s">
        <v>443</v>
      </c>
      <c r="B18" s="902"/>
      <c r="C18" s="902"/>
      <c r="D18" s="902"/>
      <c r="E18" s="902"/>
      <c r="F18" s="902"/>
      <c r="G18" s="902"/>
      <c r="H18" s="902"/>
      <c r="I18" s="902"/>
      <c r="J18" s="902"/>
      <c r="K18" s="902"/>
      <c r="L18" s="902"/>
      <c r="M18" s="902"/>
      <c r="N18" s="902"/>
      <c r="O18" s="902"/>
      <c r="P18" s="902"/>
      <c r="Q18" s="902"/>
      <c r="R18" s="902"/>
      <c r="S18" s="902"/>
      <c r="T18" s="902"/>
      <c r="U18" s="902"/>
      <c r="V18" s="902"/>
      <c r="W18" s="902"/>
      <c r="X18" s="902"/>
      <c r="Y18" s="902"/>
      <c r="Z18" s="276"/>
      <c r="AA18" s="308"/>
      <c r="AB18" s="309"/>
      <c r="AC18" s="309"/>
      <c r="AD18" s="903" t="s">
        <v>915</v>
      </c>
      <c r="AE18" s="903"/>
      <c r="AF18" s="903"/>
      <c r="AG18" s="299"/>
    </row>
    <row r="19" spans="1:33" ht="12" customHeight="1">
      <c r="A19" s="877" t="s">
        <v>444</v>
      </c>
      <c r="B19" s="878"/>
      <c r="C19" s="878"/>
      <c r="D19" s="878"/>
      <c r="E19" s="878"/>
      <c r="F19" s="878"/>
      <c r="G19" s="878"/>
      <c r="H19" s="878"/>
      <c r="I19" s="878"/>
      <c r="J19" s="878"/>
      <c r="K19" s="878"/>
      <c r="L19" s="878"/>
      <c r="M19" s="878"/>
      <c r="N19" s="878"/>
      <c r="O19" s="878"/>
      <c r="P19" s="878"/>
      <c r="Q19" s="878"/>
      <c r="R19" s="878"/>
      <c r="S19" s="878"/>
      <c r="T19" s="878"/>
      <c r="U19" s="878"/>
      <c r="V19" s="878"/>
      <c r="W19" s="878"/>
      <c r="X19" s="878"/>
      <c r="Y19" s="878"/>
      <c r="Z19" s="878"/>
      <c r="AA19" s="879" t="s">
        <v>445</v>
      </c>
      <c r="AB19" s="880" t="s">
        <v>446</v>
      </c>
      <c r="AC19" s="880"/>
      <c r="AD19" s="880"/>
      <c r="AE19" s="881" t="s">
        <v>447</v>
      </c>
      <c r="AF19" s="881"/>
    </row>
    <row r="20" spans="1:33" ht="30" customHeight="1">
      <c r="A20" s="877"/>
      <c r="B20" s="878"/>
      <c r="C20" s="878"/>
      <c r="D20" s="878"/>
      <c r="E20" s="878"/>
      <c r="F20" s="878"/>
      <c r="G20" s="878"/>
      <c r="H20" s="878"/>
      <c r="I20" s="878"/>
      <c r="J20" s="878"/>
      <c r="K20" s="878"/>
      <c r="L20" s="878"/>
      <c r="M20" s="878"/>
      <c r="N20" s="878"/>
      <c r="O20" s="878"/>
      <c r="P20" s="878"/>
      <c r="Q20" s="878"/>
      <c r="R20" s="878"/>
      <c r="S20" s="878"/>
      <c r="T20" s="878"/>
      <c r="U20" s="878"/>
      <c r="V20" s="878"/>
      <c r="W20" s="878"/>
      <c r="X20" s="878"/>
      <c r="Y20" s="878"/>
      <c r="Z20" s="878"/>
      <c r="AA20" s="879"/>
      <c r="AB20" s="880"/>
      <c r="AC20" s="880"/>
      <c r="AD20" s="880"/>
      <c r="AE20" s="881"/>
      <c r="AF20" s="881"/>
    </row>
    <row r="21" spans="1:33" ht="12" customHeight="1">
      <c r="A21" s="890" t="s">
        <v>252</v>
      </c>
      <c r="B21" s="890"/>
      <c r="C21" s="890"/>
      <c r="D21" s="890"/>
      <c r="E21" s="890"/>
      <c r="F21" s="890"/>
      <c r="G21" s="890"/>
      <c r="H21" s="890"/>
      <c r="I21" s="890"/>
      <c r="J21" s="890"/>
      <c r="K21" s="890"/>
      <c r="L21" s="890"/>
      <c r="M21" s="890"/>
      <c r="N21" s="890"/>
      <c r="O21" s="890"/>
      <c r="P21" s="890"/>
      <c r="Q21" s="890"/>
      <c r="R21" s="890"/>
      <c r="S21" s="890"/>
      <c r="T21" s="890"/>
      <c r="U21" s="890"/>
      <c r="V21" s="890"/>
      <c r="W21" s="890"/>
      <c r="X21" s="890"/>
      <c r="Y21" s="890"/>
      <c r="Z21" s="891"/>
      <c r="AA21" s="311">
        <v>1</v>
      </c>
      <c r="AB21" s="900">
        <f>+AB22+AB23+AB26+AB25+AB24</f>
        <v>1150182905.3</v>
      </c>
      <c r="AC21" s="900"/>
      <c r="AD21" s="900"/>
      <c r="AE21" s="901"/>
      <c r="AF21" s="901"/>
    </row>
    <row r="22" spans="1:33" ht="12" customHeight="1">
      <c r="A22" s="873" t="s">
        <v>448</v>
      </c>
      <c r="B22" s="890" t="s">
        <v>253</v>
      </c>
      <c r="C22" s="890"/>
      <c r="D22" s="890"/>
      <c r="E22" s="890"/>
      <c r="F22" s="890"/>
      <c r="G22" s="890"/>
      <c r="H22" s="890"/>
      <c r="I22" s="890"/>
      <c r="J22" s="890"/>
      <c r="K22" s="890"/>
      <c r="L22" s="890"/>
      <c r="M22" s="890"/>
      <c r="N22" s="890"/>
      <c r="O22" s="890"/>
      <c r="P22" s="890"/>
      <c r="Q22" s="890"/>
      <c r="R22" s="890"/>
      <c r="S22" s="890"/>
      <c r="T22" s="890"/>
      <c r="U22" s="890"/>
      <c r="V22" s="890"/>
      <c r="W22" s="890"/>
      <c r="X22" s="890"/>
      <c r="Y22" s="890"/>
      <c r="Z22" s="891"/>
      <c r="AA22" s="311">
        <v>2</v>
      </c>
      <c r="AB22" s="895">
        <f>+'Guilgee balance'!F149</f>
        <v>0</v>
      </c>
      <c r="AC22" s="895"/>
      <c r="AD22" s="895"/>
      <c r="AE22" s="860"/>
      <c r="AF22" s="860"/>
    </row>
    <row r="23" spans="1:33" ht="12" customHeight="1">
      <c r="A23" s="873"/>
      <c r="B23" s="890" t="s">
        <v>254</v>
      </c>
      <c r="C23" s="890"/>
      <c r="D23" s="890"/>
      <c r="E23" s="890"/>
      <c r="F23" s="890"/>
      <c r="G23" s="890"/>
      <c r="H23" s="890"/>
      <c r="I23" s="890"/>
      <c r="J23" s="890"/>
      <c r="K23" s="890"/>
      <c r="L23" s="890"/>
      <c r="M23" s="890"/>
      <c r="N23" s="890"/>
      <c r="O23" s="890"/>
      <c r="P23" s="890"/>
      <c r="Q23" s="890"/>
      <c r="R23" s="890"/>
      <c r="S23" s="890"/>
      <c r="T23" s="890"/>
      <c r="U23" s="890"/>
      <c r="V23" s="890"/>
      <c r="W23" s="890"/>
      <c r="X23" s="890"/>
      <c r="Y23" s="890"/>
      <c r="Z23" s="891"/>
      <c r="AA23" s="311">
        <v>3</v>
      </c>
      <c r="AB23" s="867">
        <f>+AB56+AB58+AB63+AB65+AB67+AB71</f>
        <v>63949.57</v>
      </c>
      <c r="AC23" s="867"/>
      <c r="AD23" s="867"/>
      <c r="AE23" s="860"/>
      <c r="AF23" s="860"/>
    </row>
    <row r="24" spans="1:33" ht="12" customHeight="1">
      <c r="A24" s="873"/>
      <c r="B24" s="890" t="s">
        <v>911</v>
      </c>
      <c r="C24" s="890"/>
      <c r="D24" s="890"/>
      <c r="E24" s="890"/>
      <c r="F24" s="890"/>
      <c r="G24" s="890"/>
      <c r="H24" s="890"/>
      <c r="I24" s="890"/>
      <c r="J24" s="890"/>
      <c r="K24" s="890"/>
      <c r="L24" s="890"/>
      <c r="M24" s="890"/>
      <c r="N24" s="890"/>
      <c r="O24" s="890"/>
      <c r="P24" s="890"/>
      <c r="Q24" s="890"/>
      <c r="R24" s="890"/>
      <c r="S24" s="890"/>
      <c r="T24" s="890"/>
      <c r="U24" s="890"/>
      <c r="V24" s="890"/>
      <c r="W24" s="890"/>
      <c r="X24" s="890"/>
      <c r="Y24" s="890"/>
      <c r="Z24" s="891"/>
      <c r="AA24" s="311">
        <v>4</v>
      </c>
      <c r="AB24" s="876">
        <f>+AB76+AB80+AB82+AB78</f>
        <v>0</v>
      </c>
      <c r="AC24" s="876"/>
      <c r="AD24" s="876"/>
      <c r="AE24" s="860"/>
      <c r="AF24" s="860"/>
    </row>
    <row r="25" spans="1:33" ht="12" customHeight="1">
      <c r="A25" s="873"/>
      <c r="B25" s="882" t="s">
        <v>475</v>
      </c>
      <c r="C25" s="883"/>
      <c r="D25" s="883"/>
      <c r="E25" s="883"/>
      <c r="F25" s="883"/>
      <c r="G25" s="883"/>
      <c r="H25" s="883"/>
      <c r="I25" s="883"/>
      <c r="J25" s="883"/>
      <c r="K25" s="883"/>
      <c r="L25" s="883"/>
      <c r="M25" s="883"/>
      <c r="N25" s="883"/>
      <c r="O25" s="883"/>
      <c r="P25" s="883"/>
      <c r="Q25" s="883"/>
      <c r="R25" s="883"/>
      <c r="S25" s="883"/>
      <c r="T25" s="883"/>
      <c r="U25" s="883"/>
      <c r="V25" s="883"/>
      <c r="W25" s="883"/>
      <c r="X25" s="883"/>
      <c r="Y25" s="883"/>
      <c r="Z25" s="884"/>
      <c r="AA25" s="311">
        <v>5</v>
      </c>
      <c r="AB25" s="885">
        <f>+'Guilgee balance'!G252</f>
        <v>0</v>
      </c>
      <c r="AC25" s="886"/>
      <c r="AD25" s="887"/>
      <c r="AE25" s="888"/>
      <c r="AF25" s="889"/>
    </row>
    <row r="26" spans="1:33" ht="12" customHeight="1">
      <c r="A26" s="873"/>
      <c r="B26" s="882" t="s">
        <v>255</v>
      </c>
      <c r="C26" s="883"/>
      <c r="D26" s="883"/>
      <c r="E26" s="883"/>
      <c r="F26" s="883"/>
      <c r="G26" s="883"/>
      <c r="H26" s="883"/>
      <c r="I26" s="883"/>
      <c r="J26" s="883"/>
      <c r="K26" s="883"/>
      <c r="L26" s="883"/>
      <c r="M26" s="883"/>
      <c r="N26" s="883"/>
      <c r="O26" s="883"/>
      <c r="P26" s="883"/>
      <c r="Q26" s="883"/>
      <c r="R26" s="883"/>
      <c r="S26" s="883"/>
      <c r="T26" s="883"/>
      <c r="U26" s="883"/>
      <c r="V26" s="883"/>
      <c r="W26" s="883"/>
      <c r="X26" s="883"/>
      <c r="Y26" s="883"/>
      <c r="Z26" s="884"/>
      <c r="AA26" s="311">
        <v>6</v>
      </c>
      <c r="AB26" s="867">
        <f>+AB27+AB28+AB29+AB30+AB31+AB32+AB33+AB34+AB35+AB36+AB37</f>
        <v>1150118955.73</v>
      </c>
      <c r="AC26" s="867"/>
      <c r="AD26" s="867"/>
      <c r="AE26" s="872"/>
      <c r="AF26" s="872"/>
    </row>
    <row r="27" spans="1:33" ht="12" customHeight="1">
      <c r="A27" s="873"/>
      <c r="B27" s="873" t="s">
        <v>448</v>
      </c>
      <c r="C27" s="862" t="s">
        <v>449</v>
      </c>
      <c r="D27" s="874"/>
      <c r="E27" s="874"/>
      <c r="F27" s="874"/>
      <c r="G27" s="874"/>
      <c r="H27" s="874"/>
      <c r="I27" s="874"/>
      <c r="J27" s="874"/>
      <c r="K27" s="874"/>
      <c r="L27" s="874"/>
      <c r="M27" s="874"/>
      <c r="N27" s="874"/>
      <c r="O27" s="874"/>
      <c r="P27" s="874"/>
      <c r="Q27" s="874"/>
      <c r="R27" s="874"/>
      <c r="S27" s="874"/>
      <c r="T27" s="874"/>
      <c r="U27" s="874"/>
      <c r="V27" s="874"/>
      <c r="W27" s="874"/>
      <c r="X27" s="874"/>
      <c r="Y27" s="874"/>
      <c r="Z27" s="875"/>
      <c r="AA27" s="311">
        <v>7</v>
      </c>
      <c r="AB27" s="876">
        <f>+'Guilgee balance'!G139-'Guilgee balance'!G141-'Guilgee balance'!G144-'Guilgee balance'!G146</f>
        <v>1150114337.0899999</v>
      </c>
      <c r="AC27" s="876"/>
      <c r="AD27" s="876"/>
      <c r="AE27" s="860"/>
      <c r="AF27" s="860"/>
    </row>
    <row r="28" spans="1:33" ht="12" customHeight="1">
      <c r="A28" s="873"/>
      <c r="B28" s="873"/>
      <c r="C28" s="862" t="s">
        <v>450</v>
      </c>
      <c r="D28" s="874"/>
      <c r="E28" s="874"/>
      <c r="F28" s="874"/>
      <c r="G28" s="874"/>
      <c r="H28" s="874"/>
      <c r="I28" s="874"/>
      <c r="J28" s="874"/>
      <c r="K28" s="874"/>
      <c r="L28" s="874"/>
      <c r="M28" s="874"/>
      <c r="N28" s="874"/>
      <c r="O28" s="874"/>
      <c r="P28" s="874"/>
      <c r="Q28" s="874"/>
      <c r="R28" s="874"/>
      <c r="S28" s="874"/>
      <c r="T28" s="874"/>
      <c r="U28" s="874"/>
      <c r="V28" s="874"/>
      <c r="W28" s="874"/>
      <c r="X28" s="874"/>
      <c r="Y28" s="874"/>
      <c r="Z28" s="875"/>
      <c r="AA28" s="311">
        <v>8</v>
      </c>
      <c r="AB28" s="876">
        <f>+'Guilgee balance'!G164</f>
        <v>0</v>
      </c>
      <c r="AC28" s="876"/>
      <c r="AD28" s="876"/>
      <c r="AE28" s="860"/>
      <c r="AF28" s="860"/>
    </row>
    <row r="29" spans="1:33" ht="12" customHeight="1">
      <c r="A29" s="873"/>
      <c r="B29" s="873"/>
      <c r="C29" s="862" t="s">
        <v>451</v>
      </c>
      <c r="D29" s="874"/>
      <c r="E29" s="874"/>
      <c r="F29" s="874"/>
      <c r="G29" s="874"/>
      <c r="H29" s="874"/>
      <c r="I29" s="874"/>
      <c r="J29" s="874"/>
      <c r="K29" s="874"/>
      <c r="L29" s="874"/>
      <c r="M29" s="874"/>
      <c r="N29" s="874"/>
      <c r="O29" s="874"/>
      <c r="P29" s="874"/>
      <c r="Q29" s="874"/>
      <c r="R29" s="874"/>
      <c r="S29" s="874"/>
      <c r="T29" s="874"/>
      <c r="U29" s="874"/>
      <c r="V29" s="874"/>
      <c r="W29" s="874"/>
      <c r="X29" s="874"/>
      <c r="Y29" s="874"/>
      <c r="Z29" s="875"/>
      <c r="AA29" s="311">
        <v>9</v>
      </c>
      <c r="AB29" s="876">
        <f>+'Guilgee balance'!G165</f>
        <v>0</v>
      </c>
      <c r="AC29" s="876"/>
      <c r="AD29" s="876"/>
      <c r="AE29" s="860"/>
      <c r="AF29" s="860"/>
    </row>
    <row r="30" spans="1:33" ht="12" customHeight="1">
      <c r="A30" s="873"/>
      <c r="B30" s="873"/>
      <c r="C30" s="862" t="s">
        <v>452</v>
      </c>
      <c r="D30" s="874"/>
      <c r="E30" s="874"/>
      <c r="F30" s="874"/>
      <c r="G30" s="874"/>
      <c r="H30" s="874"/>
      <c r="I30" s="874"/>
      <c r="J30" s="874"/>
      <c r="K30" s="874"/>
      <c r="L30" s="874"/>
      <c r="M30" s="874"/>
      <c r="N30" s="874"/>
      <c r="O30" s="874"/>
      <c r="P30" s="874"/>
      <c r="Q30" s="874"/>
      <c r="R30" s="874"/>
      <c r="S30" s="874"/>
      <c r="T30" s="874"/>
      <c r="U30" s="874"/>
      <c r="V30" s="874"/>
      <c r="W30" s="874"/>
      <c r="X30" s="874"/>
      <c r="Y30" s="874"/>
      <c r="Z30" s="875"/>
      <c r="AA30" s="311">
        <v>10</v>
      </c>
      <c r="AB30" s="876">
        <f>+'Guilgee balance'!G166</f>
        <v>0</v>
      </c>
      <c r="AC30" s="876"/>
      <c r="AD30" s="876"/>
      <c r="AE30" s="860"/>
      <c r="AF30" s="860"/>
    </row>
    <row r="31" spans="1:33" ht="12" customHeight="1">
      <c r="A31" s="873"/>
      <c r="B31" s="873"/>
      <c r="C31" s="862" t="s">
        <v>453</v>
      </c>
      <c r="D31" s="874"/>
      <c r="E31" s="874"/>
      <c r="F31" s="874"/>
      <c r="G31" s="874"/>
      <c r="H31" s="874"/>
      <c r="I31" s="874"/>
      <c r="J31" s="874"/>
      <c r="K31" s="874"/>
      <c r="L31" s="874"/>
      <c r="M31" s="874"/>
      <c r="N31" s="874"/>
      <c r="O31" s="874"/>
      <c r="P31" s="874"/>
      <c r="Q31" s="874"/>
      <c r="R31" s="874"/>
      <c r="S31" s="874"/>
      <c r="T31" s="874"/>
      <c r="U31" s="874"/>
      <c r="V31" s="874"/>
      <c r="W31" s="874"/>
      <c r="X31" s="874"/>
      <c r="Y31" s="874"/>
      <c r="Z31" s="875"/>
      <c r="AA31" s="311">
        <v>11</v>
      </c>
      <c r="AB31" s="876">
        <f>+'Guilgee balance'!G167</f>
        <v>0</v>
      </c>
      <c r="AC31" s="876"/>
      <c r="AD31" s="876"/>
      <c r="AE31" s="860"/>
      <c r="AF31" s="860"/>
    </row>
    <row r="32" spans="1:33" ht="12" customHeight="1">
      <c r="A32" s="873"/>
      <c r="B32" s="873"/>
      <c r="C32" s="862" t="s">
        <v>454</v>
      </c>
      <c r="D32" s="874"/>
      <c r="E32" s="874"/>
      <c r="F32" s="874"/>
      <c r="G32" s="874"/>
      <c r="H32" s="874"/>
      <c r="I32" s="874"/>
      <c r="J32" s="874"/>
      <c r="K32" s="874"/>
      <c r="L32" s="874"/>
      <c r="M32" s="874"/>
      <c r="N32" s="874"/>
      <c r="O32" s="874"/>
      <c r="P32" s="874"/>
      <c r="Q32" s="874"/>
      <c r="R32" s="874"/>
      <c r="S32" s="874"/>
      <c r="T32" s="874"/>
      <c r="U32" s="874"/>
      <c r="V32" s="874"/>
      <c r="W32" s="874"/>
      <c r="X32" s="874"/>
      <c r="Y32" s="874"/>
      <c r="Z32" s="875"/>
      <c r="AA32" s="311">
        <v>12</v>
      </c>
      <c r="AB32" s="876">
        <f>+'Guilgee balance'!G141</f>
        <v>0</v>
      </c>
      <c r="AC32" s="876"/>
      <c r="AD32" s="876"/>
      <c r="AE32" s="860"/>
      <c r="AF32" s="860"/>
    </row>
    <row r="33" spans="1:37" ht="12" customHeight="1">
      <c r="A33" s="873"/>
      <c r="B33" s="873"/>
      <c r="C33" s="862" t="s">
        <v>455</v>
      </c>
      <c r="D33" s="874"/>
      <c r="E33" s="874"/>
      <c r="F33" s="874"/>
      <c r="G33" s="874"/>
      <c r="H33" s="874"/>
      <c r="I33" s="874"/>
      <c r="J33" s="874"/>
      <c r="K33" s="874"/>
      <c r="L33" s="874"/>
      <c r="M33" s="874"/>
      <c r="N33" s="874"/>
      <c r="O33" s="874"/>
      <c r="P33" s="874"/>
      <c r="Q33" s="874"/>
      <c r="R33" s="874"/>
      <c r="S33" s="874"/>
      <c r="T33" s="874"/>
      <c r="U33" s="874"/>
      <c r="V33" s="874"/>
      <c r="W33" s="874"/>
      <c r="X33" s="874"/>
      <c r="Y33" s="874"/>
      <c r="Z33" s="875"/>
      <c r="AA33" s="311">
        <v>13</v>
      </c>
      <c r="AB33" s="876">
        <f>+'Guilgee balance'!G168</f>
        <v>0</v>
      </c>
      <c r="AC33" s="876"/>
      <c r="AD33" s="876"/>
      <c r="AE33" s="860"/>
      <c r="AF33" s="860"/>
      <c r="AH33" s="312"/>
    </row>
    <row r="34" spans="1:37" ht="12" customHeight="1">
      <c r="A34" s="873"/>
      <c r="B34" s="873"/>
      <c r="C34" s="862" t="s">
        <v>456</v>
      </c>
      <c r="D34" s="874"/>
      <c r="E34" s="874"/>
      <c r="F34" s="874"/>
      <c r="G34" s="874"/>
      <c r="H34" s="874"/>
      <c r="I34" s="874"/>
      <c r="J34" s="874"/>
      <c r="K34" s="874"/>
      <c r="L34" s="874"/>
      <c r="M34" s="874"/>
      <c r="N34" s="874"/>
      <c r="O34" s="874"/>
      <c r="P34" s="874"/>
      <c r="Q34" s="874"/>
      <c r="R34" s="874"/>
      <c r="S34" s="874"/>
      <c r="T34" s="874"/>
      <c r="U34" s="874"/>
      <c r="V34" s="874"/>
      <c r="W34" s="874"/>
      <c r="X34" s="874"/>
      <c r="Y34" s="874"/>
      <c r="Z34" s="875"/>
      <c r="AA34" s="311">
        <v>14</v>
      </c>
      <c r="AB34" s="876">
        <f>+'Guilgee balance'!G249</f>
        <v>4618.6400000000003</v>
      </c>
      <c r="AC34" s="876"/>
      <c r="AD34" s="876"/>
      <c r="AE34" s="860"/>
      <c r="AF34" s="860"/>
      <c r="AH34" s="313"/>
    </row>
    <row r="35" spans="1:37" ht="12" customHeight="1">
      <c r="A35" s="873"/>
      <c r="B35" s="873"/>
      <c r="C35" s="862" t="s">
        <v>561</v>
      </c>
      <c r="D35" s="874"/>
      <c r="E35" s="874"/>
      <c r="F35" s="874"/>
      <c r="G35" s="874"/>
      <c r="H35" s="874"/>
      <c r="I35" s="874"/>
      <c r="J35" s="874"/>
      <c r="K35" s="874"/>
      <c r="L35" s="874"/>
      <c r="M35" s="874"/>
      <c r="N35" s="874"/>
      <c r="O35" s="874"/>
      <c r="P35" s="874"/>
      <c r="Q35" s="874"/>
      <c r="R35" s="874"/>
      <c r="S35" s="874"/>
      <c r="T35" s="874"/>
      <c r="U35" s="874"/>
      <c r="V35" s="874"/>
      <c r="W35" s="874"/>
      <c r="X35" s="874"/>
      <c r="Y35" s="874"/>
      <c r="Z35" s="875"/>
      <c r="AA35" s="311">
        <v>15</v>
      </c>
      <c r="AB35" s="876">
        <f>+'Guilgee balance'!G157</f>
        <v>0</v>
      </c>
      <c r="AC35" s="876"/>
      <c r="AD35" s="876"/>
      <c r="AE35" s="860"/>
      <c r="AF35" s="860"/>
      <c r="AH35" s="314"/>
    </row>
    <row r="36" spans="1:37" ht="12" customHeight="1">
      <c r="A36" s="873"/>
      <c r="B36" s="873"/>
      <c r="C36" s="896" t="s">
        <v>562</v>
      </c>
      <c r="D36" s="897"/>
      <c r="E36" s="897"/>
      <c r="F36" s="897"/>
      <c r="G36" s="897"/>
      <c r="H36" s="897"/>
      <c r="I36" s="897"/>
      <c r="J36" s="897"/>
      <c r="K36" s="897"/>
      <c r="L36" s="897"/>
      <c r="M36" s="897"/>
      <c r="N36" s="897"/>
      <c r="O36" s="897"/>
      <c r="P36" s="897"/>
      <c r="Q36" s="897"/>
      <c r="R36" s="897"/>
      <c r="S36" s="897"/>
      <c r="T36" s="897"/>
      <c r="U36" s="897"/>
      <c r="V36" s="897"/>
      <c r="W36" s="897"/>
      <c r="X36" s="897"/>
      <c r="Y36" s="897"/>
      <c r="Z36" s="898"/>
      <c r="AA36" s="311">
        <v>16</v>
      </c>
      <c r="AB36" s="885">
        <f>+'Guilgee balance'!G170</f>
        <v>0</v>
      </c>
      <c r="AC36" s="886"/>
      <c r="AD36" s="887"/>
      <c r="AE36" s="888"/>
      <c r="AF36" s="889"/>
      <c r="AH36" s="314"/>
    </row>
    <row r="37" spans="1:37" ht="12" customHeight="1">
      <c r="A37" s="873"/>
      <c r="B37" s="873"/>
      <c r="C37" s="861" t="s">
        <v>457</v>
      </c>
      <c r="D37" s="861"/>
      <c r="E37" s="861"/>
      <c r="F37" s="861"/>
      <c r="G37" s="861"/>
      <c r="H37" s="861"/>
      <c r="I37" s="861"/>
      <c r="J37" s="861"/>
      <c r="K37" s="861"/>
      <c r="L37" s="861"/>
      <c r="M37" s="861"/>
      <c r="N37" s="861"/>
      <c r="O37" s="861"/>
      <c r="P37" s="861"/>
      <c r="Q37" s="861"/>
      <c r="R37" s="861"/>
      <c r="S37" s="861"/>
      <c r="T37" s="861"/>
      <c r="U37" s="861"/>
      <c r="V37" s="861"/>
      <c r="W37" s="861"/>
      <c r="X37" s="861"/>
      <c r="Y37" s="861"/>
      <c r="Z37" s="862"/>
      <c r="AA37" s="311">
        <v>17</v>
      </c>
      <c r="AB37" s="876">
        <f>+'Guilgee balance'!G169</f>
        <v>0</v>
      </c>
      <c r="AC37" s="876"/>
      <c r="AD37" s="876"/>
      <c r="AE37" s="860"/>
      <c r="AF37" s="860"/>
      <c r="AH37" s="315"/>
    </row>
    <row r="38" spans="1:37" ht="12" customHeight="1">
      <c r="A38" s="870" t="s">
        <v>458</v>
      </c>
      <c r="B38" s="870"/>
      <c r="C38" s="870"/>
      <c r="D38" s="870"/>
      <c r="E38" s="870"/>
      <c r="F38" s="870"/>
      <c r="G38" s="870"/>
      <c r="H38" s="870"/>
      <c r="I38" s="870"/>
      <c r="J38" s="870"/>
      <c r="K38" s="870"/>
      <c r="L38" s="870"/>
      <c r="M38" s="870"/>
      <c r="N38" s="870"/>
      <c r="O38" s="870"/>
      <c r="P38" s="870"/>
      <c r="Q38" s="870"/>
      <c r="R38" s="870"/>
      <c r="S38" s="870"/>
      <c r="T38" s="870"/>
      <c r="U38" s="870"/>
      <c r="V38" s="870"/>
      <c r="W38" s="870"/>
      <c r="X38" s="870"/>
      <c r="Y38" s="870"/>
      <c r="Z38" s="871"/>
      <c r="AA38" s="311">
        <v>18</v>
      </c>
      <c r="AB38" s="867">
        <f>+'Guilgee balance'!F152</f>
        <v>302201828.17000002</v>
      </c>
      <c r="AC38" s="867"/>
      <c r="AD38" s="867"/>
      <c r="AE38" s="872"/>
      <c r="AF38" s="872"/>
      <c r="AH38" s="316"/>
    </row>
    <row r="39" spans="1:37" ht="12" customHeight="1">
      <c r="A39" s="861" t="s">
        <v>459</v>
      </c>
      <c r="B39" s="861"/>
      <c r="C39" s="861"/>
      <c r="D39" s="861"/>
      <c r="E39" s="861"/>
      <c r="F39" s="861"/>
      <c r="G39" s="861"/>
      <c r="H39" s="861"/>
      <c r="I39" s="861"/>
      <c r="J39" s="861"/>
      <c r="K39" s="861"/>
      <c r="L39" s="861"/>
      <c r="M39" s="861"/>
      <c r="N39" s="861"/>
      <c r="O39" s="861"/>
      <c r="P39" s="861"/>
      <c r="Q39" s="861"/>
      <c r="R39" s="861"/>
      <c r="S39" s="861"/>
      <c r="T39" s="861"/>
      <c r="U39" s="861"/>
      <c r="V39" s="861"/>
      <c r="W39" s="861"/>
      <c r="X39" s="861"/>
      <c r="Y39" s="861"/>
      <c r="Z39" s="862"/>
      <c r="AA39" s="311">
        <v>19</v>
      </c>
      <c r="AB39" s="867">
        <f>+'Guilgee balance'!F171+'Guilgee balance'!F173+'Guilgee balance'!F175+'Guilgee balance'!F177+'Guilgee balance'!F179+'Guilgee balance'!F182+'Guilgee balance'!F184+'Guilgee balance'!F186+'Guilgee balance'!F188+'Guilgee balance'!F194+'Guilgee balance'!F196+'Guilgee balance'!F198+'Guilgee balance'!F200+'Guilgee balance'!F202+'Guilgee balance'!F205+'Guilgee balance'!F207+'Guilgee balance'!F209+'Guilgee balance'!F233</f>
        <v>2095347014.5799999</v>
      </c>
      <c r="AC39" s="867"/>
      <c r="AD39" s="867"/>
      <c r="AE39" s="872"/>
      <c r="AF39" s="872"/>
      <c r="AG39" s="428">
        <f>+AB39-'CT-2'!H10</f>
        <v>1247284061.1999998</v>
      </c>
      <c r="AH39" s="317"/>
    </row>
    <row r="40" spans="1:37" ht="12" customHeight="1">
      <c r="A40" s="861" t="s">
        <v>460</v>
      </c>
      <c r="B40" s="861"/>
      <c r="C40" s="861"/>
      <c r="D40" s="861"/>
      <c r="E40" s="861"/>
      <c r="F40" s="861"/>
      <c r="G40" s="861"/>
      <c r="H40" s="861"/>
      <c r="I40" s="861"/>
      <c r="J40" s="861"/>
      <c r="K40" s="861"/>
      <c r="L40" s="861"/>
      <c r="M40" s="861"/>
      <c r="N40" s="861"/>
      <c r="O40" s="861"/>
      <c r="P40" s="861"/>
      <c r="Q40" s="861"/>
      <c r="R40" s="861"/>
      <c r="S40" s="861"/>
      <c r="T40" s="861"/>
      <c r="U40" s="861"/>
      <c r="V40" s="861"/>
      <c r="W40" s="861"/>
      <c r="X40" s="861"/>
      <c r="Y40" s="861"/>
      <c r="Z40" s="862"/>
      <c r="AA40" s="311">
        <v>20</v>
      </c>
      <c r="AB40" s="867">
        <f>+'Guilgee balance'!F237+'Guilgee balance'!F239+'Guilgee balance'!F241+'Guilgee balance'!F243+'Guilgee balance'!F245+'Guilgee balance'!F247</f>
        <v>2911000.44</v>
      </c>
      <c r="AC40" s="867"/>
      <c r="AD40" s="867"/>
      <c r="AE40" s="860"/>
      <c r="AF40" s="860"/>
      <c r="AG40" s="428">
        <f>+AB21-AB38-AB39-AB40</f>
        <v>-1250276937.8900001</v>
      </c>
    </row>
    <row r="41" spans="1:37" ht="12" customHeight="1">
      <c r="A41" s="861" t="s">
        <v>563</v>
      </c>
      <c r="B41" s="861"/>
      <c r="C41" s="861"/>
      <c r="D41" s="861"/>
      <c r="E41" s="861"/>
      <c r="F41" s="861"/>
      <c r="G41" s="861"/>
      <c r="H41" s="861"/>
      <c r="I41" s="861"/>
      <c r="J41" s="861"/>
      <c r="K41" s="861"/>
      <c r="L41" s="861"/>
      <c r="M41" s="861"/>
      <c r="N41" s="861"/>
      <c r="O41" s="861"/>
      <c r="P41" s="861"/>
      <c r="Q41" s="861"/>
      <c r="R41" s="861"/>
      <c r="S41" s="861"/>
      <c r="T41" s="861"/>
      <c r="U41" s="861"/>
      <c r="V41" s="861"/>
      <c r="W41" s="861"/>
      <c r="X41" s="861"/>
      <c r="Y41" s="861"/>
      <c r="Z41" s="862"/>
      <c r="AA41" s="311">
        <v>21</v>
      </c>
      <c r="AB41" s="867">
        <f>+AB21-AB38-AB39-AB40</f>
        <v>-1250276937.8900001</v>
      </c>
      <c r="AC41" s="867"/>
      <c r="AD41" s="867"/>
      <c r="AE41" s="860"/>
      <c r="AF41" s="860"/>
      <c r="AG41" s="428"/>
      <c r="AH41" s="320">
        <f>+AB41-'CT-2'!H25</f>
        <v>-150444.46000003815</v>
      </c>
      <c r="AI41" s="318"/>
    </row>
    <row r="42" spans="1:37" ht="12" customHeight="1">
      <c r="A42" s="861" t="s">
        <v>558</v>
      </c>
      <c r="B42" s="861"/>
      <c r="C42" s="861"/>
      <c r="D42" s="861"/>
      <c r="E42" s="861"/>
      <c r="F42" s="861"/>
      <c r="G42" s="861"/>
      <c r="H42" s="861"/>
      <c r="I42" s="861"/>
      <c r="J42" s="861"/>
      <c r="K42" s="861"/>
      <c r="L42" s="861"/>
      <c r="M42" s="861"/>
      <c r="N42" s="861"/>
      <c r="O42" s="861"/>
      <c r="P42" s="861"/>
      <c r="Q42" s="861"/>
      <c r="R42" s="861"/>
      <c r="S42" s="861"/>
      <c r="T42" s="861"/>
      <c r="U42" s="861"/>
      <c r="V42" s="861"/>
      <c r="W42" s="861"/>
      <c r="X42" s="861"/>
      <c r="Y42" s="861"/>
      <c r="Z42" s="862"/>
      <c r="AA42" s="311">
        <v>22</v>
      </c>
      <c r="AB42" s="867">
        <f>+zuruu!C40+zuruu!D54</f>
        <v>2910496.39</v>
      </c>
      <c r="AC42" s="867"/>
      <c r="AD42" s="867"/>
      <c r="AE42" s="860"/>
      <c r="AF42" s="860"/>
    </row>
    <row r="43" spans="1:37" ht="12" customHeight="1">
      <c r="A43" s="861" t="s">
        <v>559</v>
      </c>
      <c r="B43" s="861"/>
      <c r="C43" s="861"/>
      <c r="D43" s="861"/>
      <c r="E43" s="861"/>
      <c r="F43" s="861"/>
      <c r="G43" s="861"/>
      <c r="H43" s="861"/>
      <c r="I43" s="861"/>
      <c r="J43" s="861"/>
      <c r="K43" s="861"/>
      <c r="L43" s="861"/>
      <c r="M43" s="861"/>
      <c r="N43" s="861"/>
      <c r="O43" s="861"/>
      <c r="P43" s="861"/>
      <c r="Q43" s="861"/>
      <c r="R43" s="861"/>
      <c r="S43" s="861"/>
      <c r="T43" s="861"/>
      <c r="U43" s="861"/>
      <c r="V43" s="861"/>
      <c r="W43" s="861"/>
      <c r="X43" s="861"/>
      <c r="Y43" s="861"/>
      <c r="Z43" s="862"/>
      <c r="AA43" s="311">
        <v>23</v>
      </c>
      <c r="AB43" s="867">
        <f>+zuruu!I40+zuruu!J54</f>
        <v>63949.57</v>
      </c>
      <c r="AC43" s="867"/>
      <c r="AD43" s="867"/>
      <c r="AE43" s="860"/>
      <c r="AF43" s="860"/>
      <c r="AH43" s="319"/>
      <c r="AK43" s="320"/>
    </row>
    <row r="44" spans="1:37" ht="12" customHeight="1">
      <c r="A44" s="861" t="s">
        <v>564</v>
      </c>
      <c r="B44" s="861"/>
      <c r="C44" s="861"/>
      <c r="D44" s="861"/>
      <c r="E44" s="861"/>
      <c r="F44" s="861"/>
      <c r="G44" s="861"/>
      <c r="H44" s="861"/>
      <c r="I44" s="861"/>
      <c r="J44" s="861"/>
      <c r="K44" s="861"/>
      <c r="L44" s="861"/>
      <c r="M44" s="861"/>
      <c r="N44" s="861"/>
      <c r="O44" s="861"/>
      <c r="P44" s="861"/>
      <c r="Q44" s="861"/>
      <c r="R44" s="861"/>
      <c r="S44" s="861"/>
      <c r="T44" s="861"/>
      <c r="U44" s="861"/>
      <c r="V44" s="861"/>
      <c r="W44" s="861"/>
      <c r="X44" s="861"/>
      <c r="Y44" s="861"/>
      <c r="Z44" s="862"/>
      <c r="AA44" s="311">
        <v>24</v>
      </c>
      <c r="AB44" s="867">
        <f>+AB41+AB42-AB43</f>
        <v>-1247430391.0699999</v>
      </c>
      <c r="AC44" s="867"/>
      <c r="AD44" s="867"/>
      <c r="AE44" s="860"/>
      <c r="AF44" s="860"/>
    </row>
    <row r="45" spans="1:37" ht="12" customHeight="1">
      <c r="A45" s="861" t="s">
        <v>461</v>
      </c>
      <c r="B45" s="861"/>
      <c r="C45" s="861"/>
      <c r="D45" s="861"/>
      <c r="E45" s="861"/>
      <c r="F45" s="861"/>
      <c r="G45" s="861"/>
      <c r="H45" s="861"/>
      <c r="I45" s="861"/>
      <c r="J45" s="861"/>
      <c r="K45" s="861"/>
      <c r="L45" s="861"/>
      <c r="M45" s="861"/>
      <c r="N45" s="861"/>
      <c r="O45" s="861"/>
      <c r="P45" s="861"/>
      <c r="Q45" s="861"/>
      <c r="R45" s="861"/>
      <c r="S45" s="861"/>
      <c r="T45" s="861"/>
      <c r="U45" s="861"/>
      <c r="V45" s="861"/>
      <c r="W45" s="861"/>
      <c r="X45" s="861"/>
      <c r="Y45" s="861"/>
      <c r="Z45" s="862"/>
      <c r="AA45" s="311">
        <v>25</v>
      </c>
      <c r="AB45" s="867">
        <f>+zuruu!H59</f>
        <v>0</v>
      </c>
      <c r="AC45" s="867"/>
      <c r="AD45" s="867"/>
      <c r="AE45" s="860"/>
      <c r="AF45" s="860"/>
    </row>
    <row r="46" spans="1:37" ht="12" customHeight="1">
      <c r="A46" s="861" t="s">
        <v>256</v>
      </c>
      <c r="B46" s="861"/>
      <c r="C46" s="861"/>
      <c r="D46" s="861"/>
      <c r="E46" s="861"/>
      <c r="F46" s="861"/>
      <c r="G46" s="861"/>
      <c r="H46" s="861"/>
      <c r="I46" s="861"/>
      <c r="J46" s="861"/>
      <c r="K46" s="861"/>
      <c r="L46" s="861"/>
      <c r="M46" s="861"/>
      <c r="N46" s="861"/>
      <c r="O46" s="861"/>
      <c r="P46" s="861"/>
      <c r="Q46" s="861"/>
      <c r="R46" s="861"/>
      <c r="S46" s="861"/>
      <c r="T46" s="861"/>
      <c r="U46" s="861"/>
      <c r="V46" s="861"/>
      <c r="W46" s="861"/>
      <c r="X46" s="861"/>
      <c r="Y46" s="861"/>
      <c r="Z46" s="862"/>
      <c r="AA46" s="311">
        <v>26</v>
      </c>
      <c r="AB46" s="867">
        <f>+AB44+AB45</f>
        <v>-1247430391.0699999</v>
      </c>
      <c r="AC46" s="867"/>
      <c r="AD46" s="867"/>
      <c r="AE46" s="860"/>
      <c r="AF46" s="860"/>
      <c r="AH46" s="321"/>
    </row>
    <row r="47" spans="1:37" ht="12" customHeight="1">
      <c r="A47" s="861" t="s">
        <v>257</v>
      </c>
      <c r="B47" s="861"/>
      <c r="C47" s="861"/>
      <c r="D47" s="861"/>
      <c r="E47" s="861"/>
      <c r="F47" s="861"/>
      <c r="G47" s="861"/>
      <c r="H47" s="861"/>
      <c r="I47" s="861"/>
      <c r="J47" s="861"/>
      <c r="K47" s="861"/>
      <c r="L47" s="861"/>
      <c r="M47" s="861"/>
      <c r="N47" s="861"/>
      <c r="O47" s="861"/>
      <c r="P47" s="861"/>
      <c r="Q47" s="861"/>
      <c r="R47" s="861"/>
      <c r="S47" s="861"/>
      <c r="T47" s="861"/>
      <c r="U47" s="861"/>
      <c r="V47" s="861"/>
      <c r="W47" s="861"/>
      <c r="X47" s="861"/>
      <c r="Y47" s="861"/>
      <c r="Z47" s="862"/>
      <c r="AA47" s="311">
        <v>27</v>
      </c>
      <c r="AB47" s="863">
        <v>0</v>
      </c>
      <c r="AC47" s="863"/>
      <c r="AD47" s="863"/>
      <c r="AE47" s="860"/>
      <c r="AF47" s="860"/>
    </row>
    <row r="48" spans="1:37" ht="12" customHeight="1">
      <c r="A48" s="861" t="s">
        <v>565</v>
      </c>
      <c r="B48" s="861"/>
      <c r="C48" s="861"/>
      <c r="D48" s="861"/>
      <c r="E48" s="861"/>
      <c r="F48" s="861"/>
      <c r="G48" s="861"/>
      <c r="H48" s="861"/>
      <c r="I48" s="861"/>
      <c r="J48" s="861"/>
      <c r="K48" s="861"/>
      <c r="L48" s="861"/>
      <c r="M48" s="861"/>
      <c r="N48" s="861"/>
      <c r="O48" s="861"/>
      <c r="P48" s="861"/>
      <c r="Q48" s="861"/>
      <c r="R48" s="861"/>
      <c r="S48" s="861"/>
      <c r="T48" s="861"/>
      <c r="U48" s="861"/>
      <c r="V48" s="861"/>
      <c r="W48" s="861"/>
      <c r="X48" s="861"/>
      <c r="Y48" s="861"/>
      <c r="Z48" s="862"/>
      <c r="AA48" s="311">
        <v>28</v>
      </c>
      <c r="AB48" s="867">
        <f>+AB46-AB47</f>
        <v>-1247430391.0699999</v>
      </c>
      <c r="AC48" s="867"/>
      <c r="AD48" s="867"/>
      <c r="AE48" s="860"/>
      <c r="AF48" s="860"/>
    </row>
    <row r="49" spans="1:34" ht="12" customHeight="1">
      <c r="A49" s="861" t="s">
        <v>258</v>
      </c>
      <c r="B49" s="861"/>
      <c r="C49" s="861"/>
      <c r="D49" s="861"/>
      <c r="E49" s="861"/>
      <c r="F49" s="861"/>
      <c r="G49" s="861"/>
      <c r="H49" s="861"/>
      <c r="I49" s="861"/>
      <c r="J49" s="861"/>
      <c r="K49" s="861"/>
      <c r="L49" s="861"/>
      <c r="M49" s="861"/>
      <c r="N49" s="861"/>
      <c r="O49" s="861"/>
      <c r="P49" s="861"/>
      <c r="Q49" s="861"/>
      <c r="R49" s="861"/>
      <c r="S49" s="861"/>
      <c r="T49" s="861"/>
      <c r="U49" s="861"/>
      <c r="V49" s="861"/>
      <c r="W49" s="861"/>
      <c r="X49" s="861"/>
      <c r="Y49" s="861"/>
      <c r="Z49" s="862"/>
      <c r="AA49" s="311">
        <v>29</v>
      </c>
      <c r="AB49" s="867">
        <f>+IF(AB48&gt;0, AB48*0.1, 0)</f>
        <v>0</v>
      </c>
      <c r="AC49" s="867"/>
      <c r="AD49" s="867"/>
      <c r="AE49" s="860"/>
      <c r="AF49" s="860"/>
    </row>
    <row r="50" spans="1:34" ht="12" customHeight="1">
      <c r="A50" s="861" t="s">
        <v>566</v>
      </c>
      <c r="B50" s="861"/>
      <c r="C50" s="861"/>
      <c r="D50" s="861"/>
      <c r="E50" s="861"/>
      <c r="F50" s="861"/>
      <c r="G50" s="861"/>
      <c r="H50" s="861"/>
      <c r="I50" s="861"/>
      <c r="J50" s="861"/>
      <c r="K50" s="861"/>
      <c r="L50" s="861"/>
      <c r="M50" s="861"/>
      <c r="N50" s="861"/>
      <c r="O50" s="861"/>
      <c r="P50" s="861"/>
      <c r="Q50" s="861"/>
      <c r="R50" s="861"/>
      <c r="S50" s="861"/>
      <c r="T50" s="861"/>
      <c r="U50" s="861"/>
      <c r="V50" s="861"/>
      <c r="W50" s="861"/>
      <c r="X50" s="861"/>
      <c r="Y50" s="861"/>
      <c r="Z50" s="862"/>
      <c r="AA50" s="311">
        <v>30</v>
      </c>
      <c r="AB50" s="863"/>
      <c r="AC50" s="863"/>
      <c r="AD50" s="863"/>
      <c r="AE50" s="860"/>
      <c r="AF50" s="860"/>
    </row>
    <row r="51" spans="1:34" ht="12" customHeight="1">
      <c r="A51" s="868" t="s">
        <v>259</v>
      </c>
      <c r="B51" s="868"/>
      <c r="C51" s="868"/>
      <c r="D51" s="868"/>
      <c r="E51" s="868"/>
      <c r="F51" s="868"/>
      <c r="G51" s="868"/>
      <c r="H51" s="868"/>
      <c r="I51" s="868"/>
      <c r="J51" s="868"/>
      <c r="K51" s="868"/>
      <c r="L51" s="868"/>
      <c r="M51" s="868"/>
      <c r="N51" s="868"/>
      <c r="O51" s="868"/>
      <c r="P51" s="868"/>
      <c r="Q51" s="868"/>
      <c r="R51" s="868"/>
      <c r="S51" s="868"/>
      <c r="T51" s="868"/>
      <c r="U51" s="868"/>
      <c r="V51" s="868"/>
      <c r="W51" s="868"/>
      <c r="X51" s="868"/>
      <c r="Y51" s="868"/>
      <c r="Z51" s="869"/>
      <c r="AA51" s="311">
        <v>31</v>
      </c>
      <c r="AB51" s="867">
        <f>+AB49-AB50</f>
        <v>0</v>
      </c>
      <c r="AC51" s="867"/>
      <c r="AD51" s="867"/>
      <c r="AE51" s="864"/>
      <c r="AF51" s="864"/>
      <c r="AH51" s="322"/>
    </row>
    <row r="52" spans="1:34" ht="3" customHeight="1">
      <c r="A52" s="865"/>
      <c r="B52" s="865"/>
      <c r="C52" s="865"/>
      <c r="D52" s="865"/>
      <c r="E52" s="865"/>
      <c r="F52" s="865"/>
    </row>
    <row r="53" spans="1:34" ht="12" customHeight="1">
      <c r="A53" s="866" t="s">
        <v>462</v>
      </c>
      <c r="B53" s="866"/>
      <c r="C53" s="866"/>
      <c r="D53" s="866"/>
      <c r="E53" s="866"/>
      <c r="F53" s="866"/>
      <c r="G53" s="866"/>
      <c r="H53" s="866"/>
      <c r="I53" s="866"/>
      <c r="J53" s="866"/>
      <c r="K53" s="866"/>
      <c r="L53" s="866"/>
      <c r="M53" s="866"/>
      <c r="N53" s="866"/>
      <c r="O53" s="866"/>
      <c r="P53" s="866"/>
      <c r="Q53" s="866"/>
      <c r="R53" s="866"/>
      <c r="S53" s="866"/>
      <c r="T53" s="866"/>
      <c r="U53" s="866"/>
      <c r="V53" s="866"/>
      <c r="W53" s="866"/>
      <c r="X53" s="866"/>
      <c r="Y53" s="866"/>
      <c r="Z53" s="866"/>
      <c r="AA53" s="866"/>
      <c r="AB53" s="866"/>
      <c r="AC53" s="866"/>
      <c r="AD53" s="866"/>
      <c r="AE53" s="866"/>
      <c r="AF53" s="866"/>
    </row>
    <row r="54" spans="1:34" ht="12" customHeight="1">
      <c r="A54" s="866"/>
      <c r="B54" s="866"/>
      <c r="C54" s="866"/>
      <c r="D54" s="866"/>
      <c r="E54" s="866"/>
      <c r="F54" s="866"/>
      <c r="G54" s="866"/>
      <c r="H54" s="866"/>
      <c r="I54" s="866"/>
      <c r="J54" s="866"/>
      <c r="K54" s="866"/>
      <c r="L54" s="866"/>
      <c r="M54" s="866"/>
      <c r="N54" s="866"/>
      <c r="O54" s="866"/>
      <c r="P54" s="866"/>
      <c r="Q54" s="866"/>
      <c r="R54" s="866"/>
      <c r="S54" s="866"/>
      <c r="T54" s="866"/>
      <c r="U54" s="866"/>
      <c r="V54" s="866"/>
      <c r="W54" s="866"/>
      <c r="X54" s="866"/>
      <c r="Y54" s="866"/>
      <c r="Z54" s="866"/>
      <c r="AA54" s="866"/>
      <c r="AB54" s="866"/>
      <c r="AC54" s="866"/>
      <c r="AD54" s="866"/>
      <c r="AE54" s="866"/>
      <c r="AF54" s="866"/>
    </row>
    <row r="55" spans="1:34" ht="2.25" customHeight="1">
      <c r="A55" s="865"/>
      <c r="B55" s="865"/>
      <c r="C55" s="865"/>
      <c r="D55" s="865"/>
      <c r="E55" s="865"/>
      <c r="F55" s="865"/>
    </row>
    <row r="56" spans="1:34" ht="12" customHeight="1">
      <c r="A56" s="857" t="s">
        <v>463</v>
      </c>
      <c r="B56" s="857"/>
      <c r="C56" s="857"/>
      <c r="D56" s="857"/>
      <c r="E56" s="857"/>
      <c r="F56" s="857"/>
      <c r="G56" s="857"/>
      <c r="H56" s="857"/>
      <c r="I56" s="857"/>
      <c r="J56" s="857"/>
      <c r="K56" s="857"/>
      <c r="L56" s="857"/>
      <c r="M56" s="857"/>
      <c r="N56" s="857"/>
      <c r="O56" s="857"/>
      <c r="P56" s="857"/>
      <c r="Q56" s="857"/>
      <c r="R56" s="857"/>
      <c r="S56" s="857"/>
      <c r="T56" s="857"/>
      <c r="U56" s="857"/>
      <c r="V56" s="857"/>
      <c r="W56" s="857"/>
      <c r="X56" s="857"/>
      <c r="Y56" s="857"/>
      <c r="Z56" s="857"/>
      <c r="AA56" s="325">
        <v>32</v>
      </c>
      <c r="AB56" s="858">
        <v>0</v>
      </c>
      <c r="AC56" s="858"/>
      <c r="AD56" s="858"/>
      <c r="AE56" s="859"/>
      <c r="AF56" s="859"/>
    </row>
    <row r="57" spans="1:34" ht="12" customHeight="1">
      <c r="A57" s="326"/>
      <c r="B57" s="857" t="s">
        <v>260</v>
      </c>
      <c r="C57" s="857"/>
      <c r="D57" s="857"/>
      <c r="E57" s="857"/>
      <c r="F57" s="857"/>
      <c r="G57" s="857"/>
      <c r="H57" s="857"/>
      <c r="I57" s="857"/>
      <c r="J57" s="857"/>
      <c r="K57" s="857"/>
      <c r="L57" s="857"/>
      <c r="M57" s="857"/>
      <c r="N57" s="857"/>
      <c r="O57" s="857"/>
      <c r="P57" s="857"/>
      <c r="Q57" s="857"/>
      <c r="R57" s="857"/>
      <c r="S57" s="857"/>
      <c r="T57" s="857"/>
      <c r="U57" s="857"/>
      <c r="V57" s="857"/>
      <c r="W57" s="857"/>
      <c r="X57" s="857"/>
      <c r="Y57" s="857"/>
      <c r="Z57" s="857"/>
      <c r="AA57" s="325">
        <v>33</v>
      </c>
      <c r="AB57" s="858">
        <v>0</v>
      </c>
      <c r="AC57" s="858"/>
      <c r="AD57" s="858"/>
      <c r="AE57" s="859"/>
      <c r="AF57" s="859"/>
    </row>
    <row r="58" spans="1:34" ht="12" customHeight="1">
      <c r="A58" s="838" t="s">
        <v>567</v>
      </c>
      <c r="B58" s="838"/>
      <c r="C58" s="838"/>
      <c r="D58" s="838"/>
      <c r="E58" s="838"/>
      <c r="F58" s="838"/>
      <c r="G58" s="838"/>
      <c r="H58" s="838"/>
      <c r="I58" s="838"/>
      <c r="J58" s="838"/>
      <c r="K58" s="838"/>
      <c r="L58" s="838"/>
      <c r="M58" s="838"/>
      <c r="N58" s="838"/>
      <c r="O58" s="838"/>
      <c r="P58" s="838"/>
      <c r="Q58" s="838"/>
      <c r="R58" s="838"/>
      <c r="S58" s="838"/>
      <c r="T58" s="838"/>
      <c r="U58" s="838"/>
      <c r="V58" s="838"/>
      <c r="W58" s="838"/>
      <c r="X58" s="838"/>
      <c r="Y58" s="838"/>
      <c r="Z58" s="838"/>
      <c r="AA58" s="325">
        <v>34</v>
      </c>
      <c r="AB58" s="856">
        <v>0</v>
      </c>
      <c r="AC58" s="856"/>
      <c r="AD58" s="856"/>
      <c r="AE58" s="839"/>
      <c r="AF58" s="839"/>
    </row>
    <row r="59" spans="1:34" ht="12" customHeight="1">
      <c r="A59" s="326"/>
      <c r="B59" s="838" t="s">
        <v>464</v>
      </c>
      <c r="C59" s="838"/>
      <c r="D59" s="838"/>
      <c r="E59" s="838"/>
      <c r="F59" s="838"/>
      <c r="G59" s="838"/>
      <c r="H59" s="838"/>
      <c r="I59" s="838"/>
      <c r="J59" s="838"/>
      <c r="K59" s="838"/>
      <c r="L59" s="838"/>
      <c r="M59" s="838"/>
      <c r="N59" s="838"/>
      <c r="O59" s="838"/>
      <c r="P59" s="838"/>
      <c r="Q59" s="838"/>
      <c r="R59" s="838"/>
      <c r="S59" s="838"/>
      <c r="T59" s="838"/>
      <c r="U59" s="838"/>
      <c r="V59" s="838"/>
      <c r="W59" s="838"/>
      <c r="X59" s="838"/>
      <c r="Y59" s="838"/>
      <c r="Z59" s="838"/>
      <c r="AA59" s="325">
        <v>35</v>
      </c>
      <c r="AB59" s="856">
        <v>0</v>
      </c>
      <c r="AC59" s="856"/>
      <c r="AD59" s="856"/>
      <c r="AE59" s="839"/>
      <c r="AF59" s="839"/>
    </row>
    <row r="60" spans="1:34" ht="12" customHeight="1">
      <c r="A60" s="326"/>
      <c r="B60" s="838" t="s">
        <v>465</v>
      </c>
      <c r="C60" s="838"/>
      <c r="D60" s="838"/>
      <c r="E60" s="838"/>
      <c r="F60" s="838"/>
      <c r="G60" s="838"/>
      <c r="H60" s="838"/>
      <c r="I60" s="838"/>
      <c r="J60" s="838"/>
      <c r="K60" s="838"/>
      <c r="L60" s="838"/>
      <c r="M60" s="838"/>
      <c r="N60" s="838"/>
      <c r="O60" s="838"/>
      <c r="P60" s="838"/>
      <c r="Q60" s="838"/>
      <c r="R60" s="838"/>
      <c r="S60" s="838"/>
      <c r="T60" s="838"/>
      <c r="U60" s="838"/>
      <c r="V60" s="838"/>
      <c r="W60" s="838"/>
      <c r="X60" s="838"/>
      <c r="Y60" s="838"/>
      <c r="Z60" s="838"/>
      <c r="AA60" s="325">
        <v>36</v>
      </c>
      <c r="AB60" s="856">
        <v>0</v>
      </c>
      <c r="AC60" s="856"/>
      <c r="AD60" s="856"/>
      <c r="AE60" s="839"/>
      <c r="AF60" s="839"/>
    </row>
    <row r="61" spans="1:34" ht="12" customHeight="1">
      <c r="A61" s="326"/>
      <c r="B61" s="838" t="s">
        <v>261</v>
      </c>
      <c r="C61" s="838"/>
      <c r="D61" s="838"/>
      <c r="E61" s="838"/>
      <c r="F61" s="838"/>
      <c r="G61" s="838"/>
      <c r="H61" s="838"/>
      <c r="I61" s="838"/>
      <c r="J61" s="838"/>
      <c r="K61" s="838"/>
      <c r="L61" s="838"/>
      <c r="M61" s="838"/>
      <c r="N61" s="838"/>
      <c r="O61" s="838"/>
      <c r="P61" s="838"/>
      <c r="Q61" s="838"/>
      <c r="R61" s="838"/>
      <c r="S61" s="838"/>
      <c r="T61" s="838"/>
      <c r="U61" s="838"/>
      <c r="V61" s="838"/>
      <c r="W61" s="838"/>
      <c r="X61" s="838"/>
      <c r="Y61" s="838"/>
      <c r="Z61" s="838"/>
      <c r="AA61" s="325">
        <v>37</v>
      </c>
      <c r="AB61" s="855">
        <f>+AB58-AB59-AB60</f>
        <v>0</v>
      </c>
      <c r="AC61" s="855"/>
      <c r="AD61" s="855"/>
      <c r="AE61" s="839"/>
      <c r="AF61" s="839"/>
    </row>
    <row r="62" spans="1:34" ht="12" customHeight="1">
      <c r="A62" s="326"/>
      <c r="B62" s="838" t="s">
        <v>262</v>
      </c>
      <c r="C62" s="838"/>
      <c r="D62" s="838"/>
      <c r="E62" s="838"/>
      <c r="F62" s="838"/>
      <c r="G62" s="838"/>
      <c r="H62" s="838"/>
      <c r="I62" s="838"/>
      <c r="J62" s="838"/>
      <c r="K62" s="838"/>
      <c r="L62" s="838"/>
      <c r="M62" s="838"/>
      <c r="N62" s="838"/>
      <c r="O62" s="838"/>
      <c r="P62" s="838"/>
      <c r="Q62" s="838"/>
      <c r="R62" s="838"/>
      <c r="S62" s="838"/>
      <c r="T62" s="838"/>
      <c r="U62" s="838"/>
      <c r="V62" s="838"/>
      <c r="W62" s="838"/>
      <c r="X62" s="838"/>
      <c r="Y62" s="838"/>
      <c r="Z62" s="838"/>
      <c r="AA62" s="325">
        <v>38</v>
      </c>
      <c r="AB62" s="825">
        <f>+AB61*0.4</f>
        <v>0</v>
      </c>
      <c r="AC62" s="825"/>
      <c r="AD62" s="825"/>
      <c r="AE62" s="839"/>
      <c r="AF62" s="839"/>
    </row>
    <row r="63" spans="1:34" ht="12" customHeight="1">
      <c r="A63" s="838" t="s">
        <v>568</v>
      </c>
      <c r="B63" s="838"/>
      <c r="C63" s="838"/>
      <c r="D63" s="838"/>
      <c r="E63" s="838"/>
      <c r="F63" s="838"/>
      <c r="G63" s="838"/>
      <c r="H63" s="838"/>
      <c r="I63" s="838"/>
      <c r="J63" s="838"/>
      <c r="K63" s="838"/>
      <c r="L63" s="838"/>
      <c r="M63" s="838"/>
      <c r="N63" s="838"/>
      <c r="O63" s="838"/>
      <c r="P63" s="838"/>
      <c r="Q63" s="838"/>
      <c r="R63" s="838"/>
      <c r="S63" s="838"/>
      <c r="T63" s="838"/>
      <c r="U63" s="838"/>
      <c r="V63" s="838"/>
      <c r="W63" s="838"/>
      <c r="X63" s="838"/>
      <c r="Y63" s="838"/>
      <c r="Z63" s="838"/>
      <c r="AA63" s="325">
        <v>39</v>
      </c>
      <c r="AB63" s="825">
        <f>+'Guilgee balance'!G159</f>
        <v>63949.57</v>
      </c>
      <c r="AC63" s="825"/>
      <c r="AD63" s="825"/>
      <c r="AE63" s="839"/>
      <c r="AF63" s="839"/>
    </row>
    <row r="64" spans="1:34" ht="12" customHeight="1">
      <c r="A64" s="326"/>
      <c r="B64" s="838" t="s">
        <v>263</v>
      </c>
      <c r="C64" s="838"/>
      <c r="D64" s="838"/>
      <c r="E64" s="838"/>
      <c r="F64" s="838"/>
      <c r="G64" s="838"/>
      <c r="H64" s="838"/>
      <c r="I64" s="838"/>
      <c r="J64" s="838"/>
      <c r="K64" s="838"/>
      <c r="L64" s="838"/>
      <c r="M64" s="838"/>
      <c r="N64" s="838"/>
      <c r="O64" s="838"/>
      <c r="P64" s="838"/>
      <c r="Q64" s="838"/>
      <c r="R64" s="838"/>
      <c r="S64" s="838"/>
      <c r="T64" s="838"/>
      <c r="U64" s="838"/>
      <c r="V64" s="838"/>
      <c r="W64" s="838"/>
      <c r="X64" s="838"/>
      <c r="Y64" s="838"/>
      <c r="Z64" s="838"/>
      <c r="AA64" s="325">
        <v>40</v>
      </c>
      <c r="AB64" s="825">
        <f>+AB63*0.1</f>
        <v>6394.9570000000003</v>
      </c>
      <c r="AC64" s="825"/>
      <c r="AD64" s="825"/>
      <c r="AE64" s="839"/>
      <c r="AF64" s="839"/>
    </row>
    <row r="65" spans="1:34" ht="12" customHeight="1">
      <c r="A65" s="848" t="s">
        <v>895</v>
      </c>
      <c r="B65" s="849"/>
      <c r="C65" s="849"/>
      <c r="D65" s="849"/>
      <c r="E65" s="849"/>
      <c r="F65" s="849"/>
      <c r="G65" s="849"/>
      <c r="H65" s="849"/>
      <c r="I65" s="849"/>
      <c r="J65" s="849"/>
      <c r="K65" s="849"/>
      <c r="L65" s="849"/>
      <c r="M65" s="849"/>
      <c r="N65" s="849"/>
      <c r="O65" s="849"/>
      <c r="P65" s="849"/>
      <c r="Q65" s="849"/>
      <c r="R65" s="849"/>
      <c r="S65" s="849"/>
      <c r="T65" s="849"/>
      <c r="U65" s="849"/>
      <c r="V65" s="849"/>
      <c r="W65" s="849"/>
      <c r="X65" s="849"/>
      <c r="Y65" s="849"/>
      <c r="Z65" s="849"/>
      <c r="AA65" s="325">
        <v>41</v>
      </c>
      <c r="AB65" s="830">
        <v>0</v>
      </c>
      <c r="AC65" s="831"/>
      <c r="AD65" s="832"/>
      <c r="AE65" s="850"/>
      <c r="AF65" s="851"/>
    </row>
    <row r="66" spans="1:34" ht="12" customHeight="1">
      <c r="A66" s="327"/>
      <c r="B66" s="848" t="s">
        <v>576</v>
      </c>
      <c r="C66" s="849"/>
      <c r="D66" s="849"/>
      <c r="E66" s="849"/>
      <c r="F66" s="849"/>
      <c r="G66" s="849"/>
      <c r="H66" s="849"/>
      <c r="I66" s="849"/>
      <c r="J66" s="849"/>
      <c r="K66" s="849"/>
      <c r="L66" s="849"/>
      <c r="M66" s="849"/>
      <c r="N66" s="849"/>
      <c r="O66" s="849"/>
      <c r="P66" s="849"/>
      <c r="Q66" s="849"/>
      <c r="R66" s="849"/>
      <c r="S66" s="849"/>
      <c r="T66" s="849"/>
      <c r="U66" s="849"/>
      <c r="V66" s="849"/>
      <c r="W66" s="849"/>
      <c r="X66" s="849"/>
      <c r="Y66" s="849"/>
      <c r="Z66" s="849"/>
      <c r="AA66" s="325">
        <v>42</v>
      </c>
      <c r="AB66" s="830">
        <f>+AB65*0.02</f>
        <v>0</v>
      </c>
      <c r="AC66" s="831"/>
      <c r="AD66" s="832"/>
      <c r="AE66" s="850"/>
      <c r="AF66" s="851"/>
    </row>
    <row r="67" spans="1:34" ht="12" customHeight="1">
      <c r="A67" s="907" t="s">
        <v>896</v>
      </c>
      <c r="B67" s="907"/>
      <c r="C67" s="907"/>
      <c r="D67" s="907"/>
      <c r="E67" s="907"/>
      <c r="F67" s="907"/>
      <c r="G67" s="907"/>
      <c r="H67" s="907"/>
      <c r="I67" s="907"/>
      <c r="J67" s="907"/>
      <c r="K67" s="907"/>
      <c r="L67" s="907"/>
      <c r="M67" s="907"/>
      <c r="N67" s="907"/>
      <c r="O67" s="907"/>
      <c r="P67" s="907"/>
      <c r="Q67" s="907"/>
      <c r="R67" s="907"/>
      <c r="S67" s="907"/>
      <c r="T67" s="907"/>
      <c r="U67" s="907"/>
      <c r="V67" s="907"/>
      <c r="W67" s="907"/>
      <c r="X67" s="907"/>
      <c r="Y67" s="907"/>
      <c r="Z67" s="907"/>
      <c r="AA67" s="325">
        <v>43</v>
      </c>
      <c r="AB67" s="908">
        <v>0</v>
      </c>
      <c r="AC67" s="908"/>
      <c r="AD67" s="908"/>
      <c r="AE67" s="839"/>
      <c r="AF67" s="839"/>
    </row>
    <row r="68" spans="1:34" ht="12" customHeight="1">
      <c r="A68" s="327"/>
      <c r="B68" s="907" t="s">
        <v>264</v>
      </c>
      <c r="C68" s="907"/>
      <c r="D68" s="907"/>
      <c r="E68" s="907"/>
      <c r="F68" s="907"/>
      <c r="G68" s="907"/>
      <c r="H68" s="907"/>
      <c r="I68" s="907"/>
      <c r="J68" s="907"/>
      <c r="K68" s="907"/>
      <c r="L68" s="907"/>
      <c r="M68" s="907"/>
      <c r="N68" s="907"/>
      <c r="O68" s="907"/>
      <c r="P68" s="907"/>
      <c r="Q68" s="907"/>
      <c r="R68" s="907"/>
      <c r="S68" s="907"/>
      <c r="T68" s="907"/>
      <c r="U68" s="907"/>
      <c r="V68" s="907"/>
      <c r="W68" s="907"/>
      <c r="X68" s="907"/>
      <c r="Y68" s="907"/>
      <c r="Z68" s="907"/>
      <c r="AA68" s="325">
        <v>44</v>
      </c>
      <c r="AB68" s="908">
        <v>0</v>
      </c>
      <c r="AC68" s="908"/>
      <c r="AD68" s="908"/>
      <c r="AE68" s="839"/>
      <c r="AF68" s="839"/>
    </row>
    <row r="69" spans="1:34" ht="12" customHeight="1">
      <c r="A69" s="327"/>
      <c r="B69" s="904" t="s">
        <v>897</v>
      </c>
      <c r="C69" s="905"/>
      <c r="D69" s="905"/>
      <c r="E69" s="905"/>
      <c r="F69" s="905"/>
      <c r="G69" s="905"/>
      <c r="H69" s="905"/>
      <c r="I69" s="905"/>
      <c r="J69" s="905"/>
      <c r="K69" s="905"/>
      <c r="L69" s="905"/>
      <c r="M69" s="905"/>
      <c r="N69" s="905"/>
      <c r="O69" s="905"/>
      <c r="P69" s="905"/>
      <c r="Q69" s="905"/>
      <c r="R69" s="905"/>
      <c r="S69" s="905"/>
      <c r="T69" s="905"/>
      <c r="U69" s="905"/>
      <c r="V69" s="905"/>
      <c r="W69" s="905"/>
      <c r="X69" s="905"/>
      <c r="Y69" s="905"/>
      <c r="Z69" s="906"/>
      <c r="AA69" s="325">
        <v>45</v>
      </c>
      <c r="AB69" s="852">
        <v>0</v>
      </c>
      <c r="AC69" s="853"/>
      <c r="AD69" s="854"/>
      <c r="AE69" s="850"/>
      <c r="AF69" s="851"/>
    </row>
    <row r="70" spans="1:34" ht="12" customHeight="1">
      <c r="A70" s="327"/>
      <c r="B70" s="910" t="s">
        <v>898</v>
      </c>
      <c r="C70" s="911"/>
      <c r="D70" s="911"/>
      <c r="E70" s="911"/>
      <c r="F70" s="911"/>
      <c r="G70" s="911"/>
      <c r="H70" s="911"/>
      <c r="I70" s="911"/>
      <c r="J70" s="911"/>
      <c r="K70" s="911"/>
      <c r="L70" s="911"/>
      <c r="M70" s="911"/>
      <c r="N70" s="911"/>
      <c r="O70" s="911"/>
      <c r="P70" s="911"/>
      <c r="Q70" s="911"/>
      <c r="R70" s="911"/>
      <c r="S70" s="911"/>
      <c r="T70" s="911"/>
      <c r="U70" s="911"/>
      <c r="V70" s="911"/>
      <c r="W70" s="911"/>
      <c r="X70" s="911"/>
      <c r="Y70" s="911"/>
      <c r="Z70" s="912"/>
      <c r="AA70" s="325">
        <v>46</v>
      </c>
      <c r="AB70" s="852">
        <v>0</v>
      </c>
      <c r="AC70" s="853"/>
      <c r="AD70" s="854"/>
      <c r="AE70" s="850"/>
      <c r="AF70" s="851"/>
    </row>
    <row r="71" spans="1:34" ht="12" customHeight="1">
      <c r="A71" s="907" t="s">
        <v>899</v>
      </c>
      <c r="B71" s="907"/>
      <c r="C71" s="907"/>
      <c r="D71" s="907"/>
      <c r="E71" s="907"/>
      <c r="F71" s="907"/>
      <c r="G71" s="907"/>
      <c r="H71" s="907"/>
      <c r="I71" s="907"/>
      <c r="J71" s="907"/>
      <c r="K71" s="907"/>
      <c r="L71" s="907"/>
      <c r="M71" s="907"/>
      <c r="N71" s="907"/>
      <c r="O71" s="907"/>
      <c r="P71" s="907"/>
      <c r="Q71" s="907"/>
      <c r="R71" s="907"/>
      <c r="S71" s="907"/>
      <c r="T71" s="907"/>
      <c r="U71" s="907"/>
      <c r="V71" s="907"/>
      <c r="W71" s="907"/>
      <c r="X71" s="907"/>
      <c r="Y71" s="907"/>
      <c r="Z71" s="907"/>
      <c r="AA71" s="325">
        <v>47</v>
      </c>
      <c r="AB71" s="908">
        <v>0</v>
      </c>
      <c r="AC71" s="908"/>
      <c r="AD71" s="908"/>
      <c r="AE71" s="839"/>
      <c r="AF71" s="839"/>
    </row>
    <row r="72" spans="1:34" ht="12" customHeight="1">
      <c r="A72" s="328"/>
      <c r="B72" s="909" t="s">
        <v>900</v>
      </c>
      <c r="C72" s="909"/>
      <c r="D72" s="909"/>
      <c r="E72" s="909"/>
      <c r="F72" s="909"/>
      <c r="G72" s="909"/>
      <c r="H72" s="909"/>
      <c r="I72" s="909"/>
      <c r="J72" s="909"/>
      <c r="K72" s="909"/>
      <c r="L72" s="909"/>
      <c r="M72" s="909"/>
      <c r="N72" s="909"/>
      <c r="O72" s="909"/>
      <c r="P72" s="909"/>
      <c r="Q72" s="909"/>
      <c r="R72" s="909"/>
      <c r="S72" s="909"/>
      <c r="T72" s="909"/>
      <c r="U72" s="909"/>
      <c r="V72" s="909"/>
      <c r="W72" s="909"/>
      <c r="X72" s="909"/>
      <c r="Y72" s="909"/>
      <c r="Z72" s="909"/>
      <c r="AA72" s="325">
        <v>48</v>
      </c>
      <c r="AB72" s="908">
        <v>0</v>
      </c>
      <c r="AC72" s="908"/>
      <c r="AD72" s="908"/>
      <c r="AE72" s="839"/>
      <c r="AF72" s="839"/>
    </row>
    <row r="73" spans="1:34" ht="12" customHeight="1">
      <c r="A73" s="840" t="s">
        <v>569</v>
      </c>
      <c r="B73" s="841"/>
      <c r="C73" s="841"/>
      <c r="D73" s="841"/>
      <c r="E73" s="841"/>
      <c r="F73" s="841"/>
      <c r="G73" s="841"/>
      <c r="H73" s="841"/>
      <c r="I73" s="841"/>
      <c r="J73" s="841"/>
      <c r="K73" s="841"/>
      <c r="L73" s="841"/>
      <c r="M73" s="841"/>
      <c r="N73" s="841"/>
      <c r="O73" s="841"/>
      <c r="P73" s="841"/>
      <c r="Q73" s="841"/>
      <c r="R73" s="841"/>
      <c r="S73" s="841"/>
      <c r="T73" s="841"/>
      <c r="U73" s="841"/>
      <c r="V73" s="841"/>
      <c r="W73" s="841"/>
      <c r="X73" s="841"/>
      <c r="Y73" s="841"/>
      <c r="Z73" s="842"/>
      <c r="AA73" s="843">
        <v>49</v>
      </c>
      <c r="AB73" s="825">
        <f>+AB57+AB62+AB64+AB66+AB70+AB72</f>
        <v>6394.9570000000003</v>
      </c>
      <c r="AC73" s="825"/>
      <c r="AD73" s="825"/>
      <c r="AE73" s="844"/>
      <c r="AF73" s="844"/>
    </row>
    <row r="74" spans="1:34" ht="12" customHeight="1">
      <c r="A74" s="845" t="s">
        <v>901</v>
      </c>
      <c r="B74" s="846"/>
      <c r="C74" s="846"/>
      <c r="D74" s="846"/>
      <c r="E74" s="846"/>
      <c r="F74" s="846"/>
      <c r="G74" s="846"/>
      <c r="H74" s="846"/>
      <c r="I74" s="846"/>
      <c r="J74" s="846"/>
      <c r="K74" s="846"/>
      <c r="L74" s="846"/>
      <c r="M74" s="846"/>
      <c r="N74" s="846"/>
      <c r="O74" s="846"/>
      <c r="P74" s="846"/>
      <c r="Q74" s="846"/>
      <c r="R74" s="846"/>
      <c r="S74" s="846"/>
      <c r="T74" s="846"/>
      <c r="U74" s="846"/>
      <c r="V74" s="846"/>
      <c r="W74" s="846"/>
      <c r="X74" s="846"/>
      <c r="Y74" s="846"/>
      <c r="Z74" s="847"/>
      <c r="AA74" s="843"/>
      <c r="AB74" s="825"/>
      <c r="AC74" s="825"/>
      <c r="AD74" s="825"/>
      <c r="AE74" s="844"/>
      <c r="AF74" s="844"/>
      <c r="AH74" s="277" t="s">
        <v>696</v>
      </c>
    </row>
    <row r="75" spans="1:34" ht="12" customHeight="1">
      <c r="A75" s="827" t="s">
        <v>570</v>
      </c>
      <c r="B75" s="828"/>
      <c r="C75" s="828"/>
      <c r="D75" s="828"/>
      <c r="E75" s="828"/>
      <c r="F75" s="828"/>
      <c r="G75" s="828"/>
      <c r="H75" s="828"/>
      <c r="I75" s="828"/>
      <c r="J75" s="828"/>
      <c r="K75" s="828"/>
      <c r="L75" s="828"/>
      <c r="M75" s="828"/>
      <c r="N75" s="828"/>
      <c r="O75" s="828"/>
      <c r="P75" s="828"/>
      <c r="Q75" s="828"/>
      <c r="R75" s="828"/>
      <c r="S75" s="828"/>
      <c r="T75" s="828"/>
      <c r="U75" s="828"/>
      <c r="V75" s="828"/>
      <c r="W75" s="828"/>
      <c r="X75" s="828"/>
      <c r="Y75" s="828"/>
      <c r="Z75" s="828"/>
      <c r="AA75" s="828"/>
      <c r="AB75" s="828"/>
      <c r="AC75" s="828"/>
      <c r="AD75" s="828"/>
      <c r="AE75" s="828"/>
      <c r="AF75" s="828"/>
      <c r="AH75" s="277"/>
    </row>
    <row r="76" spans="1:34" ht="12" customHeight="1">
      <c r="A76" s="813" t="s">
        <v>571</v>
      </c>
      <c r="B76" s="814"/>
      <c r="C76" s="814"/>
      <c r="D76" s="814"/>
      <c r="E76" s="814"/>
      <c r="F76" s="814"/>
      <c r="G76" s="814"/>
      <c r="H76" s="814"/>
      <c r="I76" s="814"/>
      <c r="J76" s="814"/>
      <c r="K76" s="814"/>
      <c r="L76" s="814"/>
      <c r="M76" s="814"/>
      <c r="N76" s="814"/>
      <c r="O76" s="814"/>
      <c r="P76" s="814"/>
      <c r="Q76" s="814"/>
      <c r="R76" s="814"/>
      <c r="S76" s="814"/>
      <c r="T76" s="814"/>
      <c r="U76" s="814"/>
      <c r="V76" s="814"/>
      <c r="W76" s="814"/>
      <c r="X76" s="814"/>
      <c r="Y76" s="814"/>
      <c r="Z76" s="815"/>
      <c r="AA76" s="325">
        <v>50</v>
      </c>
      <c r="AB76" s="816">
        <f>+'Guilgee balance'!G161</f>
        <v>0</v>
      </c>
      <c r="AC76" s="817"/>
      <c r="AD76" s="818"/>
      <c r="AE76" s="819"/>
      <c r="AF76" s="820"/>
      <c r="AH76" s="277"/>
    </row>
    <row r="77" spans="1:34" ht="12" customHeight="1">
      <c r="A77" s="329"/>
      <c r="B77" s="813" t="s">
        <v>572</v>
      </c>
      <c r="C77" s="814"/>
      <c r="D77" s="814"/>
      <c r="E77" s="814"/>
      <c r="F77" s="814"/>
      <c r="G77" s="814"/>
      <c r="H77" s="814"/>
      <c r="I77" s="814"/>
      <c r="J77" s="814"/>
      <c r="K77" s="814"/>
      <c r="L77" s="814"/>
      <c r="M77" s="814"/>
      <c r="N77" s="814"/>
      <c r="O77" s="814"/>
      <c r="P77" s="814"/>
      <c r="Q77" s="814"/>
      <c r="R77" s="814"/>
      <c r="S77" s="814"/>
      <c r="T77" s="814"/>
      <c r="U77" s="814"/>
      <c r="V77" s="814"/>
      <c r="W77" s="814"/>
      <c r="X77" s="814"/>
      <c r="Y77" s="814"/>
      <c r="Z77" s="815"/>
      <c r="AA77" s="325">
        <v>51</v>
      </c>
      <c r="AB77" s="816">
        <f>+AB76*0.1</f>
        <v>0</v>
      </c>
      <c r="AC77" s="817"/>
      <c r="AD77" s="818"/>
      <c r="AE77" s="819"/>
      <c r="AF77" s="820"/>
      <c r="AH77" s="277"/>
    </row>
    <row r="78" spans="1:34" ht="12" customHeight="1">
      <c r="A78" s="813" t="s">
        <v>573</v>
      </c>
      <c r="B78" s="814"/>
      <c r="C78" s="814"/>
      <c r="D78" s="814"/>
      <c r="E78" s="814"/>
      <c r="F78" s="814"/>
      <c r="G78" s="814"/>
      <c r="H78" s="814"/>
      <c r="I78" s="814"/>
      <c r="J78" s="814"/>
      <c r="K78" s="814"/>
      <c r="L78" s="814"/>
      <c r="M78" s="814"/>
      <c r="N78" s="814"/>
      <c r="O78" s="814"/>
      <c r="P78" s="814"/>
      <c r="Q78" s="814"/>
      <c r="R78" s="814"/>
      <c r="S78" s="814"/>
      <c r="T78" s="814"/>
      <c r="U78" s="814"/>
      <c r="V78" s="814"/>
      <c r="W78" s="814"/>
      <c r="X78" s="814"/>
      <c r="Y78" s="814"/>
      <c r="Z78" s="815"/>
      <c r="AA78" s="325">
        <v>52</v>
      </c>
      <c r="AB78" s="821">
        <v>0</v>
      </c>
      <c r="AC78" s="822"/>
      <c r="AD78" s="823"/>
      <c r="AE78" s="819"/>
      <c r="AF78" s="820"/>
      <c r="AH78" s="330"/>
    </row>
    <row r="79" spans="1:34">
      <c r="A79" s="329"/>
      <c r="B79" s="813" t="s">
        <v>578</v>
      </c>
      <c r="C79" s="814"/>
      <c r="D79" s="814"/>
      <c r="E79" s="814"/>
      <c r="F79" s="814"/>
      <c r="G79" s="814"/>
      <c r="H79" s="814"/>
      <c r="I79" s="814"/>
      <c r="J79" s="814"/>
      <c r="K79" s="814"/>
      <c r="L79" s="814"/>
      <c r="M79" s="814"/>
      <c r="N79" s="814"/>
      <c r="O79" s="814"/>
      <c r="P79" s="814"/>
      <c r="Q79" s="814"/>
      <c r="R79" s="814"/>
      <c r="S79" s="814"/>
      <c r="T79" s="814"/>
      <c r="U79" s="814"/>
      <c r="V79" s="814"/>
      <c r="W79" s="814"/>
      <c r="X79" s="814"/>
      <c r="Y79" s="814"/>
      <c r="Z79" s="815"/>
      <c r="AA79" s="325">
        <v>53</v>
      </c>
      <c r="AB79" s="816">
        <f>+AB78*0.1</f>
        <v>0</v>
      </c>
      <c r="AC79" s="817"/>
      <c r="AD79" s="818"/>
      <c r="AE79" s="819"/>
      <c r="AF79" s="820"/>
      <c r="AH79" s="277"/>
    </row>
    <row r="80" spans="1:34" ht="12.75" customHeight="1">
      <c r="A80" s="813" t="s">
        <v>574</v>
      </c>
      <c r="B80" s="814"/>
      <c r="C80" s="814"/>
      <c r="D80" s="814"/>
      <c r="E80" s="814"/>
      <c r="F80" s="814"/>
      <c r="G80" s="814"/>
      <c r="H80" s="814"/>
      <c r="I80" s="814"/>
      <c r="J80" s="814"/>
      <c r="K80" s="814"/>
      <c r="L80" s="814"/>
      <c r="M80" s="814"/>
      <c r="N80" s="814"/>
      <c r="O80" s="814"/>
      <c r="P80" s="814"/>
      <c r="Q80" s="814"/>
      <c r="R80" s="814"/>
      <c r="S80" s="814"/>
      <c r="T80" s="814"/>
      <c r="U80" s="814"/>
      <c r="V80" s="814"/>
      <c r="W80" s="814"/>
      <c r="X80" s="814"/>
      <c r="Y80" s="814"/>
      <c r="Z80" s="815"/>
      <c r="AA80" s="325">
        <v>54</v>
      </c>
      <c r="AB80" s="821">
        <v>0</v>
      </c>
      <c r="AC80" s="822"/>
      <c r="AD80" s="823"/>
      <c r="AE80" s="819"/>
      <c r="AF80" s="820"/>
      <c r="AH80" s="277"/>
    </row>
    <row r="81" spans="1:34">
      <c r="A81" s="329"/>
      <c r="B81" s="813" t="s">
        <v>577</v>
      </c>
      <c r="C81" s="814"/>
      <c r="D81" s="814"/>
      <c r="E81" s="814"/>
      <c r="F81" s="814"/>
      <c r="G81" s="814"/>
      <c r="H81" s="814"/>
      <c r="I81" s="814"/>
      <c r="J81" s="814"/>
      <c r="K81" s="814"/>
      <c r="L81" s="814"/>
      <c r="M81" s="814"/>
      <c r="N81" s="814"/>
      <c r="O81" s="814"/>
      <c r="P81" s="814"/>
      <c r="Q81" s="814"/>
      <c r="R81" s="814"/>
      <c r="S81" s="814"/>
      <c r="T81" s="814"/>
      <c r="U81" s="814"/>
      <c r="V81" s="814"/>
      <c r="W81" s="814"/>
      <c r="X81" s="814"/>
      <c r="Y81" s="814"/>
      <c r="Z81" s="815"/>
      <c r="AA81" s="325">
        <v>55</v>
      </c>
      <c r="AB81" s="816">
        <f>+AB80*0.3</f>
        <v>0</v>
      </c>
      <c r="AC81" s="817"/>
      <c r="AD81" s="818"/>
      <c r="AE81" s="819"/>
      <c r="AF81" s="820"/>
      <c r="AH81" s="277"/>
    </row>
    <row r="82" spans="1:34" ht="12" customHeight="1">
      <c r="A82" s="813" t="s">
        <v>575</v>
      </c>
      <c r="B82" s="814"/>
      <c r="C82" s="814"/>
      <c r="D82" s="814"/>
      <c r="E82" s="814"/>
      <c r="F82" s="814"/>
      <c r="G82" s="814"/>
      <c r="H82" s="814"/>
      <c r="I82" s="814"/>
      <c r="J82" s="814"/>
      <c r="K82" s="814"/>
      <c r="L82" s="814"/>
      <c r="M82" s="814"/>
      <c r="N82" s="814"/>
      <c r="O82" s="814"/>
      <c r="P82" s="814"/>
      <c r="Q82" s="814"/>
      <c r="R82" s="814"/>
      <c r="S82" s="814"/>
      <c r="T82" s="814"/>
      <c r="U82" s="814"/>
      <c r="V82" s="814"/>
      <c r="W82" s="814"/>
      <c r="X82" s="814"/>
      <c r="Y82" s="814"/>
      <c r="Z82" s="815"/>
      <c r="AA82" s="325">
        <v>56</v>
      </c>
      <c r="AB82" s="835">
        <v>0</v>
      </c>
      <c r="AC82" s="836"/>
      <c r="AD82" s="837"/>
      <c r="AE82" s="819"/>
      <c r="AF82" s="820"/>
      <c r="AG82" s="331">
        <f>+'Guilgee balance'!D29/1000</f>
        <v>0</v>
      </c>
      <c r="AH82" s="277" t="s">
        <v>590</v>
      </c>
    </row>
    <row r="83" spans="1:34" ht="12" customHeight="1">
      <c r="A83" s="329"/>
      <c r="B83" s="813" t="s">
        <v>576</v>
      </c>
      <c r="C83" s="814"/>
      <c r="D83" s="814"/>
      <c r="E83" s="814"/>
      <c r="F83" s="814"/>
      <c r="G83" s="814"/>
      <c r="H83" s="814"/>
      <c r="I83" s="814"/>
      <c r="J83" s="814"/>
      <c r="K83" s="814"/>
      <c r="L83" s="814"/>
      <c r="M83" s="814"/>
      <c r="N83" s="814"/>
      <c r="O83" s="814"/>
      <c r="P83" s="814"/>
      <c r="Q83" s="814"/>
      <c r="R83" s="814"/>
      <c r="S83" s="814"/>
      <c r="T83" s="814"/>
      <c r="U83" s="814"/>
      <c r="V83" s="814"/>
      <c r="W83" s="814"/>
      <c r="X83" s="814"/>
      <c r="Y83" s="814"/>
      <c r="Z83" s="815"/>
      <c r="AA83" s="325">
        <v>57</v>
      </c>
      <c r="AB83" s="830">
        <f>+AB82*0.02</f>
        <v>0</v>
      </c>
      <c r="AC83" s="831"/>
      <c r="AD83" s="832"/>
      <c r="AE83" s="819"/>
      <c r="AF83" s="820"/>
      <c r="AG83" s="332">
        <f>+'Guilgee balance'!E110/1000</f>
        <v>0</v>
      </c>
      <c r="AH83" s="277" t="s">
        <v>591</v>
      </c>
    </row>
    <row r="84" spans="1:34" ht="12" customHeight="1">
      <c r="A84" s="827" t="s">
        <v>902</v>
      </c>
      <c r="B84" s="828"/>
      <c r="C84" s="828"/>
      <c r="D84" s="828"/>
      <c r="E84" s="828"/>
      <c r="F84" s="828"/>
      <c r="G84" s="828"/>
      <c r="H84" s="828"/>
      <c r="I84" s="828"/>
      <c r="J84" s="828"/>
      <c r="K84" s="828"/>
      <c r="L84" s="828"/>
      <c r="M84" s="828"/>
      <c r="N84" s="828"/>
      <c r="O84" s="828"/>
      <c r="P84" s="828"/>
      <c r="Q84" s="828"/>
      <c r="R84" s="828"/>
      <c r="S84" s="828"/>
      <c r="T84" s="828"/>
      <c r="U84" s="828"/>
      <c r="V84" s="828"/>
      <c r="W84" s="828"/>
      <c r="X84" s="828"/>
      <c r="Y84" s="828"/>
      <c r="Z84" s="829"/>
      <c r="AA84" s="325">
        <v>58</v>
      </c>
      <c r="AB84" s="830">
        <f>+AB77+AB79+AB81+AB83</f>
        <v>0</v>
      </c>
      <c r="AC84" s="831"/>
      <c r="AD84" s="832"/>
      <c r="AE84" s="819"/>
      <c r="AF84" s="820"/>
      <c r="AH84" s="277"/>
    </row>
    <row r="85" spans="1:34" ht="12" customHeight="1">
      <c r="A85" s="833"/>
      <c r="B85" s="834"/>
      <c r="C85" s="834"/>
      <c r="D85" s="834"/>
      <c r="E85" s="834"/>
      <c r="F85" s="834"/>
      <c r="G85" s="834"/>
      <c r="H85" s="834"/>
      <c r="I85" s="834"/>
      <c r="J85" s="834"/>
      <c r="K85" s="834"/>
      <c r="L85" s="834"/>
      <c r="M85" s="834"/>
      <c r="N85" s="834"/>
      <c r="O85" s="834"/>
      <c r="P85" s="834"/>
      <c r="Q85" s="834"/>
      <c r="R85" s="834"/>
      <c r="S85" s="834"/>
      <c r="T85" s="834"/>
      <c r="U85" s="834"/>
      <c r="V85" s="834"/>
      <c r="W85" s="834"/>
      <c r="X85" s="834"/>
      <c r="Y85" s="834"/>
      <c r="Z85" s="834"/>
      <c r="AA85" s="834"/>
      <c r="AB85" s="834"/>
      <c r="AC85" s="834"/>
      <c r="AD85" s="834"/>
      <c r="AE85" s="834"/>
      <c r="AF85" s="834"/>
      <c r="AH85" s="277" t="s">
        <v>592</v>
      </c>
    </row>
    <row r="86" spans="1:34" ht="12" customHeight="1">
      <c r="A86" s="824" t="s">
        <v>903</v>
      </c>
      <c r="B86" s="824"/>
      <c r="C86" s="824"/>
      <c r="D86" s="824"/>
      <c r="E86" s="824"/>
      <c r="F86" s="824"/>
      <c r="G86" s="824"/>
      <c r="H86" s="824"/>
      <c r="I86" s="824"/>
      <c r="J86" s="824"/>
      <c r="K86" s="824"/>
      <c r="L86" s="824"/>
      <c r="M86" s="824"/>
      <c r="N86" s="824"/>
      <c r="O86" s="824"/>
      <c r="P86" s="824"/>
      <c r="Q86" s="824"/>
      <c r="R86" s="824"/>
      <c r="S86" s="824"/>
      <c r="T86" s="824"/>
      <c r="U86" s="824"/>
      <c r="V86" s="824"/>
      <c r="W86" s="824"/>
      <c r="X86" s="824"/>
      <c r="Y86" s="824"/>
      <c r="Z86" s="824"/>
      <c r="AA86" s="325">
        <v>59</v>
      </c>
      <c r="AB86" s="825">
        <f>+AB51+AB73</f>
        <v>6394.9570000000003</v>
      </c>
      <c r="AC86" s="825"/>
      <c r="AD86" s="825"/>
      <c r="AE86" s="826"/>
      <c r="AF86" s="826"/>
      <c r="AH86" s="277"/>
    </row>
    <row r="87" spans="1:34" ht="12" customHeight="1">
      <c r="AB87" s="333"/>
      <c r="AC87" s="333"/>
      <c r="AD87" s="333"/>
      <c r="AE87" s="310"/>
      <c r="AF87" s="310"/>
      <c r="AH87" s="277"/>
    </row>
    <row r="88" spans="1:34" ht="12" customHeight="1">
      <c r="B88" s="334" t="s">
        <v>265</v>
      </c>
      <c r="E88" s="335"/>
      <c r="AB88" s="333"/>
      <c r="AC88" s="333"/>
      <c r="AD88" s="333"/>
      <c r="AE88" s="310"/>
      <c r="AF88" s="310"/>
      <c r="AH88" s="277"/>
    </row>
    <row r="89" spans="1:34" ht="12" customHeight="1" thickBot="1">
      <c r="AB89" s="333"/>
      <c r="AC89" s="333"/>
      <c r="AD89" s="333"/>
      <c r="AE89" s="310"/>
      <c r="AF89" s="310"/>
      <c r="AH89" s="277"/>
    </row>
    <row r="90" spans="1:34" ht="12" customHeight="1" thickBot="1">
      <c r="A90" s="802" t="s">
        <v>466</v>
      </c>
      <c r="B90" s="802"/>
      <c r="C90" s="802"/>
      <c r="D90" s="802"/>
      <c r="E90" s="802"/>
      <c r="F90" s="802"/>
      <c r="G90" s="802"/>
      <c r="H90" s="802"/>
      <c r="I90" s="802"/>
      <c r="J90" s="802"/>
      <c r="K90" s="802"/>
      <c r="L90" s="802"/>
      <c r="M90" s="802"/>
      <c r="N90" s="803" t="s">
        <v>467</v>
      </c>
      <c r="O90" s="803"/>
      <c r="P90" s="803"/>
      <c r="Q90" s="803"/>
      <c r="R90" s="803"/>
      <c r="S90" s="803"/>
      <c r="T90" s="803"/>
      <c r="U90" s="803"/>
      <c r="V90" s="803"/>
      <c r="W90" s="803"/>
      <c r="X90" s="803"/>
      <c r="Y90" s="803"/>
      <c r="Z90" s="803"/>
      <c r="AA90" s="336">
        <v>56</v>
      </c>
      <c r="AB90" s="804">
        <f>+'Guilgee balance'!D29</f>
        <v>0</v>
      </c>
      <c r="AC90" s="804"/>
      <c r="AD90" s="804"/>
      <c r="AE90" s="805"/>
      <c r="AF90" s="805"/>
      <c r="AG90" s="337">
        <f>+'Guilgee balance'!D30</f>
        <v>0</v>
      </c>
      <c r="AH90" s="277"/>
    </row>
    <row r="91" spans="1:34" ht="12" customHeight="1" thickBot="1">
      <c r="A91" s="802"/>
      <c r="B91" s="802"/>
      <c r="C91" s="802"/>
      <c r="D91" s="802"/>
      <c r="E91" s="802"/>
      <c r="F91" s="802"/>
      <c r="G91" s="802"/>
      <c r="H91" s="802"/>
      <c r="I91" s="802"/>
      <c r="J91" s="802"/>
      <c r="K91" s="802"/>
      <c r="L91" s="802"/>
      <c r="M91" s="802"/>
      <c r="N91" s="803" t="s">
        <v>468</v>
      </c>
      <c r="O91" s="803"/>
      <c r="P91" s="803"/>
      <c r="Q91" s="803"/>
      <c r="R91" s="803"/>
      <c r="S91" s="803"/>
      <c r="T91" s="803"/>
      <c r="U91" s="803"/>
      <c r="V91" s="803"/>
      <c r="W91" s="803"/>
      <c r="X91" s="803"/>
      <c r="Y91" s="803"/>
      <c r="Z91" s="803"/>
      <c r="AA91" s="338">
        <v>57</v>
      </c>
      <c r="AB91" s="806"/>
      <c r="AC91" s="806"/>
      <c r="AD91" s="806"/>
      <c r="AE91" s="807">
        <v>2661.26</v>
      </c>
      <c r="AF91" s="808"/>
      <c r="AG91" s="339">
        <f>+'Guilgee balance'!E111</f>
        <v>0</v>
      </c>
      <c r="AH91" s="277" t="s">
        <v>594</v>
      </c>
    </row>
    <row r="92" spans="1:34" ht="12" customHeight="1" thickBot="1">
      <c r="A92" s="802" t="s">
        <v>904</v>
      </c>
      <c r="B92" s="802"/>
      <c r="C92" s="802"/>
      <c r="D92" s="802"/>
      <c r="E92" s="802"/>
      <c r="F92" s="802"/>
      <c r="G92" s="802"/>
      <c r="H92" s="802"/>
      <c r="I92" s="802"/>
      <c r="J92" s="802"/>
      <c r="K92" s="802"/>
      <c r="L92" s="802"/>
      <c r="M92" s="802"/>
      <c r="N92" s="803" t="s">
        <v>467</v>
      </c>
      <c r="O92" s="803"/>
      <c r="P92" s="803"/>
      <c r="Q92" s="803"/>
      <c r="R92" s="803"/>
      <c r="S92" s="803"/>
      <c r="T92" s="803"/>
      <c r="U92" s="803"/>
      <c r="V92" s="803"/>
      <c r="W92" s="803"/>
      <c r="X92" s="803"/>
      <c r="Y92" s="803"/>
      <c r="Z92" s="803"/>
      <c r="AA92" s="336">
        <v>3</v>
      </c>
      <c r="AB92" s="804"/>
      <c r="AC92" s="804"/>
      <c r="AD92" s="804"/>
      <c r="AE92" s="812"/>
      <c r="AF92" s="812"/>
      <c r="AG92" s="332">
        <f>+'Guilgee balance'!I110/1000</f>
        <v>0</v>
      </c>
      <c r="AH92" s="277" t="s">
        <v>593</v>
      </c>
    </row>
    <row r="93" spans="1:34" ht="13.5" thickBot="1">
      <c r="A93" s="802"/>
      <c r="B93" s="802"/>
      <c r="C93" s="802"/>
      <c r="D93" s="802"/>
      <c r="E93" s="802"/>
      <c r="F93" s="802"/>
      <c r="G93" s="802"/>
      <c r="H93" s="802"/>
      <c r="I93" s="802"/>
      <c r="J93" s="802"/>
      <c r="K93" s="802"/>
      <c r="L93" s="802"/>
      <c r="M93" s="802"/>
      <c r="N93" s="803" t="s">
        <v>468</v>
      </c>
      <c r="O93" s="803"/>
      <c r="P93" s="803"/>
      <c r="Q93" s="803"/>
      <c r="R93" s="803"/>
      <c r="S93" s="803"/>
      <c r="T93" s="803"/>
      <c r="U93" s="803"/>
      <c r="V93" s="803"/>
      <c r="W93" s="803"/>
      <c r="X93" s="803"/>
      <c r="Y93" s="803"/>
      <c r="Z93" s="803"/>
      <c r="AA93" s="336">
        <v>4</v>
      </c>
      <c r="AB93" s="913"/>
      <c r="AC93" s="914"/>
      <c r="AD93" s="915"/>
      <c r="AE93" s="807">
        <f>+AB86</f>
        <v>6394.9570000000003</v>
      </c>
      <c r="AF93" s="808"/>
    </row>
    <row r="94" spans="1:34" ht="13.5" thickBot="1">
      <c r="A94" s="802" t="s">
        <v>905</v>
      </c>
      <c r="B94" s="802"/>
      <c r="C94" s="802"/>
      <c r="D94" s="802"/>
      <c r="E94" s="802"/>
      <c r="F94" s="802"/>
      <c r="G94" s="802"/>
      <c r="H94" s="802"/>
      <c r="I94" s="802"/>
      <c r="J94" s="802"/>
      <c r="K94" s="802"/>
      <c r="L94" s="802"/>
      <c r="M94" s="802"/>
      <c r="N94" s="802"/>
      <c r="O94" s="802"/>
      <c r="P94" s="802"/>
      <c r="Q94" s="802"/>
      <c r="R94" s="802"/>
      <c r="S94" s="802"/>
      <c r="T94" s="802"/>
      <c r="U94" s="802"/>
      <c r="V94" s="802"/>
      <c r="W94" s="802"/>
      <c r="X94" s="802"/>
      <c r="Y94" s="802"/>
      <c r="Z94" s="802"/>
      <c r="AA94" s="338">
        <v>5</v>
      </c>
      <c r="AB94" s="804">
        <v>2661.26</v>
      </c>
      <c r="AC94" s="804"/>
      <c r="AD94" s="804"/>
      <c r="AE94" s="805"/>
      <c r="AF94" s="805"/>
    </row>
    <row r="95" spans="1:34" ht="13.5" thickBot="1">
      <c r="A95" s="803" t="s">
        <v>469</v>
      </c>
      <c r="B95" s="803"/>
      <c r="C95" s="803"/>
      <c r="D95" s="803"/>
      <c r="E95" s="803"/>
      <c r="F95" s="803"/>
      <c r="G95" s="803"/>
      <c r="H95" s="803"/>
      <c r="I95" s="803"/>
      <c r="J95" s="803"/>
      <c r="K95" s="803"/>
      <c r="L95" s="803"/>
      <c r="M95" s="803"/>
      <c r="N95" s="803"/>
      <c r="O95" s="803"/>
      <c r="P95" s="803"/>
      <c r="Q95" s="803"/>
      <c r="R95" s="803"/>
      <c r="S95" s="803"/>
      <c r="T95" s="803"/>
      <c r="U95" s="803"/>
      <c r="V95" s="803"/>
      <c r="W95" s="803"/>
      <c r="X95" s="803"/>
      <c r="Y95" s="803"/>
      <c r="Z95" s="803"/>
      <c r="AA95" s="336">
        <v>6</v>
      </c>
      <c r="AB95" s="811">
        <v>0</v>
      </c>
      <c r="AC95" s="811"/>
      <c r="AD95" s="811"/>
      <c r="AE95" s="805"/>
      <c r="AF95" s="805"/>
    </row>
    <row r="96" spans="1:34" ht="13.5" thickBot="1">
      <c r="A96" s="802" t="s">
        <v>906</v>
      </c>
      <c r="B96" s="802"/>
      <c r="C96" s="802"/>
      <c r="D96" s="802"/>
      <c r="E96" s="802"/>
      <c r="F96" s="802"/>
      <c r="G96" s="802"/>
      <c r="H96" s="802"/>
      <c r="I96" s="802"/>
      <c r="J96" s="802"/>
      <c r="K96" s="802"/>
      <c r="L96" s="802"/>
      <c r="M96" s="802"/>
      <c r="N96" s="802"/>
      <c r="O96" s="802"/>
      <c r="P96" s="802"/>
      <c r="Q96" s="802"/>
      <c r="R96" s="802"/>
      <c r="S96" s="802"/>
      <c r="T96" s="802"/>
      <c r="U96" s="802"/>
      <c r="V96" s="802"/>
      <c r="W96" s="802"/>
      <c r="X96" s="802"/>
      <c r="Y96" s="802"/>
      <c r="Z96" s="802"/>
      <c r="AA96" s="336">
        <v>7</v>
      </c>
      <c r="AB96" s="916"/>
      <c r="AC96" s="916"/>
      <c r="AD96" s="916"/>
      <c r="AE96" s="917"/>
      <c r="AF96" s="917"/>
    </row>
    <row r="97" spans="1:33" ht="13.5" thickBot="1">
      <c r="A97" s="802" t="s">
        <v>907</v>
      </c>
      <c r="B97" s="802"/>
      <c r="C97" s="802"/>
      <c r="D97" s="802"/>
      <c r="E97" s="802"/>
      <c r="F97" s="802"/>
      <c r="G97" s="802"/>
      <c r="H97" s="802"/>
      <c r="I97" s="802"/>
      <c r="J97" s="802"/>
      <c r="K97" s="802"/>
      <c r="L97" s="802"/>
      <c r="M97" s="802"/>
      <c r="N97" s="803" t="s">
        <v>467</v>
      </c>
      <c r="O97" s="803"/>
      <c r="P97" s="803"/>
      <c r="Q97" s="803"/>
      <c r="R97" s="803"/>
      <c r="S97" s="803"/>
      <c r="T97" s="803"/>
      <c r="U97" s="803"/>
      <c r="V97" s="803"/>
      <c r="W97" s="803"/>
      <c r="X97" s="803"/>
      <c r="Y97" s="803"/>
      <c r="Z97" s="803"/>
      <c r="AA97" s="338">
        <v>8</v>
      </c>
      <c r="AB97" s="918">
        <v>0</v>
      </c>
      <c r="AC97" s="919"/>
      <c r="AD97" s="920"/>
      <c r="AE97" s="913"/>
      <c r="AF97" s="915"/>
    </row>
    <row r="98" spans="1:33" ht="13.5" thickBot="1">
      <c r="A98" s="802"/>
      <c r="B98" s="802"/>
      <c r="C98" s="802"/>
      <c r="D98" s="802"/>
      <c r="E98" s="802"/>
      <c r="F98" s="802"/>
      <c r="G98" s="802"/>
      <c r="H98" s="802"/>
      <c r="I98" s="802"/>
      <c r="J98" s="802"/>
      <c r="K98" s="802"/>
      <c r="L98" s="802"/>
      <c r="M98" s="802"/>
      <c r="N98" s="803" t="s">
        <v>468</v>
      </c>
      <c r="O98" s="803"/>
      <c r="P98" s="803"/>
      <c r="Q98" s="803"/>
      <c r="R98" s="803"/>
      <c r="S98" s="803"/>
      <c r="T98" s="803"/>
      <c r="U98" s="803"/>
      <c r="V98" s="803"/>
      <c r="W98" s="803"/>
      <c r="X98" s="803"/>
      <c r="Y98" s="803"/>
      <c r="Z98" s="803"/>
      <c r="AA98" s="336">
        <v>9</v>
      </c>
      <c r="AB98" s="921"/>
      <c r="AC98" s="922"/>
      <c r="AD98" s="923"/>
      <c r="AE98" s="807">
        <v>0</v>
      </c>
      <c r="AF98" s="808"/>
    </row>
    <row r="99" spans="1:33" ht="13.5" thickBot="1">
      <c r="A99" s="802" t="s">
        <v>908</v>
      </c>
      <c r="B99" s="802"/>
      <c r="C99" s="802"/>
      <c r="D99" s="802"/>
      <c r="E99" s="802"/>
      <c r="F99" s="802"/>
      <c r="G99" s="802"/>
      <c r="H99" s="802"/>
      <c r="I99" s="802"/>
      <c r="J99" s="802"/>
      <c r="K99" s="802"/>
      <c r="L99" s="802"/>
      <c r="M99" s="802"/>
      <c r="N99" s="803" t="s">
        <v>467</v>
      </c>
      <c r="O99" s="803"/>
      <c r="P99" s="803"/>
      <c r="Q99" s="803"/>
      <c r="R99" s="803"/>
      <c r="S99" s="803"/>
      <c r="T99" s="803"/>
      <c r="U99" s="803"/>
      <c r="V99" s="803"/>
      <c r="W99" s="803"/>
      <c r="X99" s="803"/>
      <c r="Y99" s="803"/>
      <c r="Z99" s="803"/>
      <c r="AA99" s="336">
        <v>10</v>
      </c>
      <c r="AB99" s="811">
        <v>0</v>
      </c>
      <c r="AC99" s="811"/>
      <c r="AD99" s="811"/>
      <c r="AE99" s="805"/>
      <c r="AF99" s="805"/>
    </row>
    <row r="100" spans="1:33" ht="13.5" thickBot="1">
      <c r="A100" s="802"/>
      <c r="B100" s="802"/>
      <c r="C100" s="802"/>
      <c r="D100" s="802"/>
      <c r="E100" s="802"/>
      <c r="F100" s="802"/>
      <c r="G100" s="802"/>
      <c r="H100" s="802"/>
      <c r="I100" s="802"/>
      <c r="J100" s="802"/>
      <c r="K100" s="802"/>
      <c r="L100" s="802"/>
      <c r="M100" s="802"/>
      <c r="N100" s="803" t="s">
        <v>468</v>
      </c>
      <c r="O100" s="803"/>
      <c r="P100" s="803"/>
      <c r="Q100" s="803"/>
      <c r="R100" s="803"/>
      <c r="S100" s="803"/>
      <c r="T100" s="803"/>
      <c r="U100" s="803"/>
      <c r="V100" s="803"/>
      <c r="W100" s="803"/>
      <c r="X100" s="803"/>
      <c r="Y100" s="803"/>
      <c r="Z100" s="803"/>
      <c r="AA100" s="338">
        <v>11</v>
      </c>
      <c r="AB100" s="916"/>
      <c r="AC100" s="916"/>
      <c r="AD100" s="916"/>
      <c r="AE100" s="917">
        <v>0</v>
      </c>
      <c r="AF100" s="917"/>
    </row>
    <row r="101" spans="1:33" ht="13.5" thickBot="1">
      <c r="A101" s="802" t="s">
        <v>909</v>
      </c>
      <c r="B101" s="802"/>
      <c r="C101" s="802"/>
      <c r="D101" s="802"/>
      <c r="E101" s="802"/>
      <c r="F101" s="802"/>
      <c r="G101" s="802"/>
      <c r="H101" s="802"/>
      <c r="I101" s="802"/>
      <c r="J101" s="802"/>
      <c r="K101" s="802"/>
      <c r="L101" s="802"/>
      <c r="M101" s="802"/>
      <c r="N101" s="802"/>
      <c r="O101" s="802"/>
      <c r="P101" s="802"/>
      <c r="Q101" s="802"/>
      <c r="R101" s="802"/>
      <c r="S101" s="802"/>
      <c r="T101" s="802"/>
      <c r="U101" s="802"/>
      <c r="V101" s="802"/>
      <c r="W101" s="802"/>
      <c r="X101" s="802"/>
      <c r="Y101" s="802"/>
      <c r="Z101" s="802"/>
      <c r="AA101" s="336">
        <v>12</v>
      </c>
      <c r="AB101" s="918">
        <v>0</v>
      </c>
      <c r="AC101" s="919"/>
      <c r="AD101" s="920"/>
      <c r="AE101" s="924"/>
      <c r="AF101" s="925"/>
    </row>
    <row r="102" spans="1:33" ht="13.5" thickBot="1">
      <c r="A102" s="802" t="s">
        <v>910</v>
      </c>
      <c r="B102" s="802"/>
      <c r="C102" s="802"/>
      <c r="D102" s="802"/>
      <c r="E102" s="802"/>
      <c r="F102" s="802"/>
      <c r="G102" s="802"/>
      <c r="H102" s="802"/>
      <c r="I102" s="802"/>
      <c r="J102" s="802"/>
      <c r="K102" s="802"/>
      <c r="L102" s="802"/>
      <c r="M102" s="802"/>
      <c r="N102" s="803" t="s">
        <v>467</v>
      </c>
      <c r="O102" s="803"/>
      <c r="P102" s="803"/>
      <c r="Q102" s="803"/>
      <c r="R102" s="803"/>
      <c r="S102" s="803"/>
      <c r="T102" s="803"/>
      <c r="U102" s="803"/>
      <c r="V102" s="803"/>
      <c r="W102" s="803"/>
      <c r="X102" s="803"/>
      <c r="Y102" s="803"/>
      <c r="Z102" s="803"/>
      <c r="AA102" s="336">
        <v>13</v>
      </c>
      <c r="AB102" s="918">
        <v>0</v>
      </c>
      <c r="AC102" s="919"/>
      <c r="AD102" s="920"/>
      <c r="AE102" s="924"/>
      <c r="AF102" s="925"/>
    </row>
    <row r="103" spans="1:33" ht="13.5" thickBot="1">
      <c r="A103" s="802"/>
      <c r="B103" s="802"/>
      <c r="C103" s="802"/>
      <c r="D103" s="802"/>
      <c r="E103" s="802"/>
      <c r="F103" s="802"/>
      <c r="G103" s="802"/>
      <c r="H103" s="802"/>
      <c r="I103" s="802"/>
      <c r="J103" s="802"/>
      <c r="K103" s="802"/>
      <c r="L103" s="802"/>
      <c r="M103" s="802"/>
      <c r="N103" s="803" t="s">
        <v>468</v>
      </c>
      <c r="O103" s="803"/>
      <c r="P103" s="803"/>
      <c r="Q103" s="803"/>
      <c r="R103" s="803"/>
      <c r="S103" s="803"/>
      <c r="T103" s="803"/>
      <c r="U103" s="803"/>
      <c r="V103" s="803"/>
      <c r="W103" s="803"/>
      <c r="X103" s="803"/>
      <c r="Y103" s="803"/>
      <c r="Z103" s="803"/>
      <c r="AA103" s="338">
        <v>14</v>
      </c>
      <c r="AB103" s="806"/>
      <c r="AC103" s="806"/>
      <c r="AD103" s="806"/>
      <c r="AE103" s="926">
        <v>0</v>
      </c>
      <c r="AF103" s="926"/>
    </row>
    <row r="104" spans="1:33" ht="13.5" thickBot="1">
      <c r="A104" s="802" t="s">
        <v>470</v>
      </c>
      <c r="B104" s="802"/>
      <c r="C104" s="802"/>
      <c r="D104" s="802"/>
      <c r="E104" s="802"/>
      <c r="F104" s="802"/>
      <c r="G104" s="802"/>
      <c r="H104" s="802"/>
      <c r="I104" s="802"/>
      <c r="J104" s="802"/>
      <c r="K104" s="802"/>
      <c r="L104" s="802"/>
      <c r="M104" s="802"/>
      <c r="N104" s="803" t="s">
        <v>467</v>
      </c>
      <c r="O104" s="803"/>
      <c r="P104" s="803"/>
      <c r="Q104" s="803"/>
      <c r="R104" s="803"/>
      <c r="S104" s="803"/>
      <c r="T104" s="803"/>
      <c r="U104" s="803"/>
      <c r="V104" s="803"/>
      <c r="W104" s="803"/>
      <c r="X104" s="803"/>
      <c r="Y104" s="803"/>
      <c r="Z104" s="803"/>
      <c r="AA104" s="338">
        <v>65</v>
      </c>
      <c r="AB104" s="809">
        <f>+IF(((AB90+AB94)-(AE93+AE91))&gt;0,(AB90+AB94)-(AE93+AE91),0)</f>
        <v>0</v>
      </c>
      <c r="AC104" s="809"/>
      <c r="AD104" s="809"/>
      <c r="AE104" s="805"/>
      <c r="AF104" s="805"/>
      <c r="AG104" s="337">
        <f>+'Guilgee balance'!H30</f>
        <v>0</v>
      </c>
    </row>
    <row r="105" spans="1:33" ht="13.5" thickBot="1">
      <c r="A105" s="802"/>
      <c r="B105" s="802"/>
      <c r="C105" s="802"/>
      <c r="D105" s="802"/>
      <c r="E105" s="802"/>
      <c r="F105" s="802"/>
      <c r="G105" s="802"/>
      <c r="H105" s="802"/>
      <c r="I105" s="802"/>
      <c r="J105" s="802"/>
      <c r="K105" s="802"/>
      <c r="L105" s="802"/>
      <c r="M105" s="802"/>
      <c r="N105" s="803" t="s">
        <v>468</v>
      </c>
      <c r="O105" s="803"/>
      <c r="P105" s="803"/>
      <c r="Q105" s="803"/>
      <c r="R105" s="803"/>
      <c r="S105" s="803"/>
      <c r="T105" s="803"/>
      <c r="U105" s="803"/>
      <c r="V105" s="803"/>
      <c r="W105" s="803"/>
      <c r="X105" s="803"/>
      <c r="Y105" s="803"/>
      <c r="Z105" s="803"/>
      <c r="AA105" s="336">
        <v>66</v>
      </c>
      <c r="AB105" s="806"/>
      <c r="AC105" s="806"/>
      <c r="AD105" s="806"/>
      <c r="AE105" s="810">
        <f>+IF(((AE91+AE93)-(AB90+AB94))&gt;0,(AE91+AE93)-(AB90+AB94),0)</f>
        <v>6394.9570000000003</v>
      </c>
      <c r="AF105" s="810"/>
      <c r="AG105" s="337">
        <f>+'Guilgee balance'!I111</f>
        <v>0</v>
      </c>
    </row>
    <row r="107" spans="1:33" ht="15">
      <c r="B107" s="340" t="s">
        <v>471</v>
      </c>
    </row>
    <row r="109" spans="1:33">
      <c r="B109" s="341" t="s">
        <v>472</v>
      </c>
      <c r="H109" s="341" t="s">
        <v>473</v>
      </c>
    </row>
    <row r="111" spans="1:33">
      <c r="B111" s="341" t="s">
        <v>474</v>
      </c>
    </row>
    <row r="113" spans="2:18">
      <c r="B113" s="341" t="s">
        <v>232</v>
      </c>
      <c r="G113" s="341"/>
      <c r="R113" s="300" t="s">
        <v>233</v>
      </c>
    </row>
  </sheetData>
  <sheetProtection selectLockedCells="1"/>
  <customSheetViews>
    <customSheetView guid="{18995E68-9F94-41E1-AFE0-9FA3492E52B5}" topLeftCell="A4">
      <selection activeCell="M12" sqref="M12"/>
      <pageMargins left="0.81" right="0.62" top="0.7" bottom="0.93" header="1.72" footer="0.5"/>
      <pageSetup orientation="portrait" r:id="rId1"/>
      <headerFooter alignWithMargins="0"/>
    </customSheetView>
  </customSheetViews>
  <mergeCells count="252">
    <mergeCell ref="A101:Z101"/>
    <mergeCell ref="AB101:AD101"/>
    <mergeCell ref="AE101:AF101"/>
    <mergeCell ref="A102:M103"/>
    <mergeCell ref="N102:Z102"/>
    <mergeCell ref="AB102:AD102"/>
    <mergeCell ref="AE102:AF102"/>
    <mergeCell ref="N103:Z103"/>
    <mergeCell ref="AB103:AD103"/>
    <mergeCell ref="AE103:AF103"/>
    <mergeCell ref="N93:Z93"/>
    <mergeCell ref="AB93:AD93"/>
    <mergeCell ref="AE93:AF93"/>
    <mergeCell ref="A99:M100"/>
    <mergeCell ref="N99:Z99"/>
    <mergeCell ref="AB99:AD99"/>
    <mergeCell ref="AE99:AF99"/>
    <mergeCell ref="N100:Z100"/>
    <mergeCell ref="AB100:AD100"/>
    <mergeCell ref="AE100:AF100"/>
    <mergeCell ref="A96:Z96"/>
    <mergeCell ref="AB96:AD96"/>
    <mergeCell ref="AE96:AF96"/>
    <mergeCell ref="A97:M98"/>
    <mergeCell ref="N97:Z97"/>
    <mergeCell ref="AB97:AD97"/>
    <mergeCell ref="AE97:AF97"/>
    <mergeCell ref="N98:Z98"/>
    <mergeCell ref="AB98:AD98"/>
    <mergeCell ref="AE98:AF98"/>
    <mergeCell ref="AB77:AD77"/>
    <mergeCell ref="AE77:AF77"/>
    <mergeCell ref="AB78:AD78"/>
    <mergeCell ref="AE78:AF78"/>
    <mergeCell ref="B69:Z69"/>
    <mergeCell ref="B68:Z68"/>
    <mergeCell ref="AB68:AD68"/>
    <mergeCell ref="AE68:AF68"/>
    <mergeCell ref="A67:Z67"/>
    <mergeCell ref="AB67:AD67"/>
    <mergeCell ref="AE67:AF67"/>
    <mergeCell ref="A71:Z71"/>
    <mergeCell ref="AB71:AD71"/>
    <mergeCell ref="AE71:AF71"/>
    <mergeCell ref="B72:Z72"/>
    <mergeCell ref="AB72:AD72"/>
    <mergeCell ref="AE72:AF72"/>
    <mergeCell ref="B70:Z70"/>
    <mergeCell ref="AB70:AD70"/>
    <mergeCell ref="AE70:AF70"/>
    <mergeCell ref="A76:Z76"/>
    <mergeCell ref="B77:Z77"/>
    <mergeCell ref="A78:Z78"/>
    <mergeCell ref="A5:G5"/>
    <mergeCell ref="I5:AB5"/>
    <mergeCell ref="A7:AG7"/>
    <mergeCell ref="E9:L9"/>
    <mergeCell ref="S9:AF9"/>
    <mergeCell ref="A75:AF75"/>
    <mergeCell ref="AB76:AD76"/>
    <mergeCell ref="AE76:AF76"/>
    <mergeCell ref="A22:A37"/>
    <mergeCell ref="B22:Z22"/>
    <mergeCell ref="AB22:AD22"/>
    <mergeCell ref="AE22:AF22"/>
    <mergeCell ref="B23:Z23"/>
    <mergeCell ref="AB23:AD23"/>
    <mergeCell ref="C36:Z36"/>
    <mergeCell ref="AB36:AD36"/>
    <mergeCell ref="AE36:AF36"/>
    <mergeCell ref="B26:Z26"/>
    <mergeCell ref="V11:Y11"/>
    <mergeCell ref="A21:Z21"/>
    <mergeCell ref="AB21:AD21"/>
    <mergeCell ref="AE21:AF21"/>
    <mergeCell ref="A18:Y18"/>
    <mergeCell ref="AD18:AF18"/>
    <mergeCell ref="A19:Z20"/>
    <mergeCell ref="AA19:AA20"/>
    <mergeCell ref="AB19:AD20"/>
    <mergeCell ref="AE19:AF20"/>
    <mergeCell ref="AB26:AD26"/>
    <mergeCell ref="AE26:AF26"/>
    <mergeCell ref="B25:Z25"/>
    <mergeCell ref="AB25:AD25"/>
    <mergeCell ref="AE25:AF25"/>
    <mergeCell ref="AE23:AF23"/>
    <mergeCell ref="B24:Z24"/>
    <mergeCell ref="AB24:AD24"/>
    <mergeCell ref="AE24:AF24"/>
    <mergeCell ref="AE32:AF32"/>
    <mergeCell ref="C33:Z33"/>
    <mergeCell ref="AB33:AD33"/>
    <mergeCell ref="AE33:AF33"/>
    <mergeCell ref="C28:Z28"/>
    <mergeCell ref="AB28:AD28"/>
    <mergeCell ref="AE28:AF28"/>
    <mergeCell ref="C29:Z29"/>
    <mergeCell ref="AB29:AD29"/>
    <mergeCell ref="AE29:AF29"/>
    <mergeCell ref="C30:Z30"/>
    <mergeCell ref="AB30:AD30"/>
    <mergeCell ref="AE30:AF30"/>
    <mergeCell ref="A38:Z38"/>
    <mergeCell ref="AB38:AD38"/>
    <mergeCell ref="AE38:AF38"/>
    <mergeCell ref="B27:B37"/>
    <mergeCell ref="C27:Z27"/>
    <mergeCell ref="AB27:AD27"/>
    <mergeCell ref="AE27:AF27"/>
    <mergeCell ref="A39:Z39"/>
    <mergeCell ref="AB39:AD39"/>
    <mergeCell ref="AE39:AF39"/>
    <mergeCell ref="C34:Z34"/>
    <mergeCell ref="AB34:AD34"/>
    <mergeCell ref="AE34:AF34"/>
    <mergeCell ref="C35:Z35"/>
    <mergeCell ref="AB35:AD35"/>
    <mergeCell ref="AE35:AF35"/>
    <mergeCell ref="C37:Z37"/>
    <mergeCell ref="AB37:AD37"/>
    <mergeCell ref="AE37:AF37"/>
    <mergeCell ref="C31:Z31"/>
    <mergeCell ref="AB31:AD31"/>
    <mergeCell ref="AE31:AF31"/>
    <mergeCell ref="C32:Z32"/>
    <mergeCell ref="AB32:AD32"/>
    <mergeCell ref="A40:Z40"/>
    <mergeCell ref="AB40:AD40"/>
    <mergeCell ref="AE40:AF40"/>
    <mergeCell ref="A41:Z41"/>
    <mergeCell ref="AB41:AD41"/>
    <mergeCell ref="AE41:AF41"/>
    <mergeCell ref="A42:Z42"/>
    <mergeCell ref="AB42:AD42"/>
    <mergeCell ref="AE42:AF42"/>
    <mergeCell ref="A43:Z43"/>
    <mergeCell ref="AB43:AD43"/>
    <mergeCell ref="AE43:AF43"/>
    <mergeCell ref="A44:Z44"/>
    <mergeCell ref="AB44:AD44"/>
    <mergeCell ref="AE44:AF44"/>
    <mergeCell ref="A45:Z45"/>
    <mergeCell ref="AB45:AD45"/>
    <mergeCell ref="AE45:AF45"/>
    <mergeCell ref="AE49:AF49"/>
    <mergeCell ref="A50:Z50"/>
    <mergeCell ref="AB50:AD50"/>
    <mergeCell ref="AE50:AF50"/>
    <mergeCell ref="AE51:AF51"/>
    <mergeCell ref="A52:F52"/>
    <mergeCell ref="A53:AF54"/>
    <mergeCell ref="A55:F55"/>
    <mergeCell ref="A46:Z46"/>
    <mergeCell ref="AB46:AD46"/>
    <mergeCell ref="AE46:AF46"/>
    <mergeCell ref="A51:Z51"/>
    <mergeCell ref="AB51:AD51"/>
    <mergeCell ref="A47:Z47"/>
    <mergeCell ref="AB47:AD47"/>
    <mergeCell ref="AE47:AF47"/>
    <mergeCell ref="A48:Z48"/>
    <mergeCell ref="AB48:AD48"/>
    <mergeCell ref="AE48:AF48"/>
    <mergeCell ref="A49:Z49"/>
    <mergeCell ref="AB49:AD49"/>
    <mergeCell ref="A58:Z58"/>
    <mergeCell ref="AB58:AD58"/>
    <mergeCell ref="AE58:AF58"/>
    <mergeCell ref="B59:Z59"/>
    <mergeCell ref="AB59:AD59"/>
    <mergeCell ref="AE59:AF59"/>
    <mergeCell ref="A56:Z56"/>
    <mergeCell ref="AB56:AD56"/>
    <mergeCell ref="B60:Z60"/>
    <mergeCell ref="AB60:AD60"/>
    <mergeCell ref="AE60:AF60"/>
    <mergeCell ref="AE56:AF56"/>
    <mergeCell ref="B57:Z57"/>
    <mergeCell ref="AB57:AD57"/>
    <mergeCell ref="AE57:AF57"/>
    <mergeCell ref="B61:Z61"/>
    <mergeCell ref="AB61:AD61"/>
    <mergeCell ref="AE61:AF61"/>
    <mergeCell ref="B62:Z62"/>
    <mergeCell ref="AB62:AD62"/>
    <mergeCell ref="AE62:AF62"/>
    <mergeCell ref="A63:Z63"/>
    <mergeCell ref="AB63:AD63"/>
    <mergeCell ref="AE63:AF63"/>
    <mergeCell ref="B64:Z64"/>
    <mergeCell ref="AB64:AD64"/>
    <mergeCell ref="AE64:AF64"/>
    <mergeCell ref="A73:Z73"/>
    <mergeCell ref="AA73:AA74"/>
    <mergeCell ref="AB73:AD74"/>
    <mergeCell ref="AE73:AF74"/>
    <mergeCell ref="A74:Z74"/>
    <mergeCell ref="A65:Z65"/>
    <mergeCell ref="AB65:AD65"/>
    <mergeCell ref="AE65:AF65"/>
    <mergeCell ref="AB69:AD69"/>
    <mergeCell ref="AE69:AF69"/>
    <mergeCell ref="B66:Z66"/>
    <mergeCell ref="AB66:AD66"/>
    <mergeCell ref="AE66:AF66"/>
    <mergeCell ref="A86:Z86"/>
    <mergeCell ref="AB86:AD86"/>
    <mergeCell ref="AE86:AF86"/>
    <mergeCell ref="A82:Z82"/>
    <mergeCell ref="B83:Z83"/>
    <mergeCell ref="A84:Z84"/>
    <mergeCell ref="AB83:AD83"/>
    <mergeCell ref="AE83:AF83"/>
    <mergeCell ref="AB84:AD84"/>
    <mergeCell ref="AE84:AF84"/>
    <mergeCell ref="A85:AF85"/>
    <mergeCell ref="AB82:AD82"/>
    <mergeCell ref="AE82:AF82"/>
    <mergeCell ref="B79:Z79"/>
    <mergeCell ref="A80:Z80"/>
    <mergeCell ref="B81:Z81"/>
    <mergeCell ref="AB79:AD79"/>
    <mergeCell ref="AE79:AF79"/>
    <mergeCell ref="AB80:AD80"/>
    <mergeCell ref="AE80:AF80"/>
    <mergeCell ref="AB81:AD81"/>
    <mergeCell ref="AE81:AF81"/>
    <mergeCell ref="A90:M91"/>
    <mergeCell ref="N90:Z90"/>
    <mergeCell ref="AB90:AD90"/>
    <mergeCell ref="AE90:AF90"/>
    <mergeCell ref="N91:Z91"/>
    <mergeCell ref="AB91:AD91"/>
    <mergeCell ref="AE91:AF91"/>
    <mergeCell ref="A104:M105"/>
    <mergeCell ref="N104:Z104"/>
    <mergeCell ref="AB104:AD104"/>
    <mergeCell ref="AE104:AF104"/>
    <mergeCell ref="N105:Z105"/>
    <mergeCell ref="AB105:AD105"/>
    <mergeCell ref="AE105:AF105"/>
    <mergeCell ref="A94:Z94"/>
    <mergeCell ref="AB94:AD94"/>
    <mergeCell ref="AE94:AF94"/>
    <mergeCell ref="A95:Z95"/>
    <mergeCell ref="AB95:AD95"/>
    <mergeCell ref="AE95:AF95"/>
    <mergeCell ref="A92:M93"/>
    <mergeCell ref="N92:Z92"/>
    <mergeCell ref="AB92:AD92"/>
    <mergeCell ref="AE92:AF92"/>
  </mergeCells>
  <phoneticPr fontId="107" type="noConversion"/>
  <pageMargins left="0.81" right="0.62" top="0.7" bottom="0.93" header="1.72" footer="0.5"/>
  <pageSetup paperSize="9" scale="90" orientation="portrait" r:id="rId2"/>
  <headerFooter alignWithMargins="0"/>
  <drawing r:id="rId3"/>
  <legacy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L85"/>
  <sheetViews>
    <sheetView topLeftCell="A7" workbookViewId="0">
      <selection activeCell="O50" sqref="O50"/>
    </sheetView>
  </sheetViews>
  <sheetFormatPr defaultColWidth="9.140625" defaultRowHeight="12.75"/>
  <cols>
    <col min="1" max="1" width="9.140625" style="345"/>
    <col min="2" max="2" width="25.42578125" style="345" customWidth="1"/>
    <col min="3" max="3" width="7.140625" style="345" customWidth="1"/>
    <col min="4" max="4" width="7" style="345" customWidth="1"/>
    <col min="5" max="5" width="5.85546875" style="345" customWidth="1"/>
    <col min="6" max="6" width="1.85546875" style="345" customWidth="1"/>
    <col min="7" max="7" width="3.5703125" style="345" customWidth="1"/>
    <col min="8" max="8" width="7.85546875" style="345" customWidth="1"/>
    <col min="9" max="9" width="9.42578125" style="345" customWidth="1"/>
    <col min="10" max="10" width="13.5703125" style="345" customWidth="1"/>
    <col min="11" max="16384" width="9.140625" style="345"/>
  </cols>
  <sheetData>
    <row r="1" spans="1:11" s="342" customFormat="1" ht="14.25">
      <c r="A1" s="929" t="s">
        <v>476</v>
      </c>
      <c r="B1" s="929"/>
      <c r="C1" s="929"/>
      <c r="D1" s="929"/>
      <c r="E1" s="929"/>
      <c r="F1" s="929"/>
      <c r="G1" s="929"/>
      <c r="H1" s="929"/>
      <c r="I1" s="929"/>
      <c r="J1" s="929"/>
    </row>
    <row r="2" spans="1:11" s="342" customFormat="1" ht="14.25">
      <c r="A2" s="929" t="s">
        <v>477</v>
      </c>
      <c r="B2" s="929"/>
      <c r="C2" s="929"/>
      <c r="D2" s="929"/>
      <c r="E2" s="929"/>
      <c r="F2" s="929"/>
      <c r="G2" s="929"/>
      <c r="H2" s="929"/>
      <c r="I2" s="929"/>
      <c r="J2" s="929"/>
    </row>
    <row r="3" spans="1:11" s="342" customFormat="1" ht="14.25">
      <c r="A3" s="343"/>
    </row>
    <row r="4" spans="1:11" s="342" customFormat="1" ht="14.25">
      <c r="A4" s="343"/>
    </row>
    <row r="5" spans="1:11" s="342" customFormat="1" ht="14.25">
      <c r="A5" s="930" t="s">
        <v>478</v>
      </c>
      <c r="B5" s="930"/>
      <c r="C5" s="930"/>
      <c r="D5" s="930"/>
      <c r="E5" s="930"/>
      <c r="F5" s="930"/>
      <c r="G5" s="930"/>
      <c r="H5" s="930"/>
      <c r="I5" s="930"/>
      <c r="J5" s="930"/>
    </row>
    <row r="6" spans="1:11" s="342" customFormat="1" ht="14.25">
      <c r="A6" s="930" t="s">
        <v>479</v>
      </c>
      <c r="B6" s="930"/>
      <c r="C6" s="930"/>
      <c r="D6" s="930"/>
      <c r="E6" s="930"/>
      <c r="F6" s="930"/>
      <c r="G6" s="930"/>
      <c r="H6" s="930"/>
      <c r="I6" s="930"/>
      <c r="J6" s="930"/>
    </row>
    <row r="7" spans="1:11" ht="14.25">
      <c r="A7" s="344"/>
    </row>
    <row r="8" spans="1:11" ht="16.5" customHeight="1">
      <c r="A8" s="342" t="s">
        <v>480</v>
      </c>
      <c r="B8" s="342">
        <f>+Nuur!D5</f>
        <v>2025779</v>
      </c>
      <c r="C8" s="342"/>
      <c r="D8" s="342" t="s">
        <v>560</v>
      </c>
      <c r="E8" s="927" t="str">
        <f>+Nuur!A22</f>
        <v xml:space="preserve">     ''БҮТЭЭЛЧ ҮЙЛС"ХК</v>
      </c>
      <c r="F8" s="927"/>
      <c r="G8" s="927"/>
      <c r="H8" s="927"/>
      <c r="I8" s="927"/>
      <c r="J8" s="927"/>
    </row>
    <row r="9" spans="1:11" ht="16.5" customHeight="1">
      <c r="A9" s="342"/>
      <c r="B9" s="342"/>
      <c r="C9" s="342"/>
      <c r="D9" s="342"/>
      <c r="E9" s="927"/>
      <c r="F9" s="927"/>
      <c r="G9" s="927"/>
      <c r="H9" s="927"/>
      <c r="I9" s="927"/>
      <c r="J9" s="927"/>
    </row>
    <row r="10" spans="1:11" ht="16.5" customHeight="1">
      <c r="A10" s="345" t="s">
        <v>481</v>
      </c>
      <c r="C10" s="928" t="str">
        <f>+Nuur!B7</f>
        <v>……………………………………..</v>
      </c>
      <c r="D10" s="928"/>
      <c r="E10" s="928"/>
      <c r="F10" s="928"/>
      <c r="G10" s="928"/>
      <c r="H10" s="928"/>
      <c r="I10" s="928"/>
      <c r="J10" s="928"/>
    </row>
    <row r="11" spans="1:11" ht="16.5" customHeight="1">
      <c r="C11" s="928"/>
      <c r="D11" s="928"/>
      <c r="E11" s="928"/>
      <c r="F11" s="928"/>
      <c r="G11" s="928"/>
      <c r="H11" s="928"/>
      <c r="I11" s="928"/>
      <c r="J11" s="928"/>
    </row>
    <row r="12" spans="1:11" ht="16.5" customHeight="1">
      <c r="A12" s="345" t="s">
        <v>596</v>
      </c>
      <c r="D12" s="928">
        <f>+Nuur!B9</f>
        <v>0</v>
      </c>
      <c r="E12" s="928"/>
      <c r="F12" s="928"/>
      <c r="G12" s="928"/>
      <c r="H12" s="928"/>
      <c r="I12" s="928"/>
      <c r="J12" s="928"/>
    </row>
    <row r="13" spans="1:11" ht="16.5" customHeight="1">
      <c r="A13" s="345" t="s">
        <v>860</v>
      </c>
      <c r="G13" s="928">
        <f>+Nuur!F9</f>
        <v>0</v>
      </c>
      <c r="H13" s="928"/>
      <c r="I13" s="928"/>
      <c r="J13" s="928"/>
    </row>
    <row r="14" spans="1:11" s="342" customFormat="1" ht="16.5" customHeight="1">
      <c r="A14" s="342" t="s">
        <v>482</v>
      </c>
      <c r="J14" s="933">
        <f>+Nuur!C8</f>
        <v>0</v>
      </c>
      <c r="K14" s="933"/>
    </row>
    <row r="15" spans="1:11" s="342" customFormat="1" ht="16.5" customHeight="1">
      <c r="A15" s="342" t="s">
        <v>483</v>
      </c>
    </row>
    <row r="16" spans="1:11" s="342" customFormat="1" ht="16.5" customHeight="1">
      <c r="A16" s="342" t="s">
        <v>484</v>
      </c>
      <c r="C16" s="342" t="s">
        <v>485</v>
      </c>
    </row>
    <row r="17" spans="1:10" s="342" customFormat="1" ht="16.5" customHeight="1">
      <c r="A17" s="342" t="s">
        <v>486</v>
      </c>
    </row>
    <row r="18" spans="1:10" s="342" customFormat="1" ht="16.5" customHeight="1">
      <c r="A18" s="342" t="s">
        <v>487</v>
      </c>
      <c r="B18" s="342" t="s">
        <v>488</v>
      </c>
      <c r="C18" s="342" t="s">
        <v>489</v>
      </c>
    </row>
    <row r="19" spans="1:10" ht="16.5" customHeight="1">
      <c r="A19" s="392" t="s">
        <v>991</v>
      </c>
      <c r="D19" s="346"/>
    </row>
    <row r="20" spans="1:10" ht="16.5" customHeight="1">
      <c r="A20" s="344"/>
    </row>
    <row r="21" spans="1:10" s="342" customFormat="1">
      <c r="A21" s="931"/>
      <c r="B21" s="931"/>
      <c r="C21" s="931"/>
      <c r="D21" s="931"/>
      <c r="E21" s="931"/>
      <c r="F21" s="931"/>
      <c r="G21" s="931"/>
      <c r="H21" s="934">
        <f>+'CT-2'!H25</f>
        <v>-1250126493.4300001</v>
      </c>
      <c r="I21" s="935"/>
      <c r="J21" s="936"/>
    </row>
    <row r="22" spans="1:10" s="342" customFormat="1">
      <c r="A22" s="931" t="s">
        <v>490</v>
      </c>
      <c r="B22" s="931"/>
      <c r="C22" s="931"/>
      <c r="D22" s="931"/>
      <c r="E22" s="931"/>
      <c r="F22" s="931"/>
      <c r="G22" s="931"/>
      <c r="H22" s="937"/>
      <c r="I22" s="938"/>
      <c r="J22" s="939"/>
    </row>
    <row r="23" spans="1:10" s="342" customFormat="1">
      <c r="A23" s="347"/>
      <c r="B23" s="931"/>
      <c r="C23" s="931"/>
      <c r="D23" s="931"/>
      <c r="E23" s="931"/>
      <c r="F23" s="931"/>
      <c r="G23" s="931"/>
      <c r="H23" s="931"/>
      <c r="I23" s="931"/>
      <c r="J23" s="931"/>
    </row>
    <row r="24" spans="1:10" s="342" customFormat="1">
      <c r="A24" s="347" t="s">
        <v>307</v>
      </c>
      <c r="B24" s="931" t="s">
        <v>491</v>
      </c>
      <c r="C24" s="931"/>
      <c r="D24" s="931"/>
      <c r="E24" s="931"/>
      <c r="F24" s="931"/>
      <c r="G24" s="931"/>
      <c r="H24" s="931"/>
      <c r="I24" s="931"/>
      <c r="J24" s="931"/>
    </row>
    <row r="25" spans="1:10" s="342" customFormat="1">
      <c r="A25" s="347">
        <v>1</v>
      </c>
      <c r="B25" s="348" t="s">
        <v>492</v>
      </c>
      <c r="C25" s="931" t="s">
        <v>270</v>
      </c>
      <c r="D25" s="931"/>
      <c r="E25" s="931">
        <v>2</v>
      </c>
      <c r="F25" s="931"/>
      <c r="G25" s="932" t="s">
        <v>493</v>
      </c>
      <c r="H25" s="932"/>
      <c r="I25" s="931" t="s">
        <v>270</v>
      </c>
      <c r="J25" s="931"/>
    </row>
    <row r="26" spans="1:10" ht="12" customHeight="1">
      <c r="A26" s="941">
        <v>1.1000000000000001</v>
      </c>
      <c r="B26" s="347" t="s">
        <v>494</v>
      </c>
      <c r="C26" s="945"/>
      <c r="D26" s="946"/>
      <c r="E26" s="941">
        <v>2.1</v>
      </c>
      <c r="F26" s="941"/>
      <c r="G26" s="931" t="s">
        <v>495</v>
      </c>
      <c r="H26" s="931"/>
      <c r="I26" s="940">
        <f>+'Guilgee balance'!G148</f>
        <v>0</v>
      </c>
      <c r="J26" s="940"/>
    </row>
    <row r="27" spans="1:10" ht="51.75" customHeight="1">
      <c r="A27" s="941"/>
      <c r="B27" s="347" t="s">
        <v>496</v>
      </c>
      <c r="C27" s="947">
        <f>+'Guilgee balance'!F241</f>
        <v>2910000</v>
      </c>
      <c r="D27" s="948"/>
      <c r="E27" s="941"/>
      <c r="F27" s="941"/>
      <c r="G27" s="931"/>
      <c r="H27" s="931"/>
      <c r="I27" s="940"/>
      <c r="J27" s="940"/>
    </row>
    <row r="28" spans="1:10" ht="27" customHeight="1">
      <c r="A28" s="349"/>
      <c r="B28" s="347" t="s">
        <v>497</v>
      </c>
      <c r="C28" s="944"/>
      <c r="D28" s="944"/>
      <c r="E28" s="941">
        <v>2.2000000000000002</v>
      </c>
      <c r="F28" s="941"/>
      <c r="G28" s="931" t="s">
        <v>498</v>
      </c>
      <c r="H28" s="931"/>
      <c r="I28" s="944"/>
      <c r="J28" s="944"/>
    </row>
    <row r="29" spans="1:10" ht="27" customHeight="1">
      <c r="A29" s="349"/>
      <c r="B29" s="347" t="s">
        <v>499</v>
      </c>
      <c r="C29" s="940">
        <f>+'Guilgee balance'!F237</f>
        <v>0</v>
      </c>
      <c r="D29" s="940"/>
      <c r="E29" s="941">
        <v>2.2999999999999998</v>
      </c>
      <c r="F29" s="941"/>
      <c r="G29" s="931" t="s">
        <v>500</v>
      </c>
      <c r="H29" s="931"/>
      <c r="I29" s="942">
        <f>+'Guilgee balance'!G159</f>
        <v>63949.57</v>
      </c>
      <c r="J29" s="943"/>
    </row>
    <row r="30" spans="1:10" ht="26.25" customHeight="1">
      <c r="A30" s="349"/>
      <c r="B30" s="347" t="s">
        <v>501</v>
      </c>
      <c r="C30" s="940"/>
      <c r="D30" s="940"/>
      <c r="E30" s="941">
        <v>2.4</v>
      </c>
      <c r="F30" s="941"/>
      <c r="G30" s="931" t="s">
        <v>502</v>
      </c>
      <c r="H30" s="931"/>
      <c r="I30" s="940">
        <f>+'Guilgee balance'!G150</f>
        <v>0</v>
      </c>
      <c r="J30" s="940"/>
    </row>
    <row r="31" spans="1:10" ht="12" customHeight="1">
      <c r="A31" s="349"/>
      <c r="B31" s="347"/>
      <c r="C31" s="944"/>
      <c r="D31" s="944"/>
      <c r="E31" s="941">
        <v>2.5</v>
      </c>
      <c r="F31" s="941"/>
      <c r="G31" s="949"/>
      <c r="H31" s="949"/>
      <c r="I31" s="944"/>
      <c r="J31" s="944"/>
    </row>
    <row r="32" spans="1:10" ht="12" customHeight="1">
      <c r="A32" s="349">
        <v>1.2</v>
      </c>
      <c r="B32" s="347" t="s">
        <v>503</v>
      </c>
      <c r="C32" s="944"/>
      <c r="D32" s="944"/>
      <c r="E32" s="941">
        <v>2.6</v>
      </c>
      <c r="F32" s="941"/>
      <c r="G32" s="931" t="s">
        <v>271</v>
      </c>
      <c r="H32" s="931"/>
      <c r="I32" s="944"/>
      <c r="J32" s="944"/>
    </row>
    <row r="33" spans="1:10" ht="12" customHeight="1">
      <c r="A33" s="349"/>
      <c r="B33" s="350" t="s">
        <v>266</v>
      </c>
      <c r="C33" s="944"/>
      <c r="D33" s="944"/>
      <c r="E33" s="941"/>
      <c r="F33" s="941"/>
      <c r="G33" s="949"/>
      <c r="H33" s="949"/>
      <c r="I33" s="944"/>
      <c r="J33" s="944"/>
    </row>
    <row r="34" spans="1:10" ht="12" customHeight="1">
      <c r="A34" s="349"/>
      <c r="B34" s="351" t="s">
        <v>267</v>
      </c>
      <c r="C34" s="944"/>
      <c r="D34" s="944"/>
      <c r="E34" s="941"/>
      <c r="F34" s="941"/>
      <c r="G34" s="949"/>
      <c r="H34" s="949"/>
      <c r="I34" s="944"/>
      <c r="J34" s="944"/>
    </row>
    <row r="35" spans="1:10" ht="39.75" customHeight="1">
      <c r="A35" s="349">
        <v>1.3</v>
      </c>
      <c r="B35" s="352" t="s">
        <v>504</v>
      </c>
      <c r="C35" s="944"/>
      <c r="D35" s="944"/>
      <c r="E35" s="941"/>
      <c r="F35" s="941"/>
      <c r="G35" s="949"/>
      <c r="H35" s="949"/>
      <c r="I35" s="944"/>
      <c r="J35" s="944"/>
    </row>
    <row r="36" spans="1:10" ht="24.75" customHeight="1">
      <c r="A36" s="349">
        <v>1.4</v>
      </c>
      <c r="B36" s="352" t="s">
        <v>505</v>
      </c>
      <c r="C36" s="944"/>
      <c r="D36" s="944"/>
      <c r="E36" s="941"/>
      <c r="F36" s="941"/>
      <c r="G36" s="949"/>
      <c r="H36" s="949"/>
      <c r="I36" s="944"/>
      <c r="J36" s="944"/>
    </row>
    <row r="37" spans="1:10" ht="12" customHeight="1">
      <c r="A37" s="349">
        <v>1.5</v>
      </c>
      <c r="B37" s="352" t="s">
        <v>506</v>
      </c>
      <c r="C37" s="944"/>
      <c r="D37" s="944"/>
      <c r="E37" s="941"/>
      <c r="F37" s="941"/>
      <c r="G37" s="949"/>
      <c r="H37" s="949"/>
      <c r="I37" s="944"/>
      <c r="J37" s="944"/>
    </row>
    <row r="38" spans="1:10" ht="12" customHeight="1">
      <c r="A38" s="349">
        <v>1.6</v>
      </c>
      <c r="B38" s="352" t="s">
        <v>507</v>
      </c>
      <c r="C38" s="950">
        <f>+'Guilgee balance'!F243</f>
        <v>0</v>
      </c>
      <c r="D38" s="951"/>
      <c r="E38" s="941"/>
      <c r="F38" s="941"/>
      <c r="G38" s="949"/>
      <c r="H38" s="949"/>
      <c r="I38" s="944"/>
      <c r="J38" s="944"/>
    </row>
    <row r="39" spans="1:10" ht="12" customHeight="1">
      <c r="A39" s="349"/>
      <c r="B39" s="352"/>
      <c r="C39" s="960"/>
      <c r="D39" s="960"/>
      <c r="E39" s="941"/>
      <c r="F39" s="941"/>
      <c r="G39" s="949"/>
      <c r="H39" s="949"/>
      <c r="I39" s="944"/>
      <c r="J39" s="944"/>
    </row>
    <row r="40" spans="1:10" s="346" customFormat="1" ht="12" customHeight="1">
      <c r="A40" s="353" t="s">
        <v>508</v>
      </c>
      <c r="B40" s="354" t="s">
        <v>270</v>
      </c>
      <c r="C40" s="955">
        <f>+C27+C38+C29+C30</f>
        <v>2910000</v>
      </c>
      <c r="D40" s="956"/>
      <c r="E40" s="957" t="s">
        <v>509</v>
      </c>
      <c r="F40" s="957"/>
      <c r="G40" s="958" t="s">
        <v>510</v>
      </c>
      <c r="H40" s="958"/>
      <c r="I40" s="952">
        <f>+I26+I28+I29+I30+I31+I32+I33+I34+I35+I36+I37+I38+I39</f>
        <v>63949.57</v>
      </c>
      <c r="J40" s="959"/>
    </row>
    <row r="41" spans="1:10" ht="25.5" customHeight="1">
      <c r="A41" s="352" t="s">
        <v>308</v>
      </c>
      <c r="B41" s="949" t="s">
        <v>511</v>
      </c>
      <c r="C41" s="949"/>
      <c r="D41" s="949"/>
      <c r="E41" s="949"/>
      <c r="F41" s="949"/>
      <c r="G41" s="949"/>
      <c r="H41" s="949"/>
      <c r="I41" s="952">
        <f>+H21+C40-I40</f>
        <v>-1247280443</v>
      </c>
      <c r="J41" s="953"/>
    </row>
    <row r="42" spans="1:10" ht="25.5" customHeight="1">
      <c r="A42" s="349" t="s">
        <v>512</v>
      </c>
      <c r="B42" s="949" t="s">
        <v>513</v>
      </c>
      <c r="C42" s="949"/>
      <c r="D42" s="949"/>
      <c r="E42" s="949"/>
      <c r="F42" s="949"/>
      <c r="G42" s="949"/>
      <c r="H42" s="949"/>
      <c r="I42" s="954">
        <f>+I41*10%</f>
        <v>-124728044.30000001</v>
      </c>
      <c r="J42" s="954"/>
    </row>
    <row r="43" spans="1:10">
      <c r="A43" s="349" t="s">
        <v>514</v>
      </c>
      <c r="B43" s="949" t="s">
        <v>515</v>
      </c>
      <c r="C43" s="949"/>
      <c r="D43" s="949"/>
      <c r="E43" s="949"/>
      <c r="F43" s="949"/>
      <c r="G43" s="949"/>
      <c r="H43" s="949"/>
      <c r="I43" s="949"/>
      <c r="J43" s="949"/>
    </row>
    <row r="44" spans="1:10" ht="14.25">
      <c r="A44" s="355" t="s">
        <v>516</v>
      </c>
      <c r="B44" s="961" t="s">
        <v>517</v>
      </c>
      <c r="C44" s="961"/>
      <c r="D44" s="961"/>
      <c r="E44" s="961"/>
      <c r="F44" s="961"/>
      <c r="G44" s="961"/>
      <c r="H44" s="961"/>
      <c r="I44" s="949"/>
      <c r="J44" s="949"/>
    </row>
    <row r="45" spans="1:10">
      <c r="A45" s="352" t="s">
        <v>518</v>
      </c>
      <c r="B45" s="949" t="s">
        <v>519</v>
      </c>
      <c r="C45" s="949"/>
      <c r="D45" s="949"/>
      <c r="E45" s="949"/>
      <c r="F45" s="949"/>
      <c r="G45" s="949"/>
      <c r="H45" s="949"/>
      <c r="I45" s="949"/>
      <c r="J45" s="949"/>
    </row>
    <row r="46" spans="1:10">
      <c r="A46" s="347">
        <v>3</v>
      </c>
      <c r="B46" s="932" t="s">
        <v>492</v>
      </c>
      <c r="C46" s="932"/>
      <c r="D46" s="931" t="s">
        <v>270</v>
      </c>
      <c r="E46" s="931"/>
      <c r="F46" s="931">
        <v>4</v>
      </c>
      <c r="G46" s="931"/>
      <c r="H46" s="932" t="s">
        <v>493</v>
      </c>
      <c r="I46" s="932"/>
      <c r="J46" s="347" t="s">
        <v>270</v>
      </c>
    </row>
    <row r="47" spans="1:10" ht="12.75" customHeight="1">
      <c r="A47" s="964">
        <v>3.1</v>
      </c>
      <c r="B47" s="931" t="s">
        <v>520</v>
      </c>
      <c r="C47" s="931"/>
      <c r="D47" s="940"/>
      <c r="E47" s="940"/>
      <c r="F47" s="964">
        <v>4.0999999999999996</v>
      </c>
      <c r="G47" s="964"/>
      <c r="H47" s="931" t="s">
        <v>521</v>
      </c>
      <c r="I47" s="931"/>
      <c r="J47" s="940"/>
    </row>
    <row r="48" spans="1:10" ht="25.5" customHeight="1">
      <c r="A48" s="964"/>
      <c r="B48" s="931" t="s">
        <v>522</v>
      </c>
      <c r="C48" s="931"/>
      <c r="D48" s="940"/>
      <c r="E48" s="940"/>
      <c r="F48" s="964"/>
      <c r="G48" s="964"/>
      <c r="H48" s="931"/>
      <c r="I48" s="931"/>
      <c r="J48" s="940"/>
    </row>
    <row r="49" spans="1:10" ht="24.75" customHeight="1">
      <c r="A49" s="964">
        <v>3.2</v>
      </c>
      <c r="B49" s="931" t="s">
        <v>523</v>
      </c>
      <c r="C49" s="931"/>
      <c r="D49" s="965">
        <v>496.39</v>
      </c>
      <c r="E49" s="966"/>
      <c r="F49" s="964">
        <v>4.2</v>
      </c>
      <c r="G49" s="964"/>
      <c r="H49" s="931" t="s">
        <v>524</v>
      </c>
      <c r="I49" s="931"/>
      <c r="J49" s="962">
        <f>+'Guilgee balance'!G251</f>
        <v>0</v>
      </c>
    </row>
    <row r="50" spans="1:10">
      <c r="A50" s="964"/>
      <c r="B50" s="931"/>
      <c r="C50" s="931"/>
      <c r="D50" s="967"/>
      <c r="E50" s="968"/>
      <c r="F50" s="964"/>
      <c r="G50" s="964"/>
      <c r="H50" s="931"/>
      <c r="I50" s="931"/>
      <c r="J50" s="963"/>
    </row>
    <row r="51" spans="1:10">
      <c r="A51" s="356">
        <v>3.3</v>
      </c>
      <c r="B51" s="931" t="s">
        <v>271</v>
      </c>
      <c r="C51" s="931"/>
      <c r="D51" s="940"/>
      <c r="E51" s="940"/>
      <c r="F51" s="964">
        <v>4.3</v>
      </c>
      <c r="G51" s="964"/>
      <c r="H51" s="931" t="s">
        <v>271</v>
      </c>
      <c r="I51" s="931"/>
      <c r="J51" s="357"/>
    </row>
    <row r="52" spans="1:10">
      <c r="A52" s="349">
        <v>3.4</v>
      </c>
      <c r="B52" s="949"/>
      <c r="C52" s="949"/>
      <c r="D52" s="944"/>
      <c r="E52" s="944"/>
      <c r="F52" s="941">
        <v>4.4000000000000004</v>
      </c>
      <c r="G52" s="941"/>
      <c r="H52" s="949"/>
      <c r="I52" s="949"/>
      <c r="J52" s="358"/>
    </row>
    <row r="53" spans="1:10">
      <c r="A53" s="349">
        <v>3.5</v>
      </c>
      <c r="B53" s="949"/>
      <c r="C53" s="949"/>
      <c r="D53" s="944"/>
      <c r="E53" s="944"/>
      <c r="F53" s="941">
        <v>4.5</v>
      </c>
      <c r="G53" s="941"/>
      <c r="H53" s="949"/>
      <c r="I53" s="949"/>
      <c r="J53" s="358"/>
    </row>
    <row r="54" spans="1:10" s="346" customFormat="1">
      <c r="A54" s="359" t="s">
        <v>525</v>
      </c>
      <c r="B54" s="971" t="s">
        <v>526</v>
      </c>
      <c r="C54" s="971"/>
      <c r="D54" s="972">
        <f>+D47+D49+D51+D52+D53</f>
        <v>496.39</v>
      </c>
      <c r="E54" s="972"/>
      <c r="F54" s="973" t="s">
        <v>527</v>
      </c>
      <c r="G54" s="973"/>
      <c r="H54" s="971" t="s">
        <v>526</v>
      </c>
      <c r="I54" s="971"/>
      <c r="J54" s="360">
        <f>+J47+J49+J51+J52+J53</f>
        <v>0</v>
      </c>
    </row>
    <row r="55" spans="1:10" ht="24.75" customHeight="1">
      <c r="A55" s="969"/>
      <c r="B55" s="969"/>
      <c r="C55" s="969"/>
      <c r="D55" s="969"/>
      <c r="E55" s="969"/>
      <c r="F55" s="969"/>
      <c r="G55" s="969"/>
      <c r="H55" s="970" t="s">
        <v>528</v>
      </c>
      <c r="I55" s="970"/>
      <c r="J55" s="970" t="s">
        <v>529</v>
      </c>
    </row>
    <row r="56" spans="1:10">
      <c r="A56" s="969"/>
      <c r="B56" s="969"/>
      <c r="C56" s="969"/>
      <c r="D56" s="969"/>
      <c r="E56" s="969"/>
      <c r="F56" s="969"/>
      <c r="G56" s="969"/>
      <c r="H56" s="970" t="s">
        <v>530</v>
      </c>
      <c r="I56" s="970"/>
      <c r="J56" s="970"/>
    </row>
    <row r="57" spans="1:10" ht="12.75" customHeight="1">
      <c r="A57" s="931" t="s">
        <v>531</v>
      </c>
      <c r="B57" s="931"/>
      <c r="C57" s="931"/>
      <c r="D57" s="931"/>
      <c r="E57" s="931"/>
      <c r="F57" s="931"/>
      <c r="G57" s="931"/>
      <c r="H57" s="940" t="s">
        <v>532</v>
      </c>
      <c r="I57" s="940"/>
      <c r="J57" s="969"/>
    </row>
    <row r="58" spans="1:10">
      <c r="A58" s="931" t="s">
        <v>533</v>
      </c>
      <c r="B58" s="931"/>
      <c r="C58" s="931"/>
      <c r="D58" s="931"/>
      <c r="E58" s="931"/>
      <c r="F58" s="931"/>
      <c r="G58" s="931"/>
      <c r="H58" s="942">
        <f>+I41+D54-J54</f>
        <v>-1247279946.6099999</v>
      </c>
      <c r="I58" s="943"/>
      <c r="J58" s="969"/>
    </row>
    <row r="59" spans="1:10">
      <c r="A59" s="931" t="s">
        <v>534</v>
      </c>
      <c r="B59" s="931"/>
      <c r="C59" s="931"/>
      <c r="D59" s="931"/>
      <c r="E59" s="931"/>
      <c r="F59" s="931"/>
      <c r="G59" s="931"/>
      <c r="H59" s="944"/>
      <c r="I59" s="944"/>
      <c r="J59" s="361"/>
    </row>
    <row r="60" spans="1:10">
      <c r="A60" s="974" t="s">
        <v>268</v>
      </c>
      <c r="B60" s="974"/>
      <c r="C60" s="974"/>
      <c r="D60" s="974"/>
      <c r="E60" s="974"/>
      <c r="F60" s="974"/>
      <c r="G60" s="974"/>
      <c r="H60" s="944"/>
      <c r="I60" s="944"/>
      <c r="J60" s="361"/>
    </row>
    <row r="61" spans="1:10">
      <c r="A61" s="931" t="s">
        <v>535</v>
      </c>
      <c r="B61" s="931"/>
      <c r="C61" s="931"/>
      <c r="D61" s="931"/>
      <c r="E61" s="931"/>
      <c r="F61" s="931"/>
      <c r="G61" s="931"/>
      <c r="H61" s="942">
        <f>+H58+H59-H60</f>
        <v>-1247279946.6099999</v>
      </c>
      <c r="I61" s="943"/>
      <c r="J61" s="361"/>
    </row>
    <row r="62" spans="1:10" ht="12.75" customHeight="1">
      <c r="A62" s="931" t="s">
        <v>536</v>
      </c>
      <c r="B62" s="931"/>
      <c r="C62" s="931"/>
      <c r="D62" s="931"/>
      <c r="E62" s="931"/>
      <c r="F62" s="931"/>
      <c r="G62" s="931"/>
      <c r="H62" s="978">
        <f>+H61*10%</f>
        <v>-124727994.661</v>
      </c>
      <c r="I62" s="978"/>
      <c r="J62" s="976">
        <f>+IF(H61&gt;0, H61*0.1, 0)</f>
        <v>0</v>
      </c>
    </row>
    <row r="63" spans="1:10">
      <c r="A63" s="931" t="s">
        <v>269</v>
      </c>
      <c r="B63" s="931"/>
      <c r="C63" s="931"/>
      <c r="D63" s="931"/>
      <c r="E63" s="931"/>
      <c r="F63" s="931"/>
      <c r="G63" s="931"/>
      <c r="H63" s="978"/>
      <c r="I63" s="978"/>
      <c r="J63" s="977"/>
    </row>
    <row r="64" spans="1:10">
      <c r="A64" s="931" t="s">
        <v>537</v>
      </c>
      <c r="B64" s="931"/>
      <c r="C64" s="931"/>
      <c r="D64" s="931"/>
      <c r="E64" s="931"/>
      <c r="F64" s="931"/>
      <c r="G64" s="931"/>
      <c r="H64" s="969"/>
      <c r="I64" s="969"/>
      <c r="J64" s="358"/>
    </row>
    <row r="65" spans="1:12">
      <c r="A65" s="975" t="s">
        <v>538</v>
      </c>
      <c r="B65" s="975"/>
      <c r="C65" s="975"/>
      <c r="D65" s="975"/>
      <c r="E65" s="975"/>
      <c r="F65" s="975"/>
      <c r="G65" s="975"/>
      <c r="H65" s="969"/>
      <c r="I65" s="969"/>
      <c r="J65" s="358"/>
    </row>
    <row r="66" spans="1:12">
      <c r="A66" s="975" t="s">
        <v>538</v>
      </c>
      <c r="B66" s="975"/>
      <c r="C66" s="975"/>
      <c r="D66" s="975"/>
      <c r="E66" s="975"/>
      <c r="F66" s="975"/>
      <c r="G66" s="975"/>
      <c r="H66" s="969"/>
      <c r="I66" s="969"/>
      <c r="J66" s="358"/>
    </row>
    <row r="67" spans="1:12">
      <c r="A67" s="931" t="s">
        <v>539</v>
      </c>
      <c r="B67" s="931"/>
      <c r="C67" s="931"/>
      <c r="D67" s="931"/>
      <c r="E67" s="931"/>
      <c r="F67" s="931"/>
      <c r="G67" s="931"/>
      <c r="H67" s="944"/>
      <c r="I67" s="944"/>
      <c r="J67" s="358"/>
    </row>
    <row r="68" spans="1:12">
      <c r="A68" s="958" t="s">
        <v>557</v>
      </c>
      <c r="B68" s="958"/>
      <c r="C68" s="958"/>
      <c r="D68" s="958"/>
      <c r="E68" s="958"/>
      <c r="F68" s="958"/>
      <c r="G68" s="958"/>
      <c r="H68" s="942">
        <f>+I29</f>
        <v>63949.57</v>
      </c>
      <c r="I68" s="943"/>
      <c r="J68" s="357">
        <f>+H68*0.1</f>
        <v>6394.9570000000003</v>
      </c>
    </row>
    <row r="69" spans="1:12">
      <c r="A69" s="931" t="s">
        <v>540</v>
      </c>
      <c r="B69" s="931"/>
      <c r="C69" s="931"/>
      <c r="D69" s="931"/>
      <c r="E69" s="931"/>
      <c r="F69" s="931"/>
      <c r="G69" s="931"/>
      <c r="H69" s="944"/>
      <c r="I69" s="944"/>
      <c r="J69" s="358"/>
    </row>
    <row r="70" spans="1:12">
      <c r="A70" s="931" t="s">
        <v>541</v>
      </c>
      <c r="B70" s="931"/>
      <c r="C70" s="931"/>
      <c r="D70" s="931"/>
      <c r="E70" s="931"/>
      <c r="F70" s="931"/>
      <c r="G70" s="931"/>
      <c r="H70" s="980">
        <f>+H61+H68</f>
        <v>-1247215997.04</v>
      </c>
      <c r="I70" s="943"/>
      <c r="J70" s="357"/>
      <c r="L70" s="362"/>
    </row>
    <row r="71" spans="1:12">
      <c r="A71" s="931"/>
      <c r="B71" s="931"/>
      <c r="C71" s="931"/>
      <c r="D71" s="931"/>
      <c r="E71" s="931"/>
      <c r="F71" s="931"/>
      <c r="G71" s="931"/>
      <c r="H71" s="944" t="s">
        <v>542</v>
      </c>
      <c r="I71" s="944"/>
      <c r="J71" s="358" t="s">
        <v>543</v>
      </c>
    </row>
    <row r="72" spans="1:12">
      <c r="A72" s="931" t="s">
        <v>544</v>
      </c>
      <c r="B72" s="931"/>
      <c r="C72" s="931"/>
      <c r="D72" s="931"/>
      <c r="E72" s="931"/>
      <c r="F72" s="931"/>
      <c r="G72" s="931"/>
      <c r="H72" s="944"/>
      <c r="I72" s="944"/>
      <c r="J72" s="363"/>
    </row>
    <row r="73" spans="1:12">
      <c r="A73" s="931" t="s">
        <v>545</v>
      </c>
      <c r="B73" s="931"/>
      <c r="C73" s="931"/>
      <c r="D73" s="931"/>
      <c r="E73" s="931"/>
      <c r="F73" s="931"/>
      <c r="G73" s="931"/>
      <c r="H73" s="979"/>
      <c r="I73" s="979"/>
      <c r="J73" s="358"/>
    </row>
    <row r="74" spans="1:12" ht="14.25">
      <c r="A74" s="364"/>
      <c r="B74" s="364"/>
      <c r="C74" s="364"/>
      <c r="D74" s="364"/>
      <c r="E74" s="364"/>
      <c r="F74" s="364"/>
      <c r="G74" s="364"/>
      <c r="H74" s="364"/>
      <c r="I74" s="364"/>
      <c r="J74" s="364"/>
    </row>
    <row r="77" spans="1:12">
      <c r="A77" s="345" t="s">
        <v>546</v>
      </c>
      <c r="G77" s="345" t="s">
        <v>547</v>
      </c>
    </row>
    <row r="79" spans="1:12">
      <c r="A79" s="345" t="s">
        <v>548</v>
      </c>
      <c r="G79" s="345" t="s">
        <v>549</v>
      </c>
    </row>
    <row r="81" spans="1:8">
      <c r="A81" s="345" t="s">
        <v>550</v>
      </c>
    </row>
    <row r="82" spans="1:8">
      <c r="A82" s="345" t="s">
        <v>551</v>
      </c>
    </row>
    <row r="83" spans="1:8">
      <c r="A83" s="345" t="s">
        <v>552</v>
      </c>
    </row>
    <row r="85" spans="1:8">
      <c r="A85" s="345" t="s">
        <v>553</v>
      </c>
      <c r="B85" s="345" t="s">
        <v>554</v>
      </c>
      <c r="E85" s="345" t="s">
        <v>555</v>
      </c>
      <c r="H85" s="345" t="s">
        <v>556</v>
      </c>
    </row>
  </sheetData>
  <sheetProtection selectLockedCells="1"/>
  <customSheetViews>
    <customSheetView guid="{18995E68-9F94-41E1-AFE0-9FA3492E52B5}" topLeftCell="A8">
      <selection activeCell="B19" sqref="B19"/>
      <pageMargins left="0.7" right="0.7" top="0.28000000000000003" bottom="0.56000000000000005" header="0.3" footer="0.3"/>
      <pageSetup orientation="portrait" verticalDpi="0" r:id="rId1"/>
    </customSheetView>
  </customSheetViews>
  <mergeCells count="157">
    <mergeCell ref="A72:G72"/>
    <mergeCell ref="H72:I72"/>
    <mergeCell ref="A73:G73"/>
    <mergeCell ref="H73:I73"/>
    <mergeCell ref="A67:G67"/>
    <mergeCell ref="H67:I67"/>
    <mergeCell ref="A69:G69"/>
    <mergeCell ref="A71:G71"/>
    <mergeCell ref="H71:I71"/>
    <mergeCell ref="A68:G68"/>
    <mergeCell ref="H68:I68"/>
    <mergeCell ref="H69:I69"/>
    <mergeCell ref="A70:G70"/>
    <mergeCell ref="H70:I70"/>
    <mergeCell ref="A64:G64"/>
    <mergeCell ref="H64:I64"/>
    <mergeCell ref="A66:G66"/>
    <mergeCell ref="H66:I66"/>
    <mergeCell ref="A65:G65"/>
    <mergeCell ref="H65:I65"/>
    <mergeCell ref="A61:G61"/>
    <mergeCell ref="H61:I61"/>
    <mergeCell ref="J62:J63"/>
    <mergeCell ref="A63:G63"/>
    <mergeCell ref="A62:G62"/>
    <mergeCell ref="H62:I63"/>
    <mergeCell ref="A59:G59"/>
    <mergeCell ref="H59:I59"/>
    <mergeCell ref="A60:G60"/>
    <mergeCell ref="H60:I60"/>
    <mergeCell ref="A57:G57"/>
    <mergeCell ref="H57:I57"/>
    <mergeCell ref="J57:J58"/>
    <mergeCell ref="A58:G58"/>
    <mergeCell ref="H58:I58"/>
    <mergeCell ref="A55:G56"/>
    <mergeCell ref="H55:I55"/>
    <mergeCell ref="J55:J56"/>
    <mergeCell ref="H56:I56"/>
    <mergeCell ref="B54:C54"/>
    <mergeCell ref="D54:E54"/>
    <mergeCell ref="F54:G54"/>
    <mergeCell ref="H54:I54"/>
    <mergeCell ref="B53:C53"/>
    <mergeCell ref="D53:E53"/>
    <mergeCell ref="F53:G53"/>
    <mergeCell ref="H53:I53"/>
    <mergeCell ref="J49:J50"/>
    <mergeCell ref="A47:A48"/>
    <mergeCell ref="B52:C52"/>
    <mergeCell ref="D52:E52"/>
    <mergeCell ref="F52:G52"/>
    <mergeCell ref="H52:I52"/>
    <mergeCell ref="B51:C51"/>
    <mergeCell ref="D51:E51"/>
    <mergeCell ref="F51:G51"/>
    <mergeCell ref="H51:I51"/>
    <mergeCell ref="B48:C48"/>
    <mergeCell ref="A49:A50"/>
    <mergeCell ref="B49:C50"/>
    <mergeCell ref="D49:E50"/>
    <mergeCell ref="F49:G50"/>
    <mergeCell ref="H49:I50"/>
    <mergeCell ref="B47:C47"/>
    <mergeCell ref="D47:E48"/>
    <mergeCell ref="F47:G48"/>
    <mergeCell ref="B45:J45"/>
    <mergeCell ref="B46:C46"/>
    <mergeCell ref="D46:E46"/>
    <mergeCell ref="F46:G46"/>
    <mergeCell ref="H46:I46"/>
    <mergeCell ref="H47:I48"/>
    <mergeCell ref="J47:J48"/>
    <mergeCell ref="B43:H43"/>
    <mergeCell ref="I43:J43"/>
    <mergeCell ref="B44:H44"/>
    <mergeCell ref="I44:J44"/>
    <mergeCell ref="B41:H41"/>
    <mergeCell ref="I41:J41"/>
    <mergeCell ref="B42:H42"/>
    <mergeCell ref="I42:J42"/>
    <mergeCell ref="C40:D40"/>
    <mergeCell ref="E40:F40"/>
    <mergeCell ref="G40:H40"/>
    <mergeCell ref="I40:J40"/>
    <mergeCell ref="C39:D39"/>
    <mergeCell ref="E39:F39"/>
    <mergeCell ref="G39:H39"/>
    <mergeCell ref="I39:J39"/>
    <mergeCell ref="C38:D38"/>
    <mergeCell ref="E38:F38"/>
    <mergeCell ref="G38:H38"/>
    <mergeCell ref="I38:J38"/>
    <mergeCell ref="C37:D37"/>
    <mergeCell ref="E37:F37"/>
    <mergeCell ref="G37:H37"/>
    <mergeCell ref="I37:J37"/>
    <mergeCell ref="C36:D36"/>
    <mergeCell ref="E36:F36"/>
    <mergeCell ref="G36:H36"/>
    <mergeCell ref="I36:J36"/>
    <mergeCell ref="C35:D35"/>
    <mergeCell ref="E35:F35"/>
    <mergeCell ref="G35:H35"/>
    <mergeCell ref="I35:J35"/>
    <mergeCell ref="C34:D34"/>
    <mergeCell ref="E34:F34"/>
    <mergeCell ref="G34:H34"/>
    <mergeCell ref="I34:J34"/>
    <mergeCell ref="C33:D33"/>
    <mergeCell ref="E33:F33"/>
    <mergeCell ref="G33:H33"/>
    <mergeCell ref="I33:J33"/>
    <mergeCell ref="C32:D32"/>
    <mergeCell ref="E32:F32"/>
    <mergeCell ref="G32:H32"/>
    <mergeCell ref="I32:J32"/>
    <mergeCell ref="C31:D31"/>
    <mergeCell ref="E31:F31"/>
    <mergeCell ref="G31:H31"/>
    <mergeCell ref="I31:J31"/>
    <mergeCell ref="C30:D30"/>
    <mergeCell ref="E30:F30"/>
    <mergeCell ref="G30:H30"/>
    <mergeCell ref="I30:J30"/>
    <mergeCell ref="C29:D29"/>
    <mergeCell ref="E29:F29"/>
    <mergeCell ref="G29:H29"/>
    <mergeCell ref="I29:J29"/>
    <mergeCell ref="C28:D28"/>
    <mergeCell ref="E28:F28"/>
    <mergeCell ref="G28:H28"/>
    <mergeCell ref="I28:J28"/>
    <mergeCell ref="A26:A27"/>
    <mergeCell ref="E26:F27"/>
    <mergeCell ref="G26:H27"/>
    <mergeCell ref="I26:J27"/>
    <mergeCell ref="C26:D26"/>
    <mergeCell ref="C27:D27"/>
    <mergeCell ref="E8:J9"/>
    <mergeCell ref="D12:J12"/>
    <mergeCell ref="A1:J1"/>
    <mergeCell ref="A2:J2"/>
    <mergeCell ref="A5:J5"/>
    <mergeCell ref="A6:J6"/>
    <mergeCell ref="B24:J24"/>
    <mergeCell ref="C25:D25"/>
    <mergeCell ref="E25:F25"/>
    <mergeCell ref="G25:H25"/>
    <mergeCell ref="I25:J25"/>
    <mergeCell ref="B23:J23"/>
    <mergeCell ref="G13:J13"/>
    <mergeCell ref="J14:K14"/>
    <mergeCell ref="C10:J11"/>
    <mergeCell ref="A21:G21"/>
    <mergeCell ref="H21:J22"/>
    <mergeCell ref="A22:G22"/>
  </mergeCells>
  <phoneticPr fontId="107" type="noConversion"/>
  <pageMargins left="0.7" right="0.7" top="0.28000000000000003" bottom="0.56000000000000005" header="0.3" footer="0.3"/>
  <pageSetup orientation="portrait" verticalDpi="300"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BS372"/>
  <sheetViews>
    <sheetView topLeftCell="A4" zoomScale="90" zoomScaleNormal="90" workbookViewId="0">
      <pane ySplit="3" topLeftCell="A134" activePane="bottomLeft" state="frozen"/>
      <selection activeCell="A4" sqref="A4"/>
      <selection pane="bottomLeft" activeCell="F153" sqref="F153:F160"/>
    </sheetView>
  </sheetViews>
  <sheetFormatPr defaultColWidth="9.140625" defaultRowHeight="12.75"/>
  <cols>
    <col min="1" max="1" width="3.5703125" style="112" bestFit="1" customWidth="1"/>
    <col min="2" max="2" width="51.7109375" style="118" customWidth="1"/>
    <col min="3" max="3" width="6.140625" style="117" customWidth="1"/>
    <col min="4" max="4" width="21.5703125" style="496" bestFit="1" customWidth="1"/>
    <col min="5" max="5" width="16.85546875" style="496" customWidth="1"/>
    <col min="6" max="7" width="18.28515625" style="521" bestFit="1" customWidth="1"/>
    <col min="8" max="8" width="19" style="497" customWidth="1"/>
    <col min="9" max="9" width="19.28515625" style="497" customWidth="1"/>
    <col min="10" max="10" width="16.5703125" style="484" bestFit="1" customWidth="1"/>
    <col min="11" max="11" width="9.5703125" style="113" customWidth="1"/>
    <col min="12" max="16384" width="9.140625" style="113"/>
  </cols>
  <sheetData>
    <row r="1" spans="1:71" ht="12.95" customHeight="1">
      <c r="B1" s="116" t="str">
        <f>+Nuur!A22</f>
        <v xml:space="preserve">     ''БҮТЭЭЛЧ ҮЙЛС"ХК</v>
      </c>
    </row>
    <row r="2" spans="1:71" ht="16.899999999999999" customHeight="1">
      <c r="B2" s="982" t="s">
        <v>662</v>
      </c>
      <c r="C2" s="982"/>
      <c r="D2" s="982"/>
      <c r="E2" s="982"/>
      <c r="F2" s="982"/>
    </row>
    <row r="3" spans="1:71" ht="12.95" customHeight="1">
      <c r="B3" s="982"/>
      <c r="C3" s="982"/>
      <c r="D3" s="982"/>
      <c r="E3" s="982"/>
      <c r="F3" s="982"/>
      <c r="G3" s="522" t="s">
        <v>656</v>
      </c>
      <c r="H3" s="498">
        <v>43101</v>
      </c>
      <c r="I3" s="498">
        <v>43465</v>
      </c>
    </row>
    <row r="4" spans="1:71" ht="11.85" customHeight="1">
      <c r="C4" s="119"/>
      <c r="G4" s="523"/>
    </row>
    <row r="5" spans="1:71" s="112" customFormat="1" ht="10.9" customHeight="1">
      <c r="A5" s="981" t="s">
        <v>613</v>
      </c>
      <c r="B5" s="985" t="s">
        <v>661</v>
      </c>
      <c r="C5" s="120"/>
      <c r="D5" s="983" t="s">
        <v>615</v>
      </c>
      <c r="E5" s="983"/>
      <c r="F5" s="984" t="s">
        <v>660</v>
      </c>
      <c r="G5" s="984"/>
      <c r="H5" s="983" t="s">
        <v>616</v>
      </c>
      <c r="I5" s="983"/>
      <c r="J5" s="485"/>
    </row>
    <row r="6" spans="1:71" s="112" customFormat="1" ht="10.5" customHeight="1">
      <c r="A6" s="981"/>
      <c r="B6" s="985"/>
      <c r="C6" s="121" t="s">
        <v>659</v>
      </c>
      <c r="D6" s="499" t="s">
        <v>1009</v>
      </c>
      <c r="E6" s="499" t="s">
        <v>1010</v>
      </c>
      <c r="F6" s="524" t="s">
        <v>1009</v>
      </c>
      <c r="G6" s="524" t="s">
        <v>1010</v>
      </c>
      <c r="H6" s="499" t="s">
        <v>1009</v>
      </c>
      <c r="I6" s="499" t="s">
        <v>1010</v>
      </c>
      <c r="J6" s="485"/>
    </row>
    <row r="7" spans="1:71" s="460" customFormat="1" ht="10.9" customHeight="1">
      <c r="A7" s="458"/>
      <c r="B7" s="123" t="s">
        <v>1015</v>
      </c>
      <c r="C7" s="124" t="s">
        <v>270</v>
      </c>
      <c r="D7" s="500">
        <f>+D8</f>
        <v>2491943334.2600002</v>
      </c>
      <c r="E7" s="501">
        <v>0</v>
      </c>
      <c r="F7" s="525">
        <f>+F8+F9+F10</f>
        <v>8431563071.9200001</v>
      </c>
      <c r="G7" s="525">
        <f>+G8+G9+G10</f>
        <v>9711720021.5799999</v>
      </c>
      <c r="H7" s="500">
        <f>+D7+F7-E7-G7</f>
        <v>1211786384.6000004</v>
      </c>
      <c r="I7" s="501">
        <f>+E7</f>
        <v>0</v>
      </c>
      <c r="J7" s="486"/>
      <c r="K7" s="459"/>
      <c r="L7" s="459"/>
      <c r="M7" s="459"/>
      <c r="N7" s="459"/>
      <c r="O7" s="459"/>
      <c r="P7" s="459"/>
      <c r="Q7" s="459"/>
      <c r="R7" s="459"/>
      <c r="S7" s="459"/>
      <c r="T7" s="459"/>
      <c r="U7" s="459"/>
      <c r="V7" s="459"/>
      <c r="W7" s="459"/>
      <c r="X7" s="459"/>
      <c r="Y7" s="459"/>
      <c r="Z7" s="459"/>
      <c r="AA7" s="459"/>
      <c r="AB7" s="459"/>
      <c r="AC7" s="459"/>
      <c r="AD7" s="459"/>
      <c r="AE7" s="459"/>
      <c r="AF7" s="459"/>
      <c r="AG7" s="459"/>
      <c r="AH7" s="459"/>
      <c r="AI7" s="459"/>
      <c r="AJ7" s="459"/>
      <c r="AK7" s="459"/>
      <c r="AL7" s="459"/>
      <c r="AM7" s="459"/>
      <c r="AN7" s="459"/>
      <c r="AO7" s="459"/>
      <c r="AP7" s="459"/>
      <c r="AQ7" s="459"/>
      <c r="AR7" s="459"/>
      <c r="AS7" s="459"/>
      <c r="AT7" s="459"/>
      <c r="AU7" s="459"/>
      <c r="AV7" s="459"/>
      <c r="AW7" s="459"/>
      <c r="AX7" s="459"/>
      <c r="AY7" s="459"/>
      <c r="AZ7" s="459"/>
      <c r="BA7" s="459"/>
      <c r="BB7" s="459"/>
      <c r="BC7" s="459"/>
      <c r="BD7" s="459"/>
      <c r="BE7" s="459"/>
      <c r="BF7" s="459"/>
      <c r="BG7" s="459"/>
      <c r="BH7" s="459"/>
      <c r="BI7" s="459"/>
      <c r="BJ7" s="459"/>
      <c r="BK7" s="459"/>
      <c r="BL7" s="459"/>
      <c r="BM7" s="459"/>
      <c r="BN7" s="459"/>
      <c r="BO7" s="459"/>
      <c r="BP7" s="459"/>
      <c r="BQ7" s="459"/>
      <c r="BR7" s="459"/>
      <c r="BS7" s="459"/>
    </row>
    <row r="8" spans="1:71" ht="10.9" customHeight="1">
      <c r="A8" s="127">
        <v>1</v>
      </c>
      <c r="B8" s="128" t="s">
        <v>1015</v>
      </c>
      <c r="C8" s="121">
        <v>100100</v>
      </c>
      <c r="D8" s="502">
        <v>2491943334.2600002</v>
      </c>
      <c r="E8" s="502"/>
      <c r="F8" s="526">
        <v>8431563071.9200001</v>
      </c>
      <c r="G8" s="526">
        <v>9711720021.5799999</v>
      </c>
      <c r="H8" s="500">
        <f t="shared" ref="H8:H71" si="0">+D8+F8-E8-G8</f>
        <v>1211786384.6000004</v>
      </c>
      <c r="I8" s="501">
        <f t="shared" ref="I8:I71" si="1">+E8</f>
        <v>0</v>
      </c>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c r="AL8" s="129"/>
      <c r="AM8" s="129"/>
      <c r="AN8" s="129"/>
      <c r="AO8" s="129"/>
      <c r="AP8" s="129"/>
      <c r="AQ8" s="129"/>
      <c r="AR8" s="129"/>
      <c r="AS8" s="129"/>
      <c r="AT8" s="129"/>
      <c r="AU8" s="129"/>
      <c r="AV8" s="129"/>
      <c r="AW8" s="129"/>
      <c r="AX8" s="129"/>
      <c r="AY8" s="129"/>
      <c r="AZ8" s="129"/>
      <c r="BA8" s="129"/>
      <c r="BB8" s="129"/>
      <c r="BC8" s="129"/>
      <c r="BD8" s="129"/>
      <c r="BE8" s="129"/>
      <c r="BF8" s="129"/>
      <c r="BG8" s="129"/>
      <c r="BH8" s="129"/>
      <c r="BI8" s="129"/>
      <c r="BJ8" s="129"/>
      <c r="BK8" s="129"/>
      <c r="BL8" s="129"/>
      <c r="BM8" s="129"/>
      <c r="BN8" s="129"/>
      <c r="BO8" s="129"/>
      <c r="BP8" s="129"/>
      <c r="BQ8" s="129"/>
      <c r="BR8" s="129"/>
      <c r="BS8" s="129"/>
    </row>
    <row r="9" spans="1:71" ht="10.9" customHeight="1">
      <c r="A9" s="127"/>
      <c r="B9" s="130" t="s">
        <v>884</v>
      </c>
      <c r="C9" s="121"/>
      <c r="D9" s="503"/>
      <c r="E9" s="504"/>
      <c r="F9" s="527"/>
      <c r="G9" s="527"/>
      <c r="H9" s="500">
        <f t="shared" si="0"/>
        <v>0</v>
      </c>
      <c r="I9" s="501">
        <f t="shared" si="1"/>
        <v>0</v>
      </c>
      <c r="K9" s="129"/>
      <c r="L9" s="129"/>
      <c r="M9" s="129"/>
      <c r="N9" s="129"/>
      <c r="O9" s="129"/>
      <c r="P9" s="129"/>
      <c r="Q9" s="129"/>
      <c r="R9" s="129"/>
      <c r="S9" s="129"/>
      <c r="T9" s="129"/>
      <c r="U9" s="129"/>
      <c r="V9" s="129"/>
      <c r="W9" s="129"/>
      <c r="X9" s="129"/>
      <c r="Y9" s="129"/>
      <c r="Z9" s="129"/>
      <c r="AA9" s="129"/>
      <c r="AB9" s="129"/>
      <c r="AC9" s="129"/>
      <c r="AD9" s="129"/>
      <c r="AE9" s="129"/>
      <c r="AF9" s="129"/>
      <c r="AG9" s="129"/>
      <c r="AH9" s="129"/>
      <c r="AI9" s="129"/>
      <c r="AJ9" s="129"/>
      <c r="AK9" s="129"/>
      <c r="AL9" s="129"/>
      <c r="AM9" s="129"/>
      <c r="AN9" s="129"/>
      <c r="AO9" s="129"/>
      <c r="AP9" s="129"/>
      <c r="AQ9" s="129"/>
      <c r="AR9" s="129"/>
      <c r="AS9" s="129"/>
      <c r="AT9" s="129"/>
      <c r="AU9" s="129"/>
      <c r="AV9" s="129"/>
      <c r="AW9" s="129"/>
      <c r="AX9" s="129"/>
      <c r="AY9" s="129"/>
      <c r="AZ9" s="129"/>
      <c r="BA9" s="129"/>
      <c r="BB9" s="129"/>
      <c r="BC9" s="129"/>
      <c r="BD9" s="129"/>
      <c r="BE9" s="129"/>
      <c r="BF9" s="129"/>
      <c r="BG9" s="129"/>
      <c r="BH9" s="129"/>
      <c r="BI9" s="129"/>
      <c r="BJ9" s="129"/>
      <c r="BK9" s="129"/>
      <c r="BL9" s="129"/>
      <c r="BM9" s="129"/>
      <c r="BN9" s="129"/>
      <c r="BO9" s="129"/>
      <c r="BP9" s="129"/>
      <c r="BQ9" s="129"/>
      <c r="BR9" s="129"/>
      <c r="BS9" s="129"/>
    </row>
    <row r="10" spans="1:71" ht="10.9" customHeight="1">
      <c r="A10" s="127"/>
      <c r="B10" s="130" t="s">
        <v>885</v>
      </c>
      <c r="C10" s="121"/>
      <c r="D10" s="503"/>
      <c r="E10" s="504"/>
      <c r="F10" s="527"/>
      <c r="G10" s="527"/>
      <c r="H10" s="500">
        <f t="shared" si="0"/>
        <v>0</v>
      </c>
      <c r="I10" s="501">
        <f t="shared" si="1"/>
        <v>0</v>
      </c>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29"/>
      <c r="AR10" s="129"/>
      <c r="AS10" s="129"/>
      <c r="AT10" s="129"/>
      <c r="AU10" s="129"/>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row>
    <row r="11" spans="1:71" s="126" customFormat="1" ht="10.9" customHeight="1">
      <c r="A11" s="122"/>
      <c r="B11" s="123" t="s">
        <v>1016</v>
      </c>
      <c r="C11" s="124" t="s">
        <v>270</v>
      </c>
      <c r="D11" s="500"/>
      <c r="E11" s="501">
        <v>0</v>
      </c>
      <c r="F11" s="525">
        <f t="shared" ref="F11:G11" si="2">+F12</f>
        <v>0</v>
      </c>
      <c r="G11" s="525">
        <f t="shared" si="2"/>
        <v>0</v>
      </c>
      <c r="H11" s="500">
        <f t="shared" si="0"/>
        <v>0</v>
      </c>
      <c r="I11" s="501">
        <f t="shared" si="1"/>
        <v>0</v>
      </c>
      <c r="J11" s="48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row>
    <row r="12" spans="1:71" ht="10.9" customHeight="1">
      <c r="A12" s="127">
        <v>2</v>
      </c>
      <c r="B12" s="128" t="s">
        <v>1016</v>
      </c>
      <c r="C12" s="121">
        <v>100200</v>
      </c>
      <c r="D12" s="503"/>
      <c r="E12" s="504">
        <v>0</v>
      </c>
      <c r="F12" s="527">
        <v>0</v>
      </c>
      <c r="G12" s="527"/>
      <c r="H12" s="500">
        <f t="shared" si="0"/>
        <v>0</v>
      </c>
      <c r="I12" s="501">
        <f t="shared" si="1"/>
        <v>0</v>
      </c>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row>
    <row r="13" spans="1:71" s="460" customFormat="1" ht="10.9" customHeight="1">
      <c r="A13" s="458" t="s">
        <v>1017</v>
      </c>
      <c r="B13" s="123"/>
      <c r="C13" s="124" t="s">
        <v>270</v>
      </c>
      <c r="D13" s="500">
        <f>+D14+D15+D16+D17++D18</f>
        <v>4730773.57</v>
      </c>
      <c r="E13" s="501">
        <v>0</v>
      </c>
      <c r="F13" s="525">
        <f>+F14+F15+F16+F17+F18</f>
        <v>21656255162.77</v>
      </c>
      <c r="G13" s="525">
        <f>+G14+G15+G16+G17+G18</f>
        <v>21658418285.93</v>
      </c>
      <c r="H13" s="500">
        <f>+H14+H15+H16+H18</f>
        <v>2567650.410000992</v>
      </c>
      <c r="I13" s="501">
        <f t="shared" si="1"/>
        <v>0</v>
      </c>
      <c r="J13" s="486"/>
      <c r="K13" s="459"/>
      <c r="L13" s="459"/>
      <c r="M13" s="459"/>
      <c r="N13" s="459"/>
      <c r="O13" s="459"/>
      <c r="P13" s="459"/>
      <c r="Q13" s="459"/>
      <c r="R13" s="459"/>
      <c r="S13" s="459"/>
      <c r="T13" s="459"/>
      <c r="U13" s="459"/>
      <c r="V13" s="459"/>
      <c r="W13" s="459"/>
      <c r="X13" s="459"/>
      <c r="Y13" s="459"/>
      <c r="Z13" s="459"/>
      <c r="AA13" s="459"/>
      <c r="AB13" s="459"/>
      <c r="AC13" s="459"/>
      <c r="AD13" s="459"/>
      <c r="AE13" s="459"/>
      <c r="AF13" s="459"/>
      <c r="AG13" s="459"/>
      <c r="AH13" s="459"/>
      <c r="AI13" s="459"/>
      <c r="AJ13" s="459"/>
      <c r="AK13" s="459"/>
      <c r="AL13" s="459"/>
      <c r="AM13" s="459"/>
      <c r="AN13" s="459"/>
      <c r="AO13" s="459"/>
      <c r="AP13" s="459"/>
      <c r="AQ13" s="459"/>
      <c r="AR13" s="459"/>
      <c r="AS13" s="459"/>
      <c r="AT13" s="459"/>
      <c r="AU13" s="459"/>
      <c r="AV13" s="459"/>
      <c r="AW13" s="459"/>
      <c r="AX13" s="459"/>
      <c r="AY13" s="459"/>
      <c r="AZ13" s="459"/>
      <c r="BA13" s="459"/>
      <c r="BB13" s="459"/>
      <c r="BC13" s="459"/>
      <c r="BD13" s="459"/>
      <c r="BE13" s="459"/>
      <c r="BF13" s="459"/>
      <c r="BG13" s="459"/>
      <c r="BH13" s="459"/>
      <c r="BI13" s="459"/>
      <c r="BJ13" s="459"/>
      <c r="BK13" s="459"/>
      <c r="BL13" s="459"/>
      <c r="BM13" s="459"/>
      <c r="BN13" s="459"/>
      <c r="BO13" s="459"/>
      <c r="BP13" s="459"/>
      <c r="BQ13" s="459"/>
      <c r="BR13" s="459"/>
      <c r="BS13" s="459"/>
    </row>
    <row r="14" spans="1:71" ht="10.9" customHeight="1">
      <c r="A14" s="127">
        <v>3</v>
      </c>
      <c r="B14" s="463" t="s">
        <v>1002</v>
      </c>
      <c r="C14" s="463"/>
      <c r="D14" s="502">
        <v>37678.75</v>
      </c>
      <c r="E14" s="502"/>
      <c r="F14" s="526"/>
      <c r="G14" s="526">
        <v>11000</v>
      </c>
      <c r="H14" s="500">
        <f>+D14+F14-E14-G14</f>
        <v>26678.75</v>
      </c>
      <c r="I14" s="501">
        <f t="shared" si="1"/>
        <v>0</v>
      </c>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29"/>
      <c r="AW14" s="129"/>
      <c r="AX14" s="129"/>
      <c r="AY14" s="129"/>
      <c r="AZ14" s="129"/>
      <c r="BA14" s="129"/>
      <c r="BB14" s="129"/>
      <c r="BC14" s="129"/>
      <c r="BD14" s="129"/>
      <c r="BE14" s="129"/>
      <c r="BF14" s="129"/>
      <c r="BG14" s="129"/>
      <c r="BH14" s="129"/>
      <c r="BI14" s="129"/>
      <c r="BJ14" s="129"/>
      <c r="BK14" s="129"/>
      <c r="BL14" s="129"/>
      <c r="BM14" s="129"/>
      <c r="BN14" s="129"/>
      <c r="BO14" s="129"/>
      <c r="BP14" s="129"/>
      <c r="BQ14" s="129"/>
      <c r="BR14" s="129"/>
      <c r="BS14" s="129"/>
    </row>
    <row r="15" spans="1:71" ht="10.9" customHeight="1">
      <c r="A15" s="127"/>
      <c r="B15" s="463" t="s">
        <v>1003</v>
      </c>
      <c r="C15" s="463"/>
      <c r="D15" s="502">
        <v>94972</v>
      </c>
      <c r="E15" s="502"/>
      <c r="F15" s="526">
        <v>12158298043</v>
      </c>
      <c r="G15" s="526">
        <v>12158383015</v>
      </c>
      <c r="H15" s="500">
        <v>10000</v>
      </c>
      <c r="I15" s="501">
        <f t="shared" si="1"/>
        <v>0</v>
      </c>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29"/>
      <c r="BB15" s="129"/>
      <c r="BC15" s="129"/>
      <c r="BD15" s="129"/>
      <c r="BE15" s="129"/>
      <c r="BF15" s="129"/>
      <c r="BG15" s="129"/>
      <c r="BH15" s="129"/>
      <c r="BI15" s="129"/>
      <c r="BJ15" s="129"/>
      <c r="BK15" s="129"/>
      <c r="BL15" s="129"/>
      <c r="BM15" s="129"/>
      <c r="BN15" s="129"/>
      <c r="BO15" s="129"/>
      <c r="BP15" s="129"/>
      <c r="BQ15" s="129"/>
      <c r="BR15" s="129"/>
      <c r="BS15" s="129"/>
    </row>
    <row r="16" spans="1:71" ht="10.9" customHeight="1">
      <c r="A16" s="127"/>
      <c r="B16" s="463" t="s">
        <v>1004</v>
      </c>
      <c r="C16" s="463"/>
      <c r="D16" s="502">
        <v>2622887.9500000002</v>
      </c>
      <c r="E16" s="502"/>
      <c r="F16" s="526">
        <v>1262013</v>
      </c>
      <c r="G16" s="526">
        <v>2573000</v>
      </c>
      <c r="H16" s="500">
        <f>+D16+F16-E16-G16</f>
        <v>1311900.9500000002</v>
      </c>
      <c r="I16" s="501">
        <f t="shared" si="1"/>
        <v>0</v>
      </c>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c r="BP16" s="129"/>
      <c r="BQ16" s="129"/>
      <c r="BR16" s="129"/>
      <c r="BS16" s="129"/>
    </row>
    <row r="17" spans="1:71" ht="10.9" customHeight="1">
      <c r="A17" s="127"/>
      <c r="B17" s="463" t="s">
        <v>1005</v>
      </c>
      <c r="C17" s="463"/>
      <c r="D17" s="502">
        <v>280413.52</v>
      </c>
      <c r="E17" s="502"/>
      <c r="F17" s="526"/>
      <c r="G17" s="526">
        <v>280413.52</v>
      </c>
      <c r="H17" s="500">
        <f t="shared" si="0"/>
        <v>0</v>
      </c>
      <c r="I17" s="501">
        <f t="shared" si="1"/>
        <v>0</v>
      </c>
      <c r="K17" s="129"/>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29"/>
      <c r="AM17" s="129"/>
      <c r="AN17" s="129"/>
      <c r="AO17" s="129"/>
      <c r="AP17" s="129"/>
      <c r="AQ17" s="129"/>
      <c r="AR17" s="129"/>
      <c r="AS17" s="129"/>
      <c r="AT17" s="129"/>
      <c r="AU17" s="129"/>
      <c r="AV17" s="129"/>
      <c r="AW17" s="129"/>
      <c r="AX17" s="129"/>
      <c r="AY17" s="129"/>
      <c r="AZ17" s="129"/>
      <c r="BA17" s="129"/>
      <c r="BB17" s="129"/>
      <c r="BC17" s="129"/>
      <c r="BD17" s="129"/>
      <c r="BE17" s="129"/>
      <c r="BF17" s="129"/>
      <c r="BG17" s="129"/>
      <c r="BH17" s="129"/>
      <c r="BI17" s="129"/>
      <c r="BJ17" s="129"/>
      <c r="BK17" s="129"/>
      <c r="BL17" s="129"/>
      <c r="BM17" s="129"/>
      <c r="BN17" s="129"/>
      <c r="BO17" s="129"/>
      <c r="BP17" s="129"/>
      <c r="BQ17" s="129"/>
      <c r="BR17" s="129"/>
      <c r="BS17" s="129"/>
    </row>
    <row r="18" spans="1:71" ht="10.9" customHeight="1">
      <c r="A18" s="127"/>
      <c r="B18" s="463" t="s">
        <v>1006</v>
      </c>
      <c r="C18" s="463"/>
      <c r="D18" s="502">
        <v>1694821.35</v>
      </c>
      <c r="E18" s="502"/>
      <c r="F18" s="526">
        <v>9496695106.7700005</v>
      </c>
      <c r="G18" s="526">
        <v>9497170857.4099998</v>
      </c>
      <c r="H18" s="500">
        <f t="shared" si="0"/>
        <v>1219070.7100009918</v>
      </c>
      <c r="I18" s="501">
        <f t="shared" si="1"/>
        <v>0</v>
      </c>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29"/>
      <c r="AY18" s="129"/>
      <c r="AZ18" s="129"/>
      <c r="BA18" s="129"/>
      <c r="BB18" s="129"/>
      <c r="BC18" s="129"/>
      <c r="BD18" s="129"/>
      <c r="BE18" s="129"/>
      <c r="BF18" s="129"/>
      <c r="BG18" s="129"/>
      <c r="BH18" s="129"/>
      <c r="BI18" s="129"/>
      <c r="BJ18" s="129"/>
      <c r="BK18" s="129"/>
      <c r="BL18" s="129"/>
      <c r="BM18" s="129"/>
      <c r="BN18" s="129"/>
      <c r="BO18" s="129"/>
      <c r="BP18" s="129"/>
      <c r="BQ18" s="129"/>
      <c r="BR18" s="129"/>
      <c r="BS18" s="129"/>
    </row>
    <row r="19" spans="1:71" s="126" customFormat="1" ht="10.9" customHeight="1">
      <c r="A19" s="122"/>
      <c r="B19" s="123" t="s">
        <v>1018</v>
      </c>
      <c r="C19" s="124" t="s">
        <v>270</v>
      </c>
      <c r="D19" s="500">
        <f>+D20+D22</f>
        <v>131267.88</v>
      </c>
      <c r="E19" s="500">
        <f t="shared" ref="E19:F19" si="3">E20+E22+E21+E23</f>
        <v>0</v>
      </c>
      <c r="F19" s="525">
        <f t="shared" si="3"/>
        <v>4618.6400000000003</v>
      </c>
      <c r="G19" s="525">
        <f>G20+G22</f>
        <v>43058.05</v>
      </c>
      <c r="H19" s="500">
        <f>+D19+F19-E19-G19</f>
        <v>92828.470000000016</v>
      </c>
      <c r="I19" s="501">
        <f t="shared" si="1"/>
        <v>0</v>
      </c>
      <c r="J19" s="48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c r="BM19" s="125"/>
      <c r="BN19" s="125"/>
      <c r="BO19" s="125"/>
      <c r="BP19" s="125"/>
      <c r="BQ19" s="125"/>
      <c r="BR19" s="125"/>
      <c r="BS19" s="125"/>
    </row>
    <row r="20" spans="1:71" ht="10.9" customHeight="1">
      <c r="A20" s="127">
        <v>4</v>
      </c>
      <c r="B20" s="128" t="s">
        <v>993</v>
      </c>
      <c r="C20" s="121">
        <v>110200</v>
      </c>
      <c r="D20" s="456">
        <v>81451.179999999993</v>
      </c>
      <c r="E20" s="456"/>
      <c r="F20" s="528">
        <v>4618.6400000000003</v>
      </c>
      <c r="G20" s="528">
        <v>11515.71</v>
      </c>
      <c r="H20" s="500">
        <f t="shared" si="0"/>
        <v>74554.109999999986</v>
      </c>
      <c r="I20" s="501">
        <f t="shared" si="1"/>
        <v>0</v>
      </c>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29"/>
      <c r="BA20" s="129"/>
      <c r="BB20" s="129"/>
      <c r="BC20" s="129"/>
      <c r="BD20" s="129"/>
      <c r="BE20" s="129"/>
      <c r="BF20" s="129"/>
      <c r="BG20" s="129"/>
      <c r="BH20" s="129"/>
      <c r="BI20" s="129"/>
      <c r="BJ20" s="129"/>
      <c r="BK20" s="129"/>
      <c r="BL20" s="129"/>
      <c r="BM20" s="129"/>
      <c r="BN20" s="129"/>
      <c r="BO20" s="129"/>
      <c r="BP20" s="129"/>
      <c r="BQ20" s="129"/>
      <c r="BR20" s="129"/>
      <c r="BS20" s="129"/>
    </row>
    <row r="21" spans="1:71" ht="10.9" customHeight="1">
      <c r="A21" s="127"/>
      <c r="B21" s="130"/>
      <c r="C21" s="121"/>
      <c r="D21" s="456">
        <v>24.09</v>
      </c>
      <c r="E21" s="456"/>
      <c r="F21" s="528"/>
      <c r="G21" s="528">
        <v>3.11</v>
      </c>
      <c r="H21" s="500">
        <f t="shared" si="0"/>
        <v>20.98</v>
      </c>
      <c r="I21" s="501">
        <f t="shared" si="1"/>
        <v>0</v>
      </c>
      <c r="K21" s="129"/>
      <c r="L21" s="129"/>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29"/>
      <c r="BB21" s="129"/>
      <c r="BC21" s="129"/>
      <c r="BD21" s="129"/>
      <c r="BE21" s="129"/>
      <c r="BF21" s="129"/>
      <c r="BG21" s="129"/>
      <c r="BH21" s="129"/>
      <c r="BI21" s="129"/>
      <c r="BJ21" s="129"/>
      <c r="BK21" s="129"/>
      <c r="BL21" s="129"/>
      <c r="BM21" s="129"/>
      <c r="BN21" s="129"/>
      <c r="BO21" s="129"/>
      <c r="BP21" s="129"/>
      <c r="BQ21" s="129"/>
      <c r="BR21" s="129"/>
      <c r="BS21" s="129"/>
    </row>
    <row r="22" spans="1:71" ht="10.9" customHeight="1">
      <c r="A22" s="127"/>
      <c r="B22" s="130" t="s">
        <v>994</v>
      </c>
      <c r="C22" s="121"/>
      <c r="D22" s="456">
        <v>49816.7</v>
      </c>
      <c r="E22" s="456"/>
      <c r="F22" s="528"/>
      <c r="G22" s="528">
        <v>31542.34</v>
      </c>
      <c r="H22" s="500">
        <f t="shared" si="0"/>
        <v>18274.359999999997</v>
      </c>
      <c r="I22" s="501">
        <f t="shared" si="1"/>
        <v>0</v>
      </c>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29"/>
      <c r="BB22" s="129"/>
      <c r="BC22" s="129"/>
      <c r="BD22" s="129"/>
      <c r="BE22" s="129"/>
      <c r="BF22" s="129"/>
      <c r="BG22" s="129"/>
      <c r="BH22" s="129"/>
      <c r="BI22" s="129"/>
      <c r="BJ22" s="129"/>
      <c r="BK22" s="129"/>
      <c r="BL22" s="129"/>
      <c r="BM22" s="129"/>
      <c r="BN22" s="129"/>
      <c r="BO22" s="129"/>
      <c r="BP22" s="129"/>
      <c r="BQ22" s="129"/>
      <c r="BR22" s="129"/>
      <c r="BS22" s="129"/>
    </row>
    <row r="23" spans="1:71" ht="10.9" customHeight="1">
      <c r="A23" s="127"/>
      <c r="B23" s="130"/>
      <c r="C23" s="121"/>
      <c r="D23" s="456">
        <v>112.94</v>
      </c>
      <c r="E23" s="456"/>
      <c r="F23" s="528"/>
      <c r="G23" s="528">
        <v>71.510000000000005</v>
      </c>
      <c r="H23" s="500">
        <f t="shared" si="0"/>
        <v>41.429999999999993</v>
      </c>
      <c r="I23" s="501">
        <f t="shared" si="1"/>
        <v>0</v>
      </c>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row>
    <row r="24" spans="1:71" s="126" customFormat="1" ht="10.9" customHeight="1">
      <c r="A24" s="122"/>
      <c r="B24" s="123" t="s">
        <v>315</v>
      </c>
      <c r="C24" s="124" t="s">
        <v>270</v>
      </c>
      <c r="D24" s="500">
        <f>+D25</f>
        <v>1500000</v>
      </c>
      <c r="E24" s="501">
        <v>0</v>
      </c>
      <c r="F24" s="525">
        <f t="shared" ref="F24:G24" si="4">+F25+F26</f>
        <v>992750</v>
      </c>
      <c r="G24" s="525">
        <f t="shared" si="4"/>
        <v>0</v>
      </c>
      <c r="H24" s="500">
        <f>+H25</f>
        <v>2492750</v>
      </c>
      <c r="I24" s="501">
        <f t="shared" si="1"/>
        <v>0</v>
      </c>
      <c r="J24" s="485"/>
      <c r="K24" s="112"/>
      <c r="L24" s="112"/>
      <c r="M24" s="112"/>
      <c r="N24" s="112"/>
      <c r="O24" s="112"/>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c r="BM24" s="125"/>
      <c r="BN24" s="125"/>
      <c r="BO24" s="125"/>
      <c r="BP24" s="125"/>
      <c r="BQ24" s="125"/>
      <c r="BR24" s="125"/>
      <c r="BS24" s="125"/>
    </row>
    <row r="25" spans="1:71" ht="10.9" customHeight="1">
      <c r="A25" s="127">
        <v>5</v>
      </c>
      <c r="B25" s="128" t="s">
        <v>315</v>
      </c>
      <c r="C25" s="121">
        <v>120100</v>
      </c>
      <c r="D25" s="456">
        <v>1500000</v>
      </c>
      <c r="E25" s="456"/>
      <c r="F25" s="528">
        <v>992750</v>
      </c>
      <c r="G25" s="528"/>
      <c r="H25" s="500">
        <f>+D25+992750</f>
        <v>2492750</v>
      </c>
      <c r="I25" s="501">
        <f t="shared" si="1"/>
        <v>0</v>
      </c>
      <c r="P25" s="129"/>
      <c r="Q25" s="129"/>
      <c r="R25" s="129"/>
      <c r="S25" s="129"/>
      <c r="T25" s="129"/>
      <c r="U25" s="129"/>
      <c r="V25" s="129"/>
      <c r="W25" s="129"/>
      <c r="X25" s="129"/>
      <c r="Y25" s="129"/>
      <c r="Z25" s="129"/>
      <c r="AA25" s="129"/>
      <c r="AB25" s="129"/>
      <c r="AC25" s="129"/>
      <c r="AD25" s="129"/>
      <c r="AE25" s="129"/>
      <c r="AF25" s="129"/>
      <c r="AG25" s="129"/>
      <c r="AH25" s="129"/>
      <c r="AI25" s="129"/>
      <c r="AJ25" s="129"/>
      <c r="AK25" s="129"/>
      <c r="AL25" s="129"/>
      <c r="AM25" s="129"/>
      <c r="AN25" s="129"/>
      <c r="AO25" s="129"/>
      <c r="AP25" s="129"/>
      <c r="AQ25" s="129"/>
      <c r="AR25" s="129"/>
      <c r="AS25" s="129"/>
      <c r="AT25" s="129"/>
      <c r="AU25" s="129"/>
      <c r="AV25" s="129"/>
      <c r="AW25" s="129"/>
      <c r="AX25" s="129"/>
      <c r="AY25" s="129"/>
      <c r="AZ25" s="129"/>
      <c r="BA25" s="129"/>
      <c r="BB25" s="129"/>
      <c r="BC25" s="129"/>
      <c r="BD25" s="129"/>
      <c r="BE25" s="129"/>
      <c r="BF25" s="129"/>
      <c r="BG25" s="129"/>
      <c r="BH25" s="129"/>
      <c r="BI25" s="129"/>
      <c r="BJ25" s="129"/>
      <c r="BK25" s="129"/>
      <c r="BL25" s="129"/>
      <c r="BM25" s="129"/>
      <c r="BN25" s="129"/>
      <c r="BO25" s="129"/>
      <c r="BP25" s="129"/>
      <c r="BQ25" s="129"/>
      <c r="BR25" s="129"/>
      <c r="BS25" s="129"/>
    </row>
    <row r="26" spans="1:71" ht="10.9" customHeight="1">
      <c r="A26" s="127"/>
      <c r="B26" s="130"/>
      <c r="C26" s="131"/>
      <c r="D26" s="505"/>
      <c r="E26" s="504"/>
      <c r="F26" s="529"/>
      <c r="G26" s="529"/>
      <c r="H26" s="500">
        <f t="shared" si="0"/>
        <v>0</v>
      </c>
      <c r="I26" s="501">
        <f t="shared" si="1"/>
        <v>0</v>
      </c>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c r="AP26" s="129"/>
      <c r="AQ26" s="129"/>
      <c r="AR26" s="129"/>
      <c r="AS26" s="129"/>
      <c r="AT26" s="129"/>
      <c r="AU26" s="129"/>
      <c r="AV26" s="129"/>
      <c r="AW26" s="129"/>
      <c r="AX26" s="129"/>
      <c r="AY26" s="129"/>
      <c r="AZ26" s="129"/>
      <c r="BA26" s="129"/>
      <c r="BB26" s="129"/>
      <c r="BC26" s="129"/>
      <c r="BD26" s="129"/>
      <c r="BE26" s="129"/>
      <c r="BF26" s="129"/>
      <c r="BG26" s="129"/>
      <c r="BH26" s="129"/>
      <c r="BI26" s="129"/>
      <c r="BJ26" s="129"/>
      <c r="BK26" s="129"/>
      <c r="BL26" s="129"/>
      <c r="BM26" s="129"/>
      <c r="BN26" s="129"/>
      <c r="BO26" s="129"/>
      <c r="BP26" s="129"/>
      <c r="BQ26" s="129"/>
      <c r="BR26" s="129"/>
      <c r="BS26" s="129"/>
    </row>
    <row r="27" spans="1:71" s="126" customFormat="1" ht="10.9" customHeight="1">
      <c r="A27" s="122"/>
      <c r="B27" s="123" t="s">
        <v>861</v>
      </c>
      <c r="C27" s="124" t="s">
        <v>270</v>
      </c>
      <c r="D27" s="500">
        <f>+D28</f>
        <v>0</v>
      </c>
      <c r="E27" s="501">
        <v>0</v>
      </c>
      <c r="F27" s="525">
        <f t="shared" ref="F27:G27" si="5">+F28</f>
        <v>1007850</v>
      </c>
      <c r="G27" s="525">
        <f t="shared" si="5"/>
        <v>1000600</v>
      </c>
      <c r="H27" s="500">
        <f t="shared" si="0"/>
        <v>7250</v>
      </c>
      <c r="I27" s="501">
        <f t="shared" si="1"/>
        <v>0</v>
      </c>
      <c r="J27" s="487"/>
      <c r="K27" s="112"/>
      <c r="L27" s="112"/>
      <c r="M27" s="112"/>
      <c r="N27" s="112"/>
      <c r="O27" s="112"/>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c r="BM27" s="125"/>
      <c r="BN27" s="125"/>
      <c r="BO27" s="125"/>
      <c r="BP27" s="125"/>
      <c r="BQ27" s="125"/>
      <c r="BR27" s="125"/>
      <c r="BS27" s="125"/>
    </row>
    <row r="28" spans="1:71" ht="10.9" customHeight="1">
      <c r="A28" s="127">
        <v>6</v>
      </c>
      <c r="B28" s="128" t="s">
        <v>861</v>
      </c>
      <c r="C28" s="121">
        <v>120801</v>
      </c>
      <c r="D28" s="502"/>
      <c r="E28" s="502"/>
      <c r="F28" s="526">
        <v>1007850</v>
      </c>
      <c r="G28" s="526">
        <v>1000600</v>
      </c>
      <c r="H28" s="500">
        <f t="shared" si="0"/>
        <v>7250</v>
      </c>
      <c r="I28" s="501">
        <f t="shared" si="1"/>
        <v>0</v>
      </c>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c r="AQ28" s="129"/>
      <c r="AR28" s="129"/>
      <c r="AS28" s="129"/>
      <c r="AT28" s="129"/>
      <c r="AU28" s="129"/>
      <c r="AV28" s="129"/>
      <c r="AW28" s="129"/>
      <c r="AX28" s="129"/>
      <c r="AY28" s="129"/>
      <c r="AZ28" s="129"/>
      <c r="BA28" s="129"/>
      <c r="BB28" s="129"/>
      <c r="BC28" s="129"/>
      <c r="BD28" s="129"/>
      <c r="BE28" s="129"/>
      <c r="BF28" s="129"/>
      <c r="BG28" s="129"/>
      <c r="BH28" s="129"/>
      <c r="BI28" s="129"/>
      <c r="BJ28" s="129"/>
      <c r="BK28" s="129"/>
      <c r="BL28" s="129"/>
      <c r="BM28" s="129"/>
      <c r="BN28" s="129"/>
      <c r="BO28" s="129"/>
      <c r="BP28" s="129"/>
      <c r="BQ28" s="129"/>
      <c r="BR28" s="129"/>
      <c r="BS28" s="129"/>
    </row>
    <row r="29" spans="1:71" s="126" customFormat="1" ht="10.9" customHeight="1">
      <c r="A29" s="122"/>
      <c r="B29" s="123" t="s">
        <v>862</v>
      </c>
      <c r="C29" s="124" t="s">
        <v>270</v>
      </c>
      <c r="D29" s="500"/>
      <c r="E29" s="501">
        <v>0</v>
      </c>
      <c r="F29" s="525">
        <f t="shared" ref="F29:G29" si="6">+F30</f>
        <v>0</v>
      </c>
      <c r="G29" s="525">
        <f t="shared" si="6"/>
        <v>0</v>
      </c>
      <c r="H29" s="500">
        <f t="shared" si="0"/>
        <v>0</v>
      </c>
      <c r="I29" s="501">
        <f t="shared" si="1"/>
        <v>0</v>
      </c>
      <c r="J29" s="485"/>
      <c r="K29" s="112"/>
      <c r="L29" s="112"/>
      <c r="M29" s="112"/>
      <c r="N29" s="112"/>
      <c r="O29" s="112"/>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c r="BQ29" s="125"/>
      <c r="BR29" s="125"/>
      <c r="BS29" s="125"/>
    </row>
    <row r="30" spans="1:71" ht="10.9" customHeight="1">
      <c r="A30" s="127">
        <v>7</v>
      </c>
      <c r="B30" s="128" t="s">
        <v>862</v>
      </c>
      <c r="C30" s="121">
        <v>120803</v>
      </c>
      <c r="D30" s="506"/>
      <c r="E30" s="504">
        <v>0</v>
      </c>
      <c r="F30" s="527">
        <v>0</v>
      </c>
      <c r="G30" s="530">
        <v>0</v>
      </c>
      <c r="H30" s="500">
        <f t="shared" si="0"/>
        <v>0</v>
      </c>
      <c r="I30" s="501">
        <f t="shared" si="1"/>
        <v>0</v>
      </c>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c r="AQ30" s="129"/>
      <c r="AR30" s="129"/>
      <c r="AS30" s="129"/>
      <c r="AT30" s="129"/>
      <c r="AU30" s="129"/>
      <c r="AV30" s="129"/>
      <c r="AW30" s="129"/>
      <c r="AX30" s="129"/>
      <c r="AY30" s="129"/>
      <c r="AZ30" s="129"/>
      <c r="BA30" s="129"/>
      <c r="BB30" s="129"/>
      <c r="BC30" s="129"/>
      <c r="BD30" s="129"/>
      <c r="BE30" s="129"/>
      <c r="BF30" s="129"/>
      <c r="BG30" s="129"/>
      <c r="BH30" s="129"/>
      <c r="BI30" s="129"/>
      <c r="BJ30" s="129"/>
      <c r="BK30" s="129"/>
      <c r="BL30" s="129"/>
      <c r="BM30" s="129"/>
      <c r="BN30" s="129"/>
      <c r="BO30" s="129"/>
      <c r="BP30" s="129"/>
      <c r="BQ30" s="129"/>
      <c r="BR30" s="129"/>
      <c r="BS30" s="129"/>
    </row>
    <row r="31" spans="1:71" s="126" customFormat="1" ht="10.9" customHeight="1">
      <c r="A31" s="122"/>
      <c r="B31" s="123" t="s">
        <v>1019</v>
      </c>
      <c r="C31" s="124" t="s">
        <v>270</v>
      </c>
      <c r="D31" s="500"/>
      <c r="E31" s="501">
        <v>0</v>
      </c>
      <c r="F31" s="525">
        <f t="shared" ref="F31:G31" si="7">+F32</f>
        <v>0</v>
      </c>
      <c r="G31" s="525">
        <f t="shared" si="7"/>
        <v>0</v>
      </c>
      <c r="H31" s="500">
        <f t="shared" si="0"/>
        <v>0</v>
      </c>
      <c r="I31" s="501">
        <f t="shared" si="1"/>
        <v>0</v>
      </c>
      <c r="J31" s="485"/>
      <c r="K31" s="112"/>
      <c r="L31" s="112"/>
      <c r="M31" s="112"/>
      <c r="N31" s="112"/>
      <c r="O31" s="112"/>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c r="BM31" s="125"/>
      <c r="BN31" s="125"/>
      <c r="BO31" s="125"/>
      <c r="BP31" s="125"/>
      <c r="BQ31" s="125"/>
      <c r="BR31" s="125"/>
      <c r="BS31" s="125"/>
    </row>
    <row r="32" spans="1:71" ht="10.9" customHeight="1">
      <c r="A32" s="127">
        <v>8</v>
      </c>
      <c r="B32" s="128" t="s">
        <v>1019</v>
      </c>
      <c r="C32" s="121">
        <v>120802</v>
      </c>
      <c r="D32" s="503"/>
      <c r="E32" s="504">
        <v>0</v>
      </c>
      <c r="F32" s="527">
        <v>0</v>
      </c>
      <c r="G32" s="527">
        <v>0</v>
      </c>
      <c r="H32" s="500">
        <f t="shared" si="0"/>
        <v>0</v>
      </c>
      <c r="I32" s="501">
        <f t="shared" si="1"/>
        <v>0</v>
      </c>
      <c r="J32" s="488"/>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29"/>
      <c r="AL32" s="129"/>
      <c r="AM32" s="129"/>
      <c r="AN32" s="129"/>
      <c r="AO32" s="129"/>
      <c r="AP32" s="129"/>
      <c r="AQ32" s="129"/>
      <c r="AR32" s="129"/>
      <c r="AS32" s="129"/>
      <c r="AT32" s="129"/>
      <c r="AU32" s="129"/>
      <c r="AV32" s="129"/>
      <c r="AW32" s="129"/>
      <c r="AX32" s="129"/>
      <c r="AY32" s="129"/>
      <c r="AZ32" s="129"/>
      <c r="BA32" s="129"/>
      <c r="BB32" s="129"/>
      <c r="BC32" s="129"/>
      <c r="BD32" s="129"/>
      <c r="BE32" s="129"/>
      <c r="BF32" s="129"/>
      <c r="BG32" s="129"/>
      <c r="BH32" s="129"/>
      <c r="BI32" s="129"/>
      <c r="BJ32" s="129"/>
      <c r="BK32" s="129"/>
      <c r="BL32" s="129"/>
      <c r="BM32" s="129"/>
      <c r="BN32" s="129"/>
      <c r="BO32" s="129"/>
      <c r="BP32" s="129"/>
      <c r="BQ32" s="129"/>
      <c r="BR32" s="129"/>
      <c r="BS32" s="129"/>
    </row>
    <row r="33" spans="1:71" s="126" customFormat="1" ht="10.9" customHeight="1">
      <c r="A33" s="122"/>
      <c r="B33" s="123" t="s">
        <v>863</v>
      </c>
      <c r="C33" s="124" t="s">
        <v>270</v>
      </c>
      <c r="D33" s="500"/>
      <c r="E33" s="501">
        <v>0</v>
      </c>
      <c r="F33" s="525">
        <f t="shared" ref="F33:G33" si="8">+F34</f>
        <v>0</v>
      </c>
      <c r="G33" s="525">
        <f t="shared" si="8"/>
        <v>0</v>
      </c>
      <c r="H33" s="500">
        <f t="shared" si="0"/>
        <v>0</v>
      </c>
      <c r="I33" s="501">
        <f t="shared" si="1"/>
        <v>0</v>
      </c>
      <c r="J33" s="48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c r="BM33" s="125"/>
      <c r="BN33" s="125"/>
      <c r="BO33" s="125"/>
      <c r="BP33" s="125"/>
      <c r="BQ33" s="125"/>
      <c r="BR33" s="125"/>
      <c r="BS33" s="125"/>
    </row>
    <row r="34" spans="1:71" ht="10.9" customHeight="1">
      <c r="A34" s="127">
        <v>9</v>
      </c>
      <c r="B34" s="128" t="s">
        <v>863</v>
      </c>
      <c r="C34" s="121">
        <v>120804</v>
      </c>
      <c r="D34" s="506"/>
      <c r="E34" s="504">
        <v>0</v>
      </c>
      <c r="F34" s="527"/>
      <c r="G34" s="530"/>
      <c r="H34" s="500">
        <f t="shared" si="0"/>
        <v>0</v>
      </c>
      <c r="I34" s="501">
        <f t="shared" si="1"/>
        <v>0</v>
      </c>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29"/>
      <c r="BC34" s="129"/>
      <c r="BD34" s="129"/>
      <c r="BE34" s="129"/>
      <c r="BF34" s="129"/>
      <c r="BG34" s="129"/>
      <c r="BH34" s="129"/>
      <c r="BI34" s="129"/>
      <c r="BJ34" s="129"/>
      <c r="BK34" s="129"/>
      <c r="BL34" s="129"/>
      <c r="BM34" s="129"/>
      <c r="BN34" s="129"/>
      <c r="BO34" s="129"/>
      <c r="BP34" s="129"/>
      <c r="BQ34" s="129"/>
      <c r="BR34" s="129"/>
      <c r="BS34" s="129"/>
    </row>
    <row r="35" spans="1:71" s="126" customFormat="1" ht="10.9" customHeight="1">
      <c r="A35" s="122"/>
      <c r="B35" s="123" t="s">
        <v>864</v>
      </c>
      <c r="C35" s="124" t="s">
        <v>270</v>
      </c>
      <c r="D35" s="500"/>
      <c r="E35" s="501">
        <v>0</v>
      </c>
      <c r="F35" s="525">
        <f t="shared" ref="F35:G35" si="9">+F36</f>
        <v>86231396.069999993</v>
      </c>
      <c r="G35" s="525">
        <f t="shared" si="9"/>
        <v>86231396.069999993</v>
      </c>
      <c r="H35" s="500">
        <f t="shared" si="0"/>
        <v>0</v>
      </c>
      <c r="I35" s="501">
        <f t="shared" si="1"/>
        <v>0</v>
      </c>
      <c r="J35" s="48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c r="BM35" s="125"/>
      <c r="BN35" s="125"/>
      <c r="BO35" s="125"/>
      <c r="BP35" s="125"/>
      <c r="BQ35" s="125"/>
      <c r="BR35" s="125"/>
      <c r="BS35" s="125"/>
    </row>
    <row r="36" spans="1:71" ht="10.9" customHeight="1">
      <c r="A36" s="132">
        <v>10</v>
      </c>
      <c r="B36" s="128" t="s">
        <v>864</v>
      </c>
      <c r="C36" s="121">
        <v>120805</v>
      </c>
      <c r="D36" s="502"/>
      <c r="E36" s="502"/>
      <c r="F36" s="526">
        <v>86231396.069999993</v>
      </c>
      <c r="G36" s="526">
        <f>+F36</f>
        <v>86231396.069999993</v>
      </c>
      <c r="H36" s="500">
        <f t="shared" si="0"/>
        <v>0</v>
      </c>
      <c r="I36" s="501">
        <f t="shared" si="1"/>
        <v>0</v>
      </c>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row>
    <row r="37" spans="1:71" s="126" customFormat="1" ht="10.9" customHeight="1">
      <c r="A37" s="122"/>
      <c r="B37" s="123" t="s">
        <v>318</v>
      </c>
      <c r="C37" s="124" t="s">
        <v>270</v>
      </c>
      <c r="D37" s="500"/>
      <c r="E37" s="501">
        <v>0</v>
      </c>
      <c r="F37" s="525">
        <f>+F38+F40+F41+F42+F39</f>
        <v>10150807</v>
      </c>
      <c r="G37" s="525">
        <f>+G38+G40+G41+G42+G39</f>
        <v>10150807</v>
      </c>
      <c r="H37" s="500">
        <f t="shared" si="0"/>
        <v>0</v>
      </c>
      <c r="I37" s="501">
        <f t="shared" si="1"/>
        <v>0</v>
      </c>
      <c r="J37" s="48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5"/>
      <c r="BR37" s="125"/>
      <c r="BS37" s="125"/>
    </row>
    <row r="38" spans="1:71" ht="10.9" customHeight="1">
      <c r="A38" s="132">
        <v>11</v>
      </c>
      <c r="B38" s="128" t="s">
        <v>318</v>
      </c>
      <c r="C38" s="121">
        <v>120800</v>
      </c>
      <c r="D38" s="502"/>
      <c r="E38" s="502"/>
      <c r="F38" s="526"/>
      <c r="G38" s="526"/>
      <c r="H38" s="500">
        <f>+D38+F38-E38-G38</f>
        <v>0</v>
      </c>
      <c r="I38" s="501">
        <f t="shared" si="1"/>
        <v>0</v>
      </c>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29"/>
      <c r="AR38" s="129"/>
      <c r="AS38" s="129"/>
      <c r="AT38" s="129"/>
      <c r="AU38" s="129"/>
      <c r="AV38" s="129"/>
      <c r="AW38" s="129"/>
      <c r="AX38" s="129"/>
      <c r="AY38" s="129"/>
      <c r="AZ38" s="129"/>
      <c r="BA38" s="129"/>
      <c r="BB38" s="129"/>
      <c r="BC38" s="129"/>
      <c r="BD38" s="129"/>
      <c r="BE38" s="129"/>
      <c r="BF38" s="129"/>
      <c r="BG38" s="129"/>
      <c r="BH38" s="129"/>
      <c r="BI38" s="129"/>
      <c r="BJ38" s="129"/>
      <c r="BK38" s="129"/>
      <c r="BL38" s="129"/>
      <c r="BM38" s="129"/>
      <c r="BN38" s="129"/>
      <c r="BO38" s="129"/>
      <c r="BP38" s="129"/>
      <c r="BQ38" s="129"/>
      <c r="BR38" s="129"/>
      <c r="BS38" s="129"/>
    </row>
    <row r="39" spans="1:71" ht="10.9" customHeight="1">
      <c r="A39" s="132"/>
      <c r="B39" s="482" t="s">
        <v>1011</v>
      </c>
      <c r="C39" s="483" t="s">
        <v>1097</v>
      </c>
      <c r="D39" s="502"/>
      <c r="E39" s="502"/>
      <c r="F39" s="526">
        <f>3642107+6508700</f>
        <v>10150807</v>
      </c>
      <c r="G39" s="526">
        <f>+F39</f>
        <v>10150807</v>
      </c>
      <c r="H39" s="500">
        <f>+D39+F39-E39-G39</f>
        <v>0</v>
      </c>
      <c r="I39" s="501">
        <f t="shared" si="1"/>
        <v>0</v>
      </c>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29"/>
      <c r="AV39" s="129"/>
      <c r="AW39" s="129"/>
      <c r="AX39" s="129"/>
      <c r="AY39" s="129"/>
      <c r="AZ39" s="129"/>
      <c r="BA39" s="129"/>
      <c r="BB39" s="129"/>
      <c r="BC39" s="129"/>
      <c r="BD39" s="129"/>
      <c r="BE39" s="129"/>
      <c r="BF39" s="129"/>
      <c r="BG39" s="129"/>
      <c r="BH39" s="129"/>
      <c r="BI39" s="129"/>
      <c r="BJ39" s="129"/>
      <c r="BK39" s="129"/>
      <c r="BL39" s="129"/>
      <c r="BM39" s="129"/>
      <c r="BN39" s="129"/>
      <c r="BO39" s="129"/>
      <c r="BP39" s="129"/>
      <c r="BQ39" s="129"/>
      <c r="BR39" s="129"/>
      <c r="BS39" s="129"/>
    </row>
    <row r="40" spans="1:71" ht="10.9" customHeight="1">
      <c r="A40" s="132" t="s">
        <v>485</v>
      </c>
      <c r="B40" s="128" t="s">
        <v>886</v>
      </c>
      <c r="C40" s="121">
        <v>120806</v>
      </c>
      <c r="D40" s="503"/>
      <c r="E40" s="504"/>
      <c r="F40" s="527"/>
      <c r="G40" s="527"/>
      <c r="H40" s="500">
        <f t="shared" si="0"/>
        <v>0</v>
      </c>
      <c r="I40" s="501">
        <f t="shared" si="1"/>
        <v>0</v>
      </c>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c r="BM40" s="129"/>
      <c r="BN40" s="129"/>
      <c r="BO40" s="129"/>
      <c r="BP40" s="129"/>
      <c r="BQ40" s="129"/>
      <c r="BR40" s="129"/>
      <c r="BS40" s="129"/>
    </row>
    <row r="41" spans="1:71" ht="10.9" customHeight="1">
      <c r="A41" s="132"/>
      <c r="B41" s="128" t="s">
        <v>887</v>
      </c>
      <c r="C41" s="131">
        <v>120807</v>
      </c>
      <c r="D41" s="503"/>
      <c r="E41" s="504"/>
      <c r="F41" s="527"/>
      <c r="G41" s="527"/>
      <c r="H41" s="500">
        <f t="shared" si="0"/>
        <v>0</v>
      </c>
      <c r="I41" s="501">
        <f t="shared" si="1"/>
        <v>0</v>
      </c>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c r="AK41" s="129"/>
      <c r="AL41" s="129"/>
      <c r="AM41" s="129"/>
      <c r="AN41" s="129"/>
      <c r="AO41" s="129"/>
      <c r="AP41" s="129"/>
      <c r="AQ41" s="129"/>
      <c r="AR41" s="129"/>
      <c r="AS41" s="129"/>
      <c r="AT41" s="129"/>
      <c r="AU41" s="129"/>
      <c r="AV41" s="129"/>
      <c r="AW41" s="129"/>
      <c r="AX41" s="129"/>
      <c r="AY41" s="129"/>
      <c r="AZ41" s="129"/>
      <c r="BA41" s="129"/>
      <c r="BB41" s="129"/>
      <c r="BC41" s="129"/>
      <c r="BD41" s="129"/>
      <c r="BE41" s="129"/>
      <c r="BF41" s="129"/>
      <c r="BG41" s="129"/>
      <c r="BH41" s="129"/>
      <c r="BI41" s="129"/>
      <c r="BJ41" s="129"/>
      <c r="BK41" s="129"/>
      <c r="BL41" s="129"/>
      <c r="BM41" s="129"/>
      <c r="BN41" s="129"/>
      <c r="BO41" s="129"/>
      <c r="BP41" s="129"/>
      <c r="BQ41" s="129"/>
      <c r="BR41" s="129"/>
      <c r="BS41" s="129"/>
    </row>
    <row r="42" spans="1:71" ht="10.9" customHeight="1">
      <c r="A42" s="132"/>
      <c r="B42" s="128" t="s">
        <v>888</v>
      </c>
      <c r="C42" s="131">
        <v>120808</v>
      </c>
      <c r="D42" s="502"/>
      <c r="E42" s="502"/>
      <c r="F42" s="526"/>
      <c r="G42" s="526"/>
      <c r="H42" s="500">
        <f t="shared" si="0"/>
        <v>0</v>
      </c>
      <c r="I42" s="501">
        <f t="shared" si="1"/>
        <v>0</v>
      </c>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c r="BF42" s="129"/>
      <c r="BG42" s="129"/>
      <c r="BH42" s="129"/>
      <c r="BI42" s="129"/>
      <c r="BJ42" s="129"/>
      <c r="BK42" s="129"/>
      <c r="BL42" s="129"/>
      <c r="BM42" s="129"/>
      <c r="BN42" s="129"/>
      <c r="BO42" s="129"/>
      <c r="BP42" s="129"/>
      <c r="BQ42" s="129"/>
      <c r="BR42" s="129"/>
      <c r="BS42" s="129"/>
    </row>
    <row r="43" spans="1:71" s="126" customFormat="1" ht="10.9" customHeight="1">
      <c r="A43" s="122"/>
      <c r="B43" s="123" t="s">
        <v>623</v>
      </c>
      <c r="C43" s="124" t="s">
        <v>270</v>
      </c>
      <c r="D43" s="500">
        <f>+D44+D45+D46+D47</f>
        <v>124517970.61</v>
      </c>
      <c r="E43" s="501">
        <v>0</v>
      </c>
      <c r="F43" s="525">
        <f>+F44+F45+F46+F47</f>
        <v>1160903998.5800002</v>
      </c>
      <c r="G43" s="525">
        <f>+G44+G45+G46+G47</f>
        <v>623427189.18999994</v>
      </c>
      <c r="H43" s="500">
        <f t="shared" si="0"/>
        <v>661994780.00000012</v>
      </c>
      <c r="I43" s="501">
        <f t="shared" si="1"/>
        <v>0</v>
      </c>
      <c r="J43" s="48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c r="BQ43" s="125"/>
      <c r="BR43" s="125"/>
      <c r="BS43" s="125"/>
    </row>
    <row r="44" spans="1:71" ht="10.9" customHeight="1">
      <c r="A44" s="132">
        <v>12</v>
      </c>
      <c r="B44" s="128" t="s">
        <v>623</v>
      </c>
      <c r="C44" s="121">
        <v>140100</v>
      </c>
      <c r="D44" s="502">
        <v>124517963.70999999</v>
      </c>
      <c r="E44" s="502"/>
      <c r="F44" s="526">
        <v>849190403.99000001</v>
      </c>
      <c r="G44" s="526">
        <v>311713594.60000002</v>
      </c>
      <c r="H44" s="500">
        <f t="shared" si="0"/>
        <v>661994773.10000002</v>
      </c>
      <c r="I44" s="501">
        <f t="shared" si="1"/>
        <v>0</v>
      </c>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c r="AM44" s="129"/>
      <c r="AN44" s="129"/>
      <c r="AO44" s="129"/>
      <c r="AP44" s="129"/>
      <c r="AQ44" s="129"/>
      <c r="AR44" s="129"/>
      <c r="AS44" s="129"/>
      <c r="AT44" s="129"/>
      <c r="AU44" s="129"/>
      <c r="AV44" s="129"/>
      <c r="AW44" s="129"/>
      <c r="AX44" s="129"/>
      <c r="AY44" s="129"/>
      <c r="AZ44" s="129"/>
      <c r="BA44" s="129"/>
      <c r="BB44" s="129"/>
      <c r="BC44" s="129"/>
      <c r="BD44" s="129"/>
      <c r="BE44" s="129"/>
      <c r="BF44" s="129"/>
      <c r="BG44" s="129"/>
      <c r="BH44" s="129"/>
      <c r="BI44" s="129"/>
      <c r="BJ44" s="129"/>
      <c r="BK44" s="129"/>
      <c r="BL44" s="129"/>
      <c r="BM44" s="129"/>
      <c r="BN44" s="129"/>
      <c r="BO44" s="129"/>
      <c r="BP44" s="129"/>
      <c r="BQ44" s="129"/>
      <c r="BR44" s="129"/>
      <c r="BS44" s="129"/>
    </row>
    <row r="45" spans="1:71" ht="10.9" customHeight="1">
      <c r="A45" s="132"/>
      <c r="B45" s="393" t="s">
        <v>984</v>
      </c>
      <c r="C45" s="393"/>
      <c r="D45" s="456"/>
      <c r="E45" s="456"/>
      <c r="F45" s="528"/>
      <c r="G45" s="528"/>
      <c r="H45" s="500">
        <f t="shared" si="0"/>
        <v>0</v>
      </c>
      <c r="I45" s="501">
        <f t="shared" si="1"/>
        <v>0</v>
      </c>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129"/>
      <c r="AL45" s="129"/>
      <c r="AM45" s="129"/>
      <c r="AN45" s="129"/>
      <c r="AO45" s="129"/>
      <c r="AP45" s="129"/>
      <c r="AQ45" s="129"/>
      <c r="AR45" s="129"/>
      <c r="AS45" s="129"/>
      <c r="AT45" s="129"/>
      <c r="AU45" s="129"/>
      <c r="AV45" s="129"/>
      <c r="AW45" s="129"/>
      <c r="AX45" s="129"/>
      <c r="AY45" s="129"/>
      <c r="AZ45" s="129"/>
      <c r="BA45" s="129"/>
      <c r="BB45" s="129"/>
      <c r="BC45" s="129"/>
      <c r="BD45" s="129"/>
      <c r="BE45" s="129"/>
      <c r="BF45" s="129"/>
      <c r="BG45" s="129"/>
      <c r="BH45" s="129"/>
      <c r="BI45" s="129"/>
      <c r="BJ45" s="129"/>
      <c r="BK45" s="129"/>
      <c r="BL45" s="129"/>
      <c r="BM45" s="129"/>
      <c r="BN45" s="129"/>
      <c r="BO45" s="129"/>
      <c r="BP45" s="129"/>
      <c r="BQ45" s="129"/>
      <c r="BR45" s="129"/>
      <c r="BS45" s="129"/>
    </row>
    <row r="46" spans="1:71" ht="10.9" customHeight="1">
      <c r="A46" s="132"/>
      <c r="B46" s="393" t="s">
        <v>985</v>
      </c>
      <c r="C46" s="393"/>
      <c r="D46" s="502"/>
      <c r="E46" s="502"/>
      <c r="F46" s="526">
        <v>268766384.95999998</v>
      </c>
      <c r="G46" s="526">
        <f>+F46</f>
        <v>268766384.95999998</v>
      </c>
      <c r="H46" s="500">
        <f t="shared" si="0"/>
        <v>0</v>
      </c>
      <c r="I46" s="501">
        <f t="shared" si="1"/>
        <v>0</v>
      </c>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129"/>
      <c r="AL46" s="129"/>
      <c r="AM46" s="129"/>
      <c r="AN46" s="129"/>
      <c r="AO46" s="129"/>
      <c r="AP46" s="129"/>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row>
    <row r="47" spans="1:71" ht="10.9" customHeight="1">
      <c r="A47" s="132"/>
      <c r="B47" s="393" t="s">
        <v>986</v>
      </c>
      <c r="C47" s="393"/>
      <c r="D47" s="502">
        <v>6.9</v>
      </c>
      <c r="E47" s="502"/>
      <c r="F47" s="526">
        <v>42947209.630000003</v>
      </c>
      <c r="G47" s="526">
        <f>+F47</f>
        <v>42947209.630000003</v>
      </c>
      <c r="H47" s="500">
        <f t="shared" si="0"/>
        <v>6.8999999985098839</v>
      </c>
      <c r="I47" s="501">
        <f t="shared" si="1"/>
        <v>0</v>
      </c>
      <c r="K47" s="129"/>
      <c r="L47" s="129"/>
      <c r="M47" s="129"/>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c r="AK47" s="129"/>
      <c r="AL47" s="129"/>
      <c r="AM47" s="129"/>
      <c r="AN47" s="129"/>
      <c r="AO47" s="129"/>
      <c r="AP47" s="129"/>
      <c r="AQ47" s="129"/>
      <c r="AR47" s="129"/>
      <c r="AS47" s="129"/>
      <c r="AT47" s="129"/>
      <c r="AU47" s="129"/>
      <c r="AV47" s="129"/>
      <c r="AW47" s="129"/>
      <c r="AX47" s="129"/>
      <c r="AY47" s="129"/>
      <c r="AZ47" s="129"/>
      <c r="BA47" s="129"/>
      <c r="BB47" s="129"/>
      <c r="BC47" s="129"/>
      <c r="BD47" s="129"/>
      <c r="BE47" s="129"/>
      <c r="BF47" s="129"/>
      <c r="BG47" s="129"/>
      <c r="BH47" s="129"/>
      <c r="BI47" s="129"/>
      <c r="BJ47" s="129"/>
      <c r="BK47" s="129"/>
      <c r="BL47" s="129"/>
      <c r="BM47" s="129"/>
      <c r="BN47" s="129"/>
      <c r="BO47" s="129"/>
      <c r="BP47" s="129"/>
      <c r="BQ47" s="129"/>
      <c r="BR47" s="129"/>
      <c r="BS47" s="129"/>
    </row>
    <row r="48" spans="1:71" s="126" customFormat="1" ht="10.9" customHeight="1">
      <c r="A48" s="122"/>
      <c r="B48" s="123" t="s">
        <v>1020</v>
      </c>
      <c r="C48" s="124" t="s">
        <v>270</v>
      </c>
      <c r="D48" s="500">
        <f>+D49+D50</f>
        <v>28043222.309999999</v>
      </c>
      <c r="E48" s="501">
        <v>0</v>
      </c>
      <c r="F48" s="525">
        <f>F49+F50</f>
        <v>321990034.58999997</v>
      </c>
      <c r="G48" s="525">
        <f t="shared" ref="G48" si="10">G49+G50</f>
        <v>302083201.88</v>
      </c>
      <c r="H48" s="500">
        <f t="shared" si="0"/>
        <v>47950055.019999981</v>
      </c>
      <c r="I48" s="501">
        <f t="shared" si="1"/>
        <v>0</v>
      </c>
      <c r="J48" s="48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c r="BM48" s="125"/>
      <c r="BN48" s="125"/>
      <c r="BO48" s="125"/>
      <c r="BP48" s="125"/>
      <c r="BQ48" s="125"/>
      <c r="BR48" s="125"/>
      <c r="BS48" s="125"/>
    </row>
    <row r="49" spans="1:71" ht="10.9" customHeight="1">
      <c r="A49" s="132">
        <v>13</v>
      </c>
      <c r="B49" s="128" t="s">
        <v>1020</v>
      </c>
      <c r="C49" s="121">
        <v>150100</v>
      </c>
      <c r="D49" s="502">
        <v>28043222.309999999</v>
      </c>
      <c r="E49" s="502"/>
      <c r="F49" s="526">
        <v>321990034.58999997</v>
      </c>
      <c r="G49" s="526">
        <v>302083201.88</v>
      </c>
      <c r="H49" s="500">
        <f t="shared" si="0"/>
        <v>47950055.019999981</v>
      </c>
      <c r="I49" s="501">
        <f t="shared" si="1"/>
        <v>0</v>
      </c>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29"/>
      <c r="BP49" s="129"/>
      <c r="BQ49" s="129"/>
      <c r="BR49" s="129"/>
      <c r="BS49" s="129"/>
    </row>
    <row r="50" spans="1:71" ht="10.9" customHeight="1">
      <c r="A50" s="132"/>
      <c r="B50" s="128" t="s">
        <v>997</v>
      </c>
      <c r="C50" s="131"/>
      <c r="D50" s="464"/>
      <c r="E50" s="464"/>
      <c r="F50" s="531"/>
      <c r="G50" s="531"/>
      <c r="H50" s="500">
        <f t="shared" si="0"/>
        <v>0</v>
      </c>
      <c r="I50" s="501">
        <f t="shared" si="1"/>
        <v>0</v>
      </c>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row>
    <row r="51" spans="1:71" s="126" customFormat="1" ht="10.9" customHeight="1">
      <c r="A51" s="122"/>
      <c r="B51" s="123" t="s">
        <v>1021</v>
      </c>
      <c r="C51" s="124" t="s">
        <v>270</v>
      </c>
      <c r="D51" s="464"/>
      <c r="E51" s="464"/>
      <c r="F51" s="531"/>
      <c r="G51" s="531"/>
      <c r="H51" s="500">
        <f t="shared" si="0"/>
        <v>0</v>
      </c>
      <c r="I51" s="501">
        <f t="shared" si="1"/>
        <v>0</v>
      </c>
      <c r="J51" s="48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c r="BM51" s="125"/>
      <c r="BN51" s="125"/>
      <c r="BO51" s="125"/>
      <c r="BP51" s="125"/>
      <c r="BQ51" s="125"/>
      <c r="BR51" s="125"/>
      <c r="BS51" s="125"/>
    </row>
    <row r="52" spans="1:71" ht="10.9" customHeight="1">
      <c r="A52" s="132">
        <v>14</v>
      </c>
      <c r="B52" s="128" t="s">
        <v>627</v>
      </c>
      <c r="C52" s="121">
        <v>160500</v>
      </c>
      <c r="D52" s="503"/>
      <c r="E52" s="504"/>
      <c r="F52" s="527"/>
      <c r="G52" s="527"/>
      <c r="H52" s="500">
        <f t="shared" si="0"/>
        <v>0</v>
      </c>
      <c r="I52" s="501">
        <f t="shared" si="1"/>
        <v>0</v>
      </c>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29"/>
      <c r="BF52" s="129"/>
      <c r="BG52" s="129"/>
      <c r="BH52" s="129"/>
      <c r="BI52" s="129"/>
      <c r="BJ52" s="129"/>
      <c r="BK52" s="129"/>
      <c r="BL52" s="129"/>
      <c r="BM52" s="129"/>
      <c r="BN52" s="129"/>
      <c r="BO52" s="129"/>
      <c r="BP52" s="129"/>
      <c r="BQ52" s="129"/>
      <c r="BR52" s="129"/>
      <c r="BS52" s="129"/>
    </row>
    <row r="53" spans="1:71" s="126" customFormat="1" ht="10.9" customHeight="1">
      <c r="A53" s="122"/>
      <c r="B53" s="123" t="s">
        <v>216</v>
      </c>
      <c r="C53" s="124" t="s">
        <v>270</v>
      </c>
      <c r="D53" s="500">
        <f>+D54</f>
        <v>1911935214.73</v>
      </c>
      <c r="E53" s="501">
        <v>0</v>
      </c>
      <c r="F53" s="525">
        <f t="shared" ref="F53:G53" si="11">+F54+F55+F56+F57</f>
        <v>0</v>
      </c>
      <c r="G53" s="525">
        <f t="shared" si="11"/>
        <v>270541389.44</v>
      </c>
      <c r="H53" s="500">
        <f t="shared" si="0"/>
        <v>1641393825.29</v>
      </c>
      <c r="I53" s="501">
        <f t="shared" si="1"/>
        <v>0</v>
      </c>
      <c r="J53" s="48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O53" s="125"/>
      <c r="BP53" s="125"/>
      <c r="BQ53" s="125"/>
      <c r="BR53" s="125"/>
      <c r="BS53" s="125"/>
    </row>
    <row r="54" spans="1:71" ht="10.9" customHeight="1">
      <c r="A54" s="132">
        <v>15</v>
      </c>
      <c r="B54" s="128" t="s">
        <v>216</v>
      </c>
      <c r="C54" s="121">
        <v>130100</v>
      </c>
      <c r="D54" s="502">
        <v>1911935214.73</v>
      </c>
      <c r="E54" s="502"/>
      <c r="F54" s="526"/>
      <c r="G54" s="526">
        <v>270541389.44</v>
      </c>
      <c r="H54" s="500">
        <f t="shared" si="0"/>
        <v>1641393825.29</v>
      </c>
      <c r="I54" s="501">
        <f t="shared" si="1"/>
        <v>0</v>
      </c>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c r="AM54" s="129"/>
      <c r="AN54" s="129"/>
      <c r="AO54" s="129"/>
      <c r="AP54" s="129"/>
      <c r="AQ54" s="129"/>
      <c r="AR54" s="129"/>
      <c r="AS54" s="129"/>
      <c r="AT54" s="129"/>
      <c r="AU54" s="129"/>
      <c r="AV54" s="129"/>
      <c r="AW54" s="129"/>
      <c r="AX54" s="129"/>
      <c r="AY54" s="129"/>
      <c r="AZ54" s="129"/>
      <c r="BA54" s="129"/>
      <c r="BB54" s="129"/>
      <c r="BC54" s="129"/>
      <c r="BD54" s="129"/>
      <c r="BE54" s="129"/>
      <c r="BF54" s="129"/>
      <c r="BG54" s="129"/>
      <c r="BH54" s="129"/>
      <c r="BI54" s="129"/>
      <c r="BJ54" s="129"/>
      <c r="BK54" s="129"/>
      <c r="BL54" s="129"/>
      <c r="BM54" s="129"/>
      <c r="BN54" s="129"/>
      <c r="BO54" s="129"/>
      <c r="BP54" s="129"/>
      <c r="BQ54" s="129"/>
      <c r="BR54" s="129"/>
      <c r="BS54" s="129"/>
    </row>
    <row r="55" spans="1:71" ht="10.9" customHeight="1">
      <c r="A55" s="132">
        <v>16</v>
      </c>
      <c r="B55" s="128" t="s">
        <v>1022</v>
      </c>
      <c r="C55" s="121">
        <v>130101</v>
      </c>
      <c r="D55" s="503"/>
      <c r="E55" s="504"/>
      <c r="F55" s="527"/>
      <c r="G55" s="527"/>
      <c r="H55" s="500">
        <f t="shared" si="0"/>
        <v>0</v>
      </c>
      <c r="I55" s="501">
        <f t="shared" si="1"/>
        <v>0</v>
      </c>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29"/>
      <c r="AS55" s="129"/>
      <c r="AT55" s="129"/>
      <c r="AU55" s="129"/>
      <c r="AV55" s="129"/>
      <c r="AW55" s="129"/>
      <c r="AX55" s="129"/>
      <c r="AY55" s="129"/>
      <c r="AZ55" s="129"/>
      <c r="BA55" s="129"/>
      <c r="BB55" s="129"/>
      <c r="BC55" s="129"/>
      <c r="BD55" s="129"/>
      <c r="BE55" s="129"/>
      <c r="BF55" s="129"/>
      <c r="BG55" s="129"/>
      <c r="BH55" s="129"/>
      <c r="BI55" s="129"/>
      <c r="BJ55" s="129"/>
      <c r="BK55" s="129"/>
      <c r="BL55" s="129"/>
      <c r="BM55" s="129"/>
      <c r="BN55" s="129"/>
      <c r="BO55" s="129"/>
      <c r="BP55" s="129"/>
      <c r="BQ55" s="129"/>
      <c r="BR55" s="129"/>
      <c r="BS55" s="129"/>
    </row>
    <row r="56" spans="1:71" ht="10.9" customHeight="1">
      <c r="A56" s="132"/>
      <c r="B56" s="130" t="s">
        <v>216</v>
      </c>
      <c r="C56" s="121">
        <v>130102</v>
      </c>
      <c r="D56" s="503"/>
      <c r="E56" s="504"/>
      <c r="F56" s="527"/>
      <c r="G56" s="527"/>
      <c r="H56" s="500">
        <f t="shared" si="0"/>
        <v>0</v>
      </c>
      <c r="I56" s="501">
        <f t="shared" si="1"/>
        <v>0</v>
      </c>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c r="AT56" s="129"/>
      <c r="AU56" s="129"/>
      <c r="AV56" s="129"/>
      <c r="AW56" s="129"/>
      <c r="AX56" s="129"/>
      <c r="AY56" s="129"/>
      <c r="AZ56" s="129"/>
      <c r="BA56" s="129"/>
      <c r="BB56" s="129"/>
      <c r="BC56" s="129"/>
      <c r="BD56" s="129"/>
      <c r="BE56" s="129"/>
      <c r="BF56" s="129"/>
      <c r="BG56" s="129"/>
      <c r="BH56" s="129"/>
      <c r="BI56" s="129"/>
      <c r="BJ56" s="129"/>
      <c r="BK56" s="129"/>
      <c r="BL56" s="129"/>
      <c r="BM56" s="129"/>
      <c r="BN56" s="129"/>
      <c r="BO56" s="129"/>
      <c r="BP56" s="129"/>
      <c r="BQ56" s="129"/>
      <c r="BR56" s="129"/>
      <c r="BS56" s="129"/>
    </row>
    <row r="57" spans="1:71" ht="10.9" customHeight="1">
      <c r="A57" s="132"/>
      <c r="B57" s="130"/>
      <c r="C57" s="121"/>
      <c r="D57" s="503"/>
      <c r="E57" s="504"/>
      <c r="F57" s="527"/>
      <c r="G57" s="527"/>
      <c r="H57" s="500">
        <f t="shared" si="0"/>
        <v>0</v>
      </c>
      <c r="I57" s="501">
        <f t="shared" si="1"/>
        <v>0</v>
      </c>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29"/>
      <c r="AO57" s="129"/>
      <c r="AP57" s="129"/>
      <c r="AQ57" s="129"/>
      <c r="AR57" s="129"/>
      <c r="AS57" s="129"/>
      <c r="AT57" s="129"/>
      <c r="AU57" s="129"/>
      <c r="AV57" s="129"/>
      <c r="AW57" s="129"/>
      <c r="AX57" s="129"/>
      <c r="AY57" s="129"/>
      <c r="AZ57" s="129"/>
      <c r="BA57" s="129"/>
      <c r="BB57" s="129"/>
      <c r="BC57" s="129"/>
      <c r="BD57" s="129"/>
      <c r="BE57" s="129"/>
      <c r="BF57" s="129"/>
      <c r="BG57" s="129"/>
      <c r="BH57" s="129"/>
      <c r="BI57" s="129"/>
      <c r="BJ57" s="129"/>
      <c r="BK57" s="129"/>
      <c r="BL57" s="129"/>
      <c r="BM57" s="129"/>
      <c r="BN57" s="129"/>
      <c r="BO57" s="129"/>
      <c r="BP57" s="129"/>
      <c r="BQ57" s="129"/>
      <c r="BR57" s="129"/>
      <c r="BS57" s="129"/>
    </row>
    <row r="58" spans="1:71" s="126" customFormat="1" ht="10.9" customHeight="1">
      <c r="A58" s="122"/>
      <c r="B58" s="123" t="s">
        <v>1023</v>
      </c>
      <c r="C58" s="124" t="s">
        <v>270</v>
      </c>
      <c r="D58" s="500"/>
      <c r="E58" s="501"/>
      <c r="F58" s="525"/>
      <c r="G58" s="525"/>
      <c r="H58" s="500">
        <f t="shared" si="0"/>
        <v>0</v>
      </c>
      <c r="I58" s="501">
        <f t="shared" si="1"/>
        <v>0</v>
      </c>
      <c r="J58" s="48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5"/>
      <c r="BP58" s="125"/>
      <c r="BQ58" s="125"/>
      <c r="BR58" s="125"/>
      <c r="BS58" s="125"/>
    </row>
    <row r="59" spans="1:71" ht="10.9" customHeight="1">
      <c r="A59" s="132">
        <v>17</v>
      </c>
      <c r="B59" s="128" t="s">
        <v>1023</v>
      </c>
      <c r="C59" s="121">
        <v>130200</v>
      </c>
      <c r="D59" s="503"/>
      <c r="E59" s="504"/>
      <c r="F59" s="527"/>
      <c r="G59" s="527"/>
      <c r="H59" s="500">
        <f t="shared" si="0"/>
        <v>0</v>
      </c>
      <c r="I59" s="501">
        <f t="shared" si="1"/>
        <v>0</v>
      </c>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row>
    <row r="60" spans="1:71" ht="10.9" customHeight="1">
      <c r="A60" s="132"/>
      <c r="B60" s="133" t="s">
        <v>889</v>
      </c>
      <c r="C60" s="134" t="s">
        <v>510</v>
      </c>
      <c r="D60" s="503"/>
      <c r="E60" s="504"/>
      <c r="F60" s="532"/>
      <c r="G60" s="527"/>
      <c r="H60" s="500">
        <f t="shared" si="0"/>
        <v>0</v>
      </c>
      <c r="I60" s="501">
        <f t="shared" si="1"/>
        <v>0</v>
      </c>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c r="AI60" s="129"/>
      <c r="AJ60" s="129"/>
      <c r="AK60" s="129"/>
      <c r="AL60" s="129"/>
      <c r="AM60" s="129"/>
      <c r="AN60" s="129"/>
      <c r="AO60" s="129"/>
      <c r="AP60" s="129"/>
      <c r="AQ60" s="129"/>
      <c r="AR60" s="129"/>
      <c r="AS60" s="129"/>
      <c r="AT60" s="129"/>
      <c r="AU60" s="129"/>
      <c r="AV60" s="129"/>
      <c r="AW60" s="129"/>
      <c r="AX60" s="129"/>
      <c r="AY60" s="129"/>
      <c r="AZ60" s="129"/>
      <c r="BA60" s="129"/>
      <c r="BB60" s="129"/>
      <c r="BC60" s="129"/>
      <c r="BD60" s="129"/>
      <c r="BE60" s="129"/>
      <c r="BF60" s="129"/>
      <c r="BG60" s="129"/>
      <c r="BH60" s="129"/>
      <c r="BI60" s="129"/>
      <c r="BJ60" s="129"/>
      <c r="BK60" s="129"/>
      <c r="BL60" s="129"/>
      <c r="BM60" s="129"/>
      <c r="BN60" s="129"/>
      <c r="BO60" s="129"/>
      <c r="BP60" s="129"/>
      <c r="BQ60" s="129"/>
      <c r="BR60" s="129"/>
      <c r="BS60" s="129"/>
    </row>
    <row r="61" spans="1:71" ht="10.9" customHeight="1">
      <c r="A61" s="132"/>
      <c r="B61" s="128" t="s">
        <v>889</v>
      </c>
      <c r="C61" s="131">
        <v>150101</v>
      </c>
      <c r="D61" s="503"/>
      <c r="E61" s="504"/>
      <c r="F61" s="527"/>
      <c r="G61" s="527"/>
      <c r="H61" s="500">
        <f t="shared" si="0"/>
        <v>0</v>
      </c>
      <c r="I61" s="501">
        <f t="shared" si="1"/>
        <v>0</v>
      </c>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c r="AI61" s="129"/>
      <c r="AJ61" s="129"/>
      <c r="AK61" s="129"/>
      <c r="AL61" s="129"/>
      <c r="AM61" s="129"/>
      <c r="AN61" s="129"/>
      <c r="AO61" s="129"/>
      <c r="AP61" s="129"/>
      <c r="AQ61" s="129"/>
      <c r="AR61" s="129"/>
      <c r="AS61" s="129"/>
      <c r="AT61" s="129"/>
      <c r="AU61" s="129"/>
      <c r="AV61" s="129"/>
      <c r="AW61" s="129"/>
      <c r="AX61" s="129"/>
      <c r="AY61" s="129"/>
      <c r="AZ61" s="129"/>
      <c r="BA61" s="129"/>
      <c r="BB61" s="129"/>
      <c r="BC61" s="129"/>
      <c r="BD61" s="129"/>
      <c r="BE61" s="129"/>
      <c r="BF61" s="129"/>
      <c r="BG61" s="129"/>
      <c r="BH61" s="129"/>
      <c r="BI61" s="129"/>
      <c r="BJ61" s="129"/>
      <c r="BK61" s="129"/>
      <c r="BL61" s="129"/>
      <c r="BM61" s="129"/>
      <c r="BN61" s="129"/>
      <c r="BO61" s="129"/>
      <c r="BP61" s="129"/>
      <c r="BQ61" s="129"/>
      <c r="BR61" s="129"/>
      <c r="BS61" s="129"/>
    </row>
    <row r="62" spans="1:71" s="112" customFormat="1" ht="10.9" customHeight="1">
      <c r="A62" s="135"/>
      <c r="B62" s="123" t="s">
        <v>635</v>
      </c>
      <c r="C62" s="124" t="s">
        <v>270</v>
      </c>
      <c r="D62" s="500">
        <v>0</v>
      </c>
      <c r="E62" s="501">
        <v>0</v>
      </c>
      <c r="F62" s="525">
        <f t="shared" ref="F62:G62" si="12">+F63</f>
        <v>0</v>
      </c>
      <c r="G62" s="525">
        <f t="shared" si="12"/>
        <v>0</v>
      </c>
      <c r="H62" s="500">
        <f t="shared" si="0"/>
        <v>0</v>
      </c>
      <c r="I62" s="501">
        <f t="shared" si="1"/>
        <v>0</v>
      </c>
      <c r="J62" s="48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O62" s="125"/>
      <c r="BP62" s="125"/>
      <c r="BQ62" s="125"/>
      <c r="BR62" s="125"/>
      <c r="BS62" s="125"/>
    </row>
    <row r="63" spans="1:71" ht="10.9" customHeight="1">
      <c r="A63" s="132">
        <v>18</v>
      </c>
      <c r="B63" s="128" t="s">
        <v>635</v>
      </c>
      <c r="C63" s="136">
        <v>200100</v>
      </c>
      <c r="D63" s="507">
        <v>0</v>
      </c>
      <c r="E63" s="504"/>
      <c r="F63" s="527"/>
      <c r="G63" s="527"/>
      <c r="H63" s="500">
        <f t="shared" si="0"/>
        <v>0</v>
      </c>
      <c r="I63" s="501">
        <f t="shared" si="1"/>
        <v>0</v>
      </c>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129"/>
      <c r="AK63" s="129"/>
      <c r="AL63" s="129"/>
      <c r="AM63" s="129"/>
      <c r="AN63" s="129"/>
      <c r="AO63" s="129"/>
      <c r="AP63" s="129"/>
      <c r="AQ63" s="129"/>
      <c r="AR63" s="129"/>
      <c r="AS63" s="129"/>
      <c r="AT63" s="129"/>
      <c r="AU63" s="129"/>
      <c r="AV63" s="129"/>
      <c r="AW63" s="129"/>
      <c r="AX63" s="129"/>
      <c r="AY63" s="129"/>
      <c r="AZ63" s="129"/>
      <c r="BA63" s="129"/>
      <c r="BB63" s="129"/>
      <c r="BC63" s="129"/>
      <c r="BD63" s="129"/>
      <c r="BE63" s="129"/>
      <c r="BF63" s="129"/>
      <c r="BG63" s="129"/>
      <c r="BH63" s="129"/>
      <c r="BI63" s="129"/>
      <c r="BJ63" s="129"/>
      <c r="BK63" s="129"/>
      <c r="BL63" s="129"/>
      <c r="BM63" s="129"/>
      <c r="BN63" s="129"/>
      <c r="BO63" s="129"/>
      <c r="BP63" s="129"/>
      <c r="BQ63" s="129"/>
      <c r="BR63" s="129"/>
      <c r="BS63" s="129"/>
    </row>
    <row r="64" spans="1:71" s="126" customFormat="1" ht="10.9" customHeight="1">
      <c r="A64" s="122"/>
      <c r="B64" s="123" t="s">
        <v>965</v>
      </c>
      <c r="C64" s="124" t="s">
        <v>270</v>
      </c>
      <c r="D64" s="500">
        <f>+D65</f>
        <v>362243348.81999999</v>
      </c>
      <c r="E64" s="501">
        <v>0</v>
      </c>
      <c r="F64" s="525">
        <f t="shared" ref="F64:G64" si="13">+F65</f>
        <v>0</v>
      </c>
      <c r="G64" s="525">
        <f t="shared" si="13"/>
        <v>0</v>
      </c>
      <c r="H64" s="500">
        <f t="shared" si="0"/>
        <v>362243348.81999999</v>
      </c>
      <c r="I64" s="501">
        <f t="shared" si="1"/>
        <v>0</v>
      </c>
      <c r="J64" s="48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5"/>
      <c r="AY64" s="125"/>
      <c r="AZ64" s="125"/>
      <c r="BA64" s="125"/>
      <c r="BB64" s="125"/>
      <c r="BC64" s="125"/>
      <c r="BD64" s="125"/>
      <c r="BE64" s="125"/>
      <c r="BF64" s="125"/>
      <c r="BG64" s="125"/>
      <c r="BH64" s="125"/>
      <c r="BI64" s="125"/>
      <c r="BJ64" s="125"/>
      <c r="BK64" s="125"/>
      <c r="BL64" s="125"/>
      <c r="BM64" s="125"/>
      <c r="BN64" s="125"/>
      <c r="BO64" s="125"/>
      <c r="BP64" s="125"/>
      <c r="BQ64" s="125"/>
      <c r="BR64" s="125"/>
      <c r="BS64" s="125"/>
    </row>
    <row r="65" spans="1:71" ht="10.9" customHeight="1">
      <c r="A65" s="132">
        <v>19</v>
      </c>
      <c r="B65" s="128" t="s">
        <v>965</v>
      </c>
      <c r="C65" s="121">
        <v>200200</v>
      </c>
      <c r="D65" s="502">
        <v>362243348.81999999</v>
      </c>
      <c r="E65" s="502"/>
      <c r="F65" s="526"/>
      <c r="G65" s="526"/>
      <c r="H65" s="500">
        <f t="shared" si="0"/>
        <v>362243348.81999999</v>
      </c>
      <c r="I65" s="501">
        <f t="shared" si="1"/>
        <v>0</v>
      </c>
      <c r="K65" s="129"/>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c r="AI65" s="129"/>
      <c r="AJ65" s="129"/>
      <c r="AK65" s="129"/>
      <c r="AL65" s="129"/>
      <c r="AM65" s="129"/>
      <c r="AN65" s="129"/>
      <c r="AO65" s="129"/>
      <c r="AP65" s="129"/>
      <c r="AQ65" s="129"/>
      <c r="AR65" s="129"/>
      <c r="AS65" s="129"/>
      <c r="AT65" s="129"/>
      <c r="AU65" s="129"/>
      <c r="AV65" s="129"/>
      <c r="AW65" s="129"/>
      <c r="AX65" s="129"/>
      <c r="AY65" s="129"/>
      <c r="AZ65" s="129"/>
      <c r="BA65" s="129"/>
      <c r="BB65" s="129"/>
      <c r="BC65" s="129"/>
      <c r="BD65" s="129"/>
      <c r="BE65" s="129"/>
      <c r="BF65" s="129"/>
      <c r="BG65" s="129"/>
      <c r="BH65" s="129"/>
      <c r="BI65" s="129"/>
      <c r="BJ65" s="129"/>
      <c r="BK65" s="129"/>
      <c r="BL65" s="129"/>
      <c r="BM65" s="129"/>
      <c r="BN65" s="129"/>
      <c r="BO65" s="129"/>
      <c r="BP65" s="129"/>
      <c r="BQ65" s="129"/>
      <c r="BR65" s="129"/>
      <c r="BS65" s="129"/>
    </row>
    <row r="66" spans="1:71" s="126" customFormat="1" ht="10.9" customHeight="1">
      <c r="A66" s="122"/>
      <c r="B66" s="123" t="s">
        <v>1024</v>
      </c>
      <c r="C66" s="124" t="s">
        <v>270</v>
      </c>
      <c r="D66" s="501">
        <v>0</v>
      </c>
      <c r="E66" s="500">
        <f>+E67</f>
        <v>123505596.84999999</v>
      </c>
      <c r="F66" s="525">
        <f t="shared" ref="F66" si="14">+F67</f>
        <v>0</v>
      </c>
      <c r="G66" s="525">
        <f>+G67</f>
        <v>9056084.3499999996</v>
      </c>
      <c r="H66" s="500"/>
      <c r="I66" s="501">
        <f>+E66+G66</f>
        <v>132561681.19999999</v>
      </c>
      <c r="J66" s="48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c r="AV66" s="125"/>
      <c r="AW66" s="125"/>
      <c r="AX66" s="125"/>
      <c r="AY66" s="125"/>
      <c r="AZ66" s="125"/>
      <c r="BA66" s="125"/>
      <c r="BB66" s="125"/>
      <c r="BC66" s="125"/>
      <c r="BD66" s="125"/>
      <c r="BE66" s="125"/>
      <c r="BF66" s="125"/>
      <c r="BG66" s="125"/>
      <c r="BH66" s="125"/>
      <c r="BI66" s="125"/>
      <c r="BJ66" s="125"/>
      <c r="BK66" s="125"/>
      <c r="BL66" s="125"/>
      <c r="BM66" s="125"/>
      <c r="BN66" s="125"/>
      <c r="BO66" s="125"/>
      <c r="BP66" s="125"/>
      <c r="BQ66" s="125"/>
      <c r="BR66" s="125"/>
      <c r="BS66" s="125"/>
    </row>
    <row r="67" spans="1:71" ht="10.9" customHeight="1">
      <c r="A67" s="132">
        <v>20</v>
      </c>
      <c r="B67" s="128" t="s">
        <v>1024</v>
      </c>
      <c r="C67" s="121">
        <v>201200</v>
      </c>
      <c r="D67" s="502"/>
      <c r="E67" s="502">
        <v>123505596.84999999</v>
      </c>
      <c r="F67" s="526"/>
      <c r="G67" s="526">
        <v>9056084.3499999996</v>
      </c>
      <c r="H67" s="500"/>
      <c r="I67" s="501">
        <f>+I66</f>
        <v>132561681.19999999</v>
      </c>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29"/>
      <c r="AJ67" s="129"/>
      <c r="AK67" s="129"/>
      <c r="AL67" s="129"/>
      <c r="AM67" s="129"/>
      <c r="AN67" s="129"/>
      <c r="AO67" s="129"/>
      <c r="AP67" s="129"/>
      <c r="AQ67" s="129"/>
      <c r="AR67" s="129"/>
      <c r="AS67" s="129"/>
      <c r="AT67" s="129"/>
      <c r="AU67" s="129"/>
      <c r="AV67" s="129"/>
      <c r="AW67" s="129"/>
      <c r="AX67" s="129"/>
      <c r="AY67" s="129"/>
      <c r="AZ67" s="129"/>
      <c r="BA67" s="129"/>
      <c r="BB67" s="129"/>
      <c r="BC67" s="129"/>
      <c r="BD67" s="129"/>
      <c r="BE67" s="129"/>
      <c r="BF67" s="129"/>
      <c r="BG67" s="129"/>
      <c r="BH67" s="129"/>
      <c r="BI67" s="129"/>
      <c r="BJ67" s="129"/>
      <c r="BK67" s="129"/>
      <c r="BL67" s="129"/>
      <c r="BM67" s="129"/>
      <c r="BN67" s="129"/>
      <c r="BO67" s="129"/>
      <c r="BP67" s="129"/>
      <c r="BQ67" s="129"/>
      <c r="BR67" s="129"/>
      <c r="BS67" s="129"/>
    </row>
    <row r="68" spans="1:71" s="126" customFormat="1" ht="10.9" customHeight="1">
      <c r="A68" s="122"/>
      <c r="B68" s="123" t="s">
        <v>1025</v>
      </c>
      <c r="C68" s="124" t="s">
        <v>270</v>
      </c>
      <c r="D68" s="500">
        <v>0</v>
      </c>
      <c r="E68" s="501">
        <v>0</v>
      </c>
      <c r="F68" s="525">
        <f t="shared" ref="F68:G68" si="15">+F69</f>
        <v>0</v>
      </c>
      <c r="G68" s="525">
        <f t="shared" si="15"/>
        <v>0</v>
      </c>
      <c r="H68" s="500">
        <f t="shared" si="0"/>
        <v>0</v>
      </c>
      <c r="I68" s="501">
        <f t="shared" si="1"/>
        <v>0</v>
      </c>
      <c r="J68" s="48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c r="AV68" s="125"/>
      <c r="AW68" s="125"/>
      <c r="AX68" s="125"/>
      <c r="AY68" s="125"/>
      <c r="AZ68" s="125"/>
      <c r="BA68" s="125"/>
      <c r="BB68" s="125"/>
      <c r="BC68" s="125"/>
      <c r="BD68" s="125"/>
      <c r="BE68" s="125"/>
      <c r="BF68" s="125"/>
      <c r="BG68" s="125"/>
      <c r="BH68" s="125"/>
      <c r="BI68" s="125"/>
      <c r="BJ68" s="125"/>
      <c r="BK68" s="125"/>
      <c r="BL68" s="125"/>
      <c r="BM68" s="125"/>
      <c r="BN68" s="125"/>
      <c r="BO68" s="125"/>
      <c r="BP68" s="125"/>
      <c r="BQ68" s="125"/>
      <c r="BR68" s="125"/>
      <c r="BS68" s="125"/>
    </row>
    <row r="69" spans="1:71" ht="10.9" customHeight="1">
      <c r="A69" s="132">
        <v>21</v>
      </c>
      <c r="B69" s="128" t="s">
        <v>1025</v>
      </c>
      <c r="C69" s="121">
        <v>200300</v>
      </c>
      <c r="D69" s="503">
        <v>0</v>
      </c>
      <c r="E69" s="504">
        <v>0</v>
      </c>
      <c r="F69" s="527">
        <v>0</v>
      </c>
      <c r="G69" s="527">
        <v>0</v>
      </c>
      <c r="H69" s="500">
        <f t="shared" si="0"/>
        <v>0</v>
      </c>
      <c r="I69" s="501">
        <f t="shared" si="1"/>
        <v>0</v>
      </c>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c r="AK69" s="129"/>
      <c r="AL69" s="129"/>
      <c r="AM69" s="129"/>
      <c r="AN69" s="129"/>
      <c r="AO69" s="129"/>
      <c r="AP69" s="129"/>
      <c r="AQ69" s="129"/>
      <c r="AR69" s="129"/>
      <c r="AS69" s="129"/>
      <c r="AT69" s="129"/>
      <c r="AU69" s="129"/>
      <c r="AV69" s="129"/>
      <c r="AW69" s="129"/>
      <c r="AX69" s="129"/>
      <c r="AY69" s="129"/>
      <c r="AZ69" s="129"/>
      <c r="BA69" s="129"/>
      <c r="BB69" s="129"/>
      <c r="BC69" s="129"/>
      <c r="BD69" s="129"/>
      <c r="BE69" s="129"/>
      <c r="BF69" s="129"/>
      <c r="BG69" s="129"/>
      <c r="BH69" s="129"/>
      <c r="BI69" s="129"/>
      <c r="BJ69" s="129"/>
      <c r="BK69" s="129"/>
      <c r="BL69" s="129"/>
      <c r="BM69" s="129"/>
      <c r="BN69" s="129"/>
      <c r="BO69" s="129"/>
      <c r="BP69" s="129"/>
      <c r="BQ69" s="129"/>
      <c r="BR69" s="129"/>
      <c r="BS69" s="129"/>
    </row>
    <row r="70" spans="1:71" s="126" customFormat="1" ht="10.9" customHeight="1">
      <c r="A70" s="122"/>
      <c r="B70" s="123" t="s">
        <v>1026</v>
      </c>
      <c r="C70" s="124" t="s">
        <v>270</v>
      </c>
      <c r="D70" s="501">
        <v>0</v>
      </c>
      <c r="E70" s="500">
        <f>+E71</f>
        <v>0</v>
      </c>
      <c r="F70" s="525">
        <f t="shared" ref="F70:G70" si="16">+F71</f>
        <v>0</v>
      </c>
      <c r="G70" s="525">
        <f t="shared" si="16"/>
        <v>0</v>
      </c>
      <c r="H70" s="500">
        <f t="shared" si="0"/>
        <v>0</v>
      </c>
      <c r="I70" s="501">
        <f t="shared" si="1"/>
        <v>0</v>
      </c>
      <c r="J70" s="48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c r="AV70" s="125"/>
      <c r="AW70" s="125"/>
      <c r="AX70" s="125"/>
      <c r="AY70" s="125"/>
      <c r="AZ70" s="125"/>
      <c r="BA70" s="125"/>
      <c r="BB70" s="125"/>
      <c r="BC70" s="125"/>
      <c r="BD70" s="125"/>
      <c r="BE70" s="125"/>
      <c r="BF70" s="125"/>
      <c r="BG70" s="125"/>
      <c r="BH70" s="125"/>
      <c r="BI70" s="125"/>
      <c r="BJ70" s="125"/>
      <c r="BK70" s="125"/>
      <c r="BL70" s="125"/>
      <c r="BM70" s="125"/>
      <c r="BN70" s="125"/>
      <c r="BO70" s="125"/>
      <c r="BP70" s="125"/>
      <c r="BQ70" s="125"/>
      <c r="BR70" s="125"/>
      <c r="BS70" s="125"/>
    </row>
    <row r="71" spans="1:71" ht="10.9" customHeight="1">
      <c r="A71" s="132">
        <v>22</v>
      </c>
      <c r="B71" s="128" t="s">
        <v>1027</v>
      </c>
      <c r="C71" s="121">
        <v>201300</v>
      </c>
      <c r="D71" s="456"/>
      <c r="E71" s="456"/>
      <c r="F71" s="528"/>
      <c r="G71" s="528"/>
      <c r="H71" s="500">
        <f t="shared" si="0"/>
        <v>0</v>
      </c>
      <c r="I71" s="501">
        <f t="shared" si="1"/>
        <v>0</v>
      </c>
      <c r="K71" s="129"/>
      <c r="L71" s="129"/>
      <c r="M71" s="129"/>
      <c r="N71" s="129"/>
      <c r="O71" s="129"/>
      <c r="P71" s="129"/>
      <c r="Q71" s="129"/>
      <c r="R71" s="129"/>
      <c r="S71" s="129"/>
      <c r="T71" s="129"/>
      <c r="U71" s="129"/>
      <c r="V71" s="129"/>
      <c r="W71" s="129"/>
      <c r="X71" s="129"/>
      <c r="Y71" s="129"/>
      <c r="Z71" s="129"/>
      <c r="AA71" s="129"/>
      <c r="AB71" s="129"/>
      <c r="AC71" s="129"/>
      <c r="AD71" s="129"/>
      <c r="AE71" s="129"/>
      <c r="AF71" s="129"/>
      <c r="AG71" s="129"/>
      <c r="AH71" s="129"/>
      <c r="AI71" s="129"/>
      <c r="AJ71" s="129"/>
      <c r="AK71" s="129"/>
      <c r="AL71" s="129"/>
      <c r="AM71" s="129"/>
      <c r="AN71" s="129"/>
      <c r="AO71" s="129"/>
      <c r="AP71" s="129"/>
      <c r="AQ71" s="129"/>
      <c r="AR71" s="129"/>
      <c r="AS71" s="129"/>
      <c r="AT71" s="129"/>
      <c r="AU71" s="129"/>
      <c r="AV71" s="129"/>
      <c r="AW71" s="129"/>
      <c r="AX71" s="129"/>
      <c r="AY71" s="129"/>
      <c r="AZ71" s="129"/>
      <c r="BA71" s="129"/>
      <c r="BB71" s="129"/>
      <c r="BC71" s="129"/>
      <c r="BD71" s="129"/>
      <c r="BE71" s="129"/>
      <c r="BF71" s="129"/>
      <c r="BG71" s="129"/>
      <c r="BH71" s="129"/>
      <c r="BI71" s="129"/>
      <c r="BJ71" s="129"/>
      <c r="BK71" s="129"/>
      <c r="BL71" s="129"/>
      <c r="BM71" s="129"/>
      <c r="BN71" s="129"/>
      <c r="BO71" s="129"/>
      <c r="BP71" s="129"/>
      <c r="BQ71" s="129"/>
      <c r="BR71" s="129"/>
      <c r="BS71" s="129"/>
    </row>
    <row r="72" spans="1:71" s="126" customFormat="1" ht="10.9" customHeight="1">
      <c r="A72" s="122"/>
      <c r="B72" s="123" t="s">
        <v>1012</v>
      </c>
      <c r="C72" s="124" t="s">
        <v>270</v>
      </c>
      <c r="D72" s="500">
        <f>+D73</f>
        <v>40290000</v>
      </c>
      <c r="E72" s="501"/>
      <c r="F72" s="525">
        <f t="shared" ref="F72:G72" si="17">+F73</f>
        <v>0</v>
      </c>
      <c r="G72" s="525">
        <f t="shared" si="17"/>
        <v>0</v>
      </c>
      <c r="H72" s="500">
        <f t="shared" ref="H72:H119" si="18">+D72+F72-E72-G72</f>
        <v>40290000</v>
      </c>
      <c r="I72" s="501">
        <f t="shared" ref="I72:I135" si="19">+E72</f>
        <v>0</v>
      </c>
      <c r="J72" s="48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c r="AV72" s="125"/>
      <c r="AW72" s="125"/>
      <c r="AX72" s="125"/>
      <c r="AY72" s="125"/>
      <c r="AZ72" s="125"/>
      <c r="BA72" s="125"/>
      <c r="BB72" s="125"/>
      <c r="BC72" s="125"/>
      <c r="BD72" s="125"/>
      <c r="BE72" s="125"/>
      <c r="BF72" s="125"/>
      <c r="BG72" s="125"/>
      <c r="BH72" s="125"/>
      <c r="BI72" s="125"/>
      <c r="BJ72" s="125"/>
      <c r="BK72" s="125"/>
      <c r="BL72" s="125"/>
      <c r="BM72" s="125"/>
      <c r="BN72" s="125"/>
      <c r="BO72" s="125"/>
      <c r="BP72" s="125"/>
      <c r="BQ72" s="125"/>
      <c r="BR72" s="125"/>
      <c r="BS72" s="125"/>
    </row>
    <row r="73" spans="1:71" ht="10.9" customHeight="1">
      <c r="A73" s="132">
        <v>23</v>
      </c>
      <c r="B73" s="128" t="s">
        <v>1012</v>
      </c>
      <c r="C73" s="121">
        <v>200400</v>
      </c>
      <c r="D73" s="502">
        <v>40290000</v>
      </c>
      <c r="E73" s="502"/>
      <c r="F73" s="526"/>
      <c r="G73" s="526"/>
      <c r="H73" s="500">
        <f t="shared" si="18"/>
        <v>40290000</v>
      </c>
      <c r="I73" s="501">
        <f t="shared" si="19"/>
        <v>0</v>
      </c>
      <c r="K73" s="129"/>
      <c r="L73" s="129"/>
      <c r="M73" s="129"/>
      <c r="N73" s="129"/>
      <c r="O73" s="129"/>
      <c r="P73" s="129"/>
      <c r="Q73" s="129"/>
      <c r="R73" s="129"/>
      <c r="S73" s="129"/>
      <c r="T73" s="129"/>
      <c r="U73" s="129"/>
      <c r="V73" s="129"/>
      <c r="W73" s="129"/>
      <c r="X73" s="129"/>
      <c r="Y73" s="129"/>
      <c r="Z73" s="129"/>
      <c r="AA73" s="129"/>
      <c r="AB73" s="129"/>
      <c r="AC73" s="129"/>
      <c r="AD73" s="129"/>
      <c r="AE73" s="129"/>
      <c r="AF73" s="129"/>
      <c r="AG73" s="129"/>
      <c r="AH73" s="129"/>
      <c r="AI73" s="129"/>
      <c r="AJ73" s="129"/>
      <c r="AK73" s="129"/>
      <c r="AL73" s="129"/>
      <c r="AM73" s="129"/>
      <c r="AN73" s="129"/>
      <c r="AO73" s="129"/>
      <c r="AP73" s="129"/>
      <c r="AQ73" s="129"/>
      <c r="AR73" s="129"/>
      <c r="AS73" s="129"/>
      <c r="AT73" s="129"/>
      <c r="AU73" s="129"/>
      <c r="AV73" s="129"/>
      <c r="AW73" s="129"/>
      <c r="AX73" s="129"/>
      <c r="AY73" s="129"/>
      <c r="AZ73" s="129"/>
      <c r="BA73" s="129"/>
      <c r="BB73" s="129"/>
      <c r="BC73" s="129"/>
      <c r="BD73" s="129"/>
      <c r="BE73" s="129"/>
      <c r="BF73" s="129"/>
      <c r="BG73" s="129"/>
      <c r="BH73" s="129"/>
      <c r="BI73" s="129"/>
      <c r="BJ73" s="129"/>
      <c r="BK73" s="129"/>
      <c r="BL73" s="129"/>
      <c r="BM73" s="129"/>
      <c r="BN73" s="129"/>
      <c r="BO73" s="129"/>
      <c r="BP73" s="129"/>
      <c r="BQ73" s="129"/>
      <c r="BR73" s="129"/>
      <c r="BS73" s="129"/>
    </row>
    <row r="74" spans="1:71" s="126" customFormat="1" ht="10.9" customHeight="1">
      <c r="A74" s="122"/>
      <c r="B74" s="123" t="s">
        <v>1028</v>
      </c>
      <c r="C74" s="124" t="s">
        <v>270</v>
      </c>
      <c r="D74" s="501"/>
      <c r="E74" s="500">
        <f>+E75</f>
        <v>38324942.880000003</v>
      </c>
      <c r="F74" s="525">
        <f t="shared" ref="F74:G74" si="20">+F75</f>
        <v>0</v>
      </c>
      <c r="G74" s="525">
        <f t="shared" si="20"/>
        <v>1965057.12</v>
      </c>
      <c r="H74" s="500"/>
      <c r="I74" s="501">
        <f>+I75</f>
        <v>40290000</v>
      </c>
      <c r="J74" s="48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c r="AV74" s="125"/>
      <c r="AW74" s="125"/>
      <c r="AX74" s="125"/>
      <c r="AY74" s="125"/>
      <c r="AZ74" s="125"/>
      <c r="BA74" s="125"/>
      <c r="BB74" s="125"/>
      <c r="BC74" s="125"/>
      <c r="BD74" s="125"/>
      <c r="BE74" s="125"/>
      <c r="BF74" s="125"/>
      <c r="BG74" s="125"/>
      <c r="BH74" s="125"/>
      <c r="BI74" s="125"/>
      <c r="BJ74" s="125"/>
      <c r="BK74" s="125"/>
      <c r="BL74" s="125"/>
      <c r="BM74" s="125"/>
      <c r="BN74" s="125"/>
      <c r="BO74" s="125"/>
      <c r="BP74" s="125"/>
      <c r="BQ74" s="125"/>
      <c r="BR74" s="125"/>
      <c r="BS74" s="125"/>
    </row>
    <row r="75" spans="1:71" ht="10.9" customHeight="1">
      <c r="A75" s="132">
        <v>24</v>
      </c>
      <c r="B75" s="128" t="s">
        <v>1028</v>
      </c>
      <c r="C75" s="121">
        <v>201400</v>
      </c>
      <c r="D75" s="502"/>
      <c r="E75" s="502">
        <v>38324942.880000003</v>
      </c>
      <c r="F75" s="526"/>
      <c r="G75" s="526">
        <v>1965057.12</v>
      </c>
      <c r="H75" s="500"/>
      <c r="I75" s="501">
        <f>+E75+G75</f>
        <v>40290000</v>
      </c>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29"/>
      <c r="AM75" s="129"/>
      <c r="AN75" s="129"/>
      <c r="AO75" s="129"/>
      <c r="AP75" s="129"/>
      <c r="AQ75" s="129"/>
      <c r="AR75" s="129"/>
      <c r="AS75" s="129"/>
      <c r="AT75" s="129"/>
      <c r="AU75" s="129"/>
      <c r="AV75" s="129"/>
      <c r="AW75" s="129"/>
      <c r="AX75" s="129"/>
      <c r="AY75" s="129"/>
      <c r="AZ75" s="129"/>
      <c r="BA75" s="129"/>
      <c r="BB75" s="129"/>
      <c r="BC75" s="129"/>
      <c r="BD75" s="129"/>
      <c r="BE75" s="129"/>
      <c r="BF75" s="129"/>
      <c r="BG75" s="129"/>
      <c r="BH75" s="129"/>
      <c r="BI75" s="129"/>
      <c r="BJ75" s="129"/>
      <c r="BK75" s="129"/>
      <c r="BL75" s="129"/>
      <c r="BM75" s="129"/>
      <c r="BN75" s="129"/>
      <c r="BO75" s="129"/>
      <c r="BP75" s="129"/>
      <c r="BQ75" s="129"/>
      <c r="BR75" s="129"/>
      <c r="BS75" s="129"/>
    </row>
    <row r="76" spans="1:71" s="126" customFormat="1" ht="10.9" customHeight="1">
      <c r="A76" s="122"/>
      <c r="B76" s="123" t="s">
        <v>638</v>
      </c>
      <c r="C76" s="124" t="s">
        <v>270</v>
      </c>
      <c r="D76" s="500">
        <f>+D77</f>
        <v>22000000</v>
      </c>
      <c r="E76" s="501"/>
      <c r="F76" s="525">
        <f t="shared" ref="F76:G76" si="21">+F77</f>
        <v>0</v>
      </c>
      <c r="G76" s="525">
        <f t="shared" si="21"/>
        <v>0</v>
      </c>
      <c r="H76" s="500">
        <f t="shared" si="18"/>
        <v>22000000</v>
      </c>
      <c r="I76" s="501">
        <f t="shared" si="19"/>
        <v>0</v>
      </c>
      <c r="J76" s="48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c r="AV76" s="125"/>
      <c r="AW76" s="125"/>
      <c r="AX76" s="125"/>
      <c r="AY76" s="125"/>
      <c r="AZ76" s="125"/>
      <c r="BA76" s="125"/>
      <c r="BB76" s="125"/>
      <c r="BC76" s="125"/>
      <c r="BD76" s="125"/>
      <c r="BE76" s="125"/>
      <c r="BF76" s="125"/>
      <c r="BG76" s="125"/>
      <c r="BH76" s="125"/>
      <c r="BI76" s="125"/>
      <c r="BJ76" s="125"/>
      <c r="BK76" s="125"/>
      <c r="BL76" s="125"/>
      <c r="BM76" s="125"/>
      <c r="BN76" s="125"/>
      <c r="BO76" s="125"/>
      <c r="BP76" s="125"/>
      <c r="BQ76" s="125"/>
      <c r="BR76" s="125"/>
      <c r="BS76" s="125"/>
    </row>
    <row r="77" spans="1:71" ht="10.9" customHeight="1">
      <c r="A77" s="132">
        <v>25</v>
      </c>
      <c r="B77" s="128" t="s">
        <v>638</v>
      </c>
      <c r="C77" s="121">
        <v>200500</v>
      </c>
      <c r="D77" s="502">
        <v>22000000</v>
      </c>
      <c r="E77" s="502"/>
      <c r="F77" s="526"/>
      <c r="G77" s="526"/>
      <c r="H77" s="500">
        <f t="shared" si="18"/>
        <v>22000000</v>
      </c>
      <c r="I77" s="501">
        <f t="shared" si="19"/>
        <v>0</v>
      </c>
      <c r="J77" s="129"/>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c r="AK77" s="129"/>
      <c r="AL77" s="129"/>
      <c r="AM77" s="129"/>
      <c r="AN77" s="129"/>
      <c r="AO77" s="129"/>
      <c r="AP77" s="129"/>
      <c r="AQ77" s="129"/>
      <c r="AR77" s="129"/>
      <c r="AS77" s="129"/>
      <c r="AT77" s="129"/>
      <c r="AU77" s="129"/>
      <c r="AV77" s="129"/>
      <c r="AW77" s="129"/>
      <c r="AX77" s="129"/>
      <c r="AY77" s="129"/>
      <c r="AZ77" s="129"/>
      <c r="BA77" s="129"/>
      <c r="BB77" s="129"/>
      <c r="BC77" s="129"/>
      <c r="BD77" s="129"/>
      <c r="BE77" s="129"/>
      <c r="BF77" s="129"/>
      <c r="BG77" s="129"/>
      <c r="BH77" s="129"/>
      <c r="BI77" s="129"/>
      <c r="BJ77" s="129"/>
      <c r="BK77" s="129"/>
      <c r="BL77" s="129"/>
      <c r="BM77" s="129"/>
      <c r="BN77" s="129"/>
      <c r="BO77" s="129"/>
      <c r="BP77" s="129"/>
      <c r="BQ77" s="129"/>
      <c r="BR77" s="129"/>
      <c r="BS77" s="129"/>
    </row>
    <row r="78" spans="1:71" s="126" customFormat="1" ht="10.9" customHeight="1">
      <c r="A78" s="122"/>
      <c r="B78" s="123" t="s">
        <v>1029</v>
      </c>
      <c r="C78" s="124" t="s">
        <v>270</v>
      </c>
      <c r="D78" s="501"/>
      <c r="E78" s="500">
        <f>+E79</f>
        <v>22000000</v>
      </c>
      <c r="F78" s="525">
        <f t="shared" ref="F78:G78" si="22">+F79</f>
        <v>0</v>
      </c>
      <c r="G78" s="525">
        <f t="shared" si="22"/>
        <v>0</v>
      </c>
      <c r="H78" s="500"/>
      <c r="I78" s="501">
        <f t="shared" si="19"/>
        <v>22000000</v>
      </c>
      <c r="J78" s="48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c r="AV78" s="125"/>
      <c r="AW78" s="125"/>
      <c r="AX78" s="125"/>
      <c r="AY78" s="125"/>
      <c r="AZ78" s="125"/>
      <c r="BA78" s="125"/>
      <c r="BB78" s="125"/>
      <c r="BC78" s="125"/>
      <c r="BD78" s="125"/>
      <c r="BE78" s="125"/>
      <c r="BF78" s="125"/>
      <c r="BG78" s="125"/>
      <c r="BH78" s="125"/>
      <c r="BI78" s="125"/>
      <c r="BJ78" s="125"/>
      <c r="BK78" s="125"/>
      <c r="BL78" s="125"/>
      <c r="BM78" s="125"/>
      <c r="BN78" s="125"/>
      <c r="BO78" s="125"/>
      <c r="BP78" s="125"/>
      <c r="BQ78" s="125"/>
      <c r="BR78" s="125"/>
      <c r="BS78" s="125"/>
    </row>
    <row r="79" spans="1:71" ht="10.9" customHeight="1">
      <c r="A79" s="132">
        <v>26</v>
      </c>
      <c r="B79" s="128" t="s">
        <v>1029</v>
      </c>
      <c r="C79" s="121">
        <v>201500</v>
      </c>
      <c r="D79" s="502"/>
      <c r="E79" s="502">
        <v>22000000</v>
      </c>
      <c r="F79" s="526"/>
      <c r="G79" s="526"/>
      <c r="H79" s="500"/>
      <c r="I79" s="501">
        <f t="shared" si="19"/>
        <v>22000000</v>
      </c>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c r="AI79" s="129"/>
      <c r="AJ79" s="129"/>
      <c r="AK79" s="129"/>
      <c r="AL79" s="129"/>
      <c r="AM79" s="129"/>
      <c r="AN79" s="129"/>
      <c r="AO79" s="129"/>
      <c r="AP79" s="129"/>
      <c r="AQ79" s="129"/>
      <c r="AR79" s="129"/>
      <c r="AS79" s="129"/>
      <c r="AT79" s="129"/>
      <c r="AU79" s="129"/>
      <c r="AV79" s="129"/>
      <c r="AW79" s="129"/>
      <c r="AX79" s="129"/>
      <c r="AY79" s="129"/>
      <c r="AZ79" s="129"/>
      <c r="BA79" s="129"/>
      <c r="BB79" s="129"/>
      <c r="BC79" s="129"/>
      <c r="BD79" s="129"/>
      <c r="BE79" s="129"/>
      <c r="BF79" s="129"/>
      <c r="BG79" s="129"/>
      <c r="BH79" s="129"/>
      <c r="BI79" s="129"/>
      <c r="BJ79" s="129"/>
      <c r="BK79" s="129"/>
      <c r="BL79" s="129"/>
      <c r="BM79" s="129"/>
      <c r="BN79" s="129"/>
      <c r="BO79" s="129"/>
      <c r="BP79" s="129"/>
      <c r="BQ79" s="129"/>
      <c r="BR79" s="129"/>
      <c r="BS79" s="129"/>
    </row>
    <row r="80" spans="1:71" s="126" customFormat="1" ht="10.9" customHeight="1">
      <c r="A80" s="122"/>
      <c r="B80" s="123" t="s">
        <v>580</v>
      </c>
      <c r="C80" s="124" t="s">
        <v>270</v>
      </c>
      <c r="D80" s="500">
        <v>0</v>
      </c>
      <c r="E80" s="501">
        <v>0</v>
      </c>
      <c r="F80" s="525">
        <f t="shared" ref="F80:G80" si="23">+F81</f>
        <v>0</v>
      </c>
      <c r="G80" s="525">
        <f t="shared" si="23"/>
        <v>0</v>
      </c>
      <c r="H80" s="500">
        <f t="shared" si="18"/>
        <v>0</v>
      </c>
      <c r="I80" s="501">
        <f t="shared" si="19"/>
        <v>0</v>
      </c>
      <c r="J80" s="48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5"/>
      <c r="BG80" s="125"/>
      <c r="BH80" s="125"/>
      <c r="BI80" s="125"/>
      <c r="BJ80" s="125"/>
      <c r="BK80" s="125"/>
      <c r="BL80" s="125"/>
      <c r="BM80" s="125"/>
      <c r="BN80" s="125"/>
      <c r="BO80" s="125"/>
      <c r="BP80" s="125"/>
      <c r="BQ80" s="125"/>
      <c r="BR80" s="125"/>
      <c r="BS80" s="125"/>
    </row>
    <row r="81" spans="1:71" ht="10.9" customHeight="1">
      <c r="A81" s="132">
        <v>27</v>
      </c>
      <c r="B81" s="128" t="s">
        <v>580</v>
      </c>
      <c r="C81" s="121">
        <v>200600</v>
      </c>
      <c r="D81" s="503">
        <v>0</v>
      </c>
      <c r="E81" s="504">
        <v>0</v>
      </c>
      <c r="F81" s="527">
        <v>0</v>
      </c>
      <c r="G81" s="527">
        <v>0</v>
      </c>
      <c r="H81" s="500">
        <f t="shared" si="18"/>
        <v>0</v>
      </c>
      <c r="I81" s="501">
        <f t="shared" si="19"/>
        <v>0</v>
      </c>
      <c r="K81" s="129"/>
      <c r="L81" s="129"/>
      <c r="M81" s="129"/>
      <c r="N81" s="129"/>
      <c r="O81" s="129"/>
      <c r="P81" s="129"/>
      <c r="Q81" s="129"/>
      <c r="R81" s="129"/>
      <c r="S81" s="129"/>
      <c r="T81" s="129"/>
      <c r="U81" s="129"/>
      <c r="V81" s="129"/>
      <c r="W81" s="129"/>
      <c r="X81" s="129"/>
      <c r="Y81" s="129"/>
      <c r="Z81" s="129"/>
      <c r="AA81" s="129"/>
      <c r="AB81" s="129"/>
      <c r="AC81" s="129"/>
      <c r="AD81" s="129"/>
      <c r="AE81" s="129"/>
      <c r="AF81" s="129"/>
      <c r="AG81" s="129"/>
      <c r="AH81" s="129"/>
      <c r="AI81" s="129"/>
      <c r="AJ81" s="129"/>
      <c r="AK81" s="129"/>
      <c r="AL81" s="129"/>
      <c r="AM81" s="129"/>
      <c r="AN81" s="129"/>
      <c r="AO81" s="129"/>
      <c r="AP81" s="129"/>
      <c r="AQ81" s="129"/>
      <c r="AR81" s="129"/>
      <c r="AS81" s="129"/>
      <c r="AT81" s="129"/>
      <c r="AU81" s="129"/>
      <c r="AV81" s="129"/>
      <c r="AW81" s="129"/>
      <c r="AX81" s="129"/>
      <c r="AY81" s="129"/>
      <c r="AZ81" s="129"/>
      <c r="BA81" s="129"/>
      <c r="BB81" s="129"/>
      <c r="BC81" s="129"/>
      <c r="BD81" s="129"/>
      <c r="BE81" s="129"/>
      <c r="BF81" s="129"/>
      <c r="BG81" s="129"/>
      <c r="BH81" s="129"/>
      <c r="BI81" s="129"/>
      <c r="BJ81" s="129"/>
      <c r="BK81" s="129"/>
      <c r="BL81" s="129"/>
      <c r="BM81" s="129"/>
      <c r="BN81" s="129"/>
      <c r="BO81" s="129"/>
      <c r="BP81" s="129"/>
      <c r="BQ81" s="129"/>
      <c r="BR81" s="129"/>
      <c r="BS81" s="129"/>
    </row>
    <row r="82" spans="1:71" s="126" customFormat="1" ht="10.9" customHeight="1">
      <c r="A82" s="122"/>
      <c r="B82" s="123" t="s">
        <v>865</v>
      </c>
      <c r="C82" s="124" t="s">
        <v>270</v>
      </c>
      <c r="D82" s="501">
        <v>0</v>
      </c>
      <c r="E82" s="500">
        <v>0</v>
      </c>
      <c r="F82" s="525">
        <f t="shared" ref="F82:G82" si="24">+F83</f>
        <v>0</v>
      </c>
      <c r="G82" s="525">
        <f t="shared" si="24"/>
        <v>0</v>
      </c>
      <c r="H82" s="500">
        <f t="shared" si="18"/>
        <v>0</v>
      </c>
      <c r="I82" s="501">
        <f t="shared" si="19"/>
        <v>0</v>
      </c>
      <c r="J82" s="48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c r="AV82" s="125"/>
      <c r="AW82" s="125"/>
      <c r="AX82" s="125"/>
      <c r="AY82" s="125"/>
      <c r="AZ82" s="125"/>
      <c r="BA82" s="125"/>
      <c r="BB82" s="125"/>
      <c r="BC82" s="125"/>
      <c r="BD82" s="125"/>
      <c r="BE82" s="125"/>
      <c r="BF82" s="125"/>
      <c r="BG82" s="125"/>
      <c r="BH82" s="125"/>
      <c r="BI82" s="125"/>
      <c r="BJ82" s="125"/>
      <c r="BK82" s="125"/>
      <c r="BL82" s="125"/>
      <c r="BM82" s="125"/>
      <c r="BN82" s="125"/>
      <c r="BO82" s="125"/>
      <c r="BP82" s="125"/>
      <c r="BQ82" s="125"/>
      <c r="BR82" s="125"/>
      <c r="BS82" s="125"/>
    </row>
    <row r="83" spans="1:71" ht="10.9" customHeight="1">
      <c r="A83" s="132">
        <v>28</v>
      </c>
      <c r="B83" s="128" t="s">
        <v>865</v>
      </c>
      <c r="C83" s="121">
        <v>201600</v>
      </c>
      <c r="D83" s="504">
        <v>0</v>
      </c>
      <c r="E83" s="503">
        <v>0</v>
      </c>
      <c r="F83" s="527">
        <v>0</v>
      </c>
      <c r="G83" s="527">
        <v>0</v>
      </c>
      <c r="H83" s="500">
        <f t="shared" si="18"/>
        <v>0</v>
      </c>
      <c r="I83" s="501">
        <f t="shared" si="19"/>
        <v>0</v>
      </c>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row>
    <row r="84" spans="1:71" s="112" customFormat="1" ht="10.9" customHeight="1">
      <c r="A84" s="122"/>
      <c r="B84" s="123" t="s">
        <v>581</v>
      </c>
      <c r="C84" s="124" t="s">
        <v>270</v>
      </c>
      <c r="D84" s="500">
        <v>0</v>
      </c>
      <c r="E84" s="501">
        <v>0</v>
      </c>
      <c r="F84" s="525">
        <f t="shared" ref="F84:G84" si="25">+F85</f>
        <v>0</v>
      </c>
      <c r="G84" s="525">
        <f t="shared" si="25"/>
        <v>0</v>
      </c>
      <c r="H84" s="500">
        <f t="shared" si="18"/>
        <v>0</v>
      </c>
      <c r="I84" s="501">
        <f t="shared" si="19"/>
        <v>0</v>
      </c>
      <c r="J84" s="48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c r="AV84" s="125"/>
      <c r="AW84" s="125"/>
      <c r="AX84" s="125"/>
      <c r="AY84" s="125"/>
      <c r="AZ84" s="125"/>
      <c r="BA84" s="125"/>
      <c r="BB84" s="125"/>
      <c r="BC84" s="125"/>
      <c r="BD84" s="125"/>
      <c r="BE84" s="125"/>
      <c r="BF84" s="125"/>
      <c r="BG84" s="125"/>
      <c r="BH84" s="125"/>
      <c r="BI84" s="125"/>
      <c r="BJ84" s="125"/>
      <c r="BK84" s="125"/>
      <c r="BL84" s="125"/>
      <c r="BM84" s="125"/>
      <c r="BN84" s="125"/>
      <c r="BO84" s="125"/>
      <c r="BP84" s="125"/>
      <c r="BQ84" s="125"/>
      <c r="BR84" s="125"/>
      <c r="BS84" s="125"/>
    </row>
    <row r="85" spans="1:71" ht="10.9" customHeight="1">
      <c r="A85" s="132">
        <v>29</v>
      </c>
      <c r="B85" s="128" t="s">
        <v>581</v>
      </c>
      <c r="C85" s="121">
        <v>200700</v>
      </c>
      <c r="D85" s="507">
        <v>0</v>
      </c>
      <c r="E85" s="504">
        <v>0</v>
      </c>
      <c r="F85" s="527">
        <v>0</v>
      </c>
      <c r="G85" s="527">
        <v>0</v>
      </c>
      <c r="H85" s="500">
        <f t="shared" si="18"/>
        <v>0</v>
      </c>
      <c r="I85" s="501">
        <f t="shared" si="19"/>
        <v>0</v>
      </c>
      <c r="K85" s="129"/>
      <c r="L85" s="129"/>
      <c r="M85" s="129"/>
      <c r="N85" s="129"/>
      <c r="O85" s="129"/>
      <c r="P85" s="129"/>
      <c r="Q85" s="129"/>
      <c r="R85" s="129"/>
      <c r="S85" s="129"/>
      <c r="T85" s="129"/>
      <c r="U85" s="129"/>
      <c r="V85" s="129"/>
      <c r="W85" s="129"/>
      <c r="X85" s="129"/>
      <c r="Y85" s="129"/>
      <c r="Z85" s="129"/>
      <c r="AA85" s="129"/>
      <c r="AB85" s="129"/>
      <c r="AC85" s="129"/>
      <c r="AD85" s="129"/>
      <c r="AE85" s="129"/>
      <c r="AF85" s="129"/>
      <c r="AG85" s="129"/>
      <c r="AH85" s="129"/>
      <c r="AI85" s="129"/>
      <c r="AJ85" s="129"/>
      <c r="AK85" s="129"/>
      <c r="AL85" s="129"/>
      <c r="AM85" s="129"/>
      <c r="AN85" s="129"/>
      <c r="AO85" s="129"/>
      <c r="AP85" s="129"/>
      <c r="AQ85" s="129"/>
      <c r="AR85" s="129"/>
      <c r="AS85" s="129"/>
      <c r="AT85" s="129"/>
      <c r="AU85" s="129"/>
      <c r="AV85" s="129"/>
      <c r="AW85" s="129"/>
      <c r="AX85" s="129"/>
      <c r="AY85" s="129"/>
      <c r="AZ85" s="129"/>
      <c r="BA85" s="129"/>
      <c r="BB85" s="129"/>
      <c r="BC85" s="129"/>
      <c r="BD85" s="129"/>
      <c r="BE85" s="129"/>
      <c r="BF85" s="129"/>
      <c r="BG85" s="129"/>
      <c r="BH85" s="129"/>
      <c r="BI85" s="129"/>
      <c r="BJ85" s="129"/>
      <c r="BK85" s="129"/>
      <c r="BL85" s="129"/>
      <c r="BM85" s="129"/>
      <c r="BN85" s="129"/>
      <c r="BO85" s="129"/>
      <c r="BP85" s="129"/>
      <c r="BQ85" s="129"/>
      <c r="BR85" s="129"/>
      <c r="BS85" s="129"/>
    </row>
    <row r="86" spans="1:71" s="112" customFormat="1" ht="10.9" customHeight="1">
      <c r="A86" s="122"/>
      <c r="B86" s="123" t="s">
        <v>866</v>
      </c>
      <c r="C86" s="124" t="s">
        <v>270</v>
      </c>
      <c r="D86" s="500">
        <v>0</v>
      </c>
      <c r="E86" s="501">
        <v>0</v>
      </c>
      <c r="F86" s="525">
        <f t="shared" ref="F86:G86" si="26">+F87</f>
        <v>0</v>
      </c>
      <c r="G86" s="525">
        <f t="shared" si="26"/>
        <v>0</v>
      </c>
      <c r="H86" s="500">
        <f t="shared" si="18"/>
        <v>0</v>
      </c>
      <c r="I86" s="501">
        <f t="shared" si="19"/>
        <v>0</v>
      </c>
      <c r="J86" s="48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c r="AV86" s="125"/>
      <c r="AW86" s="125"/>
      <c r="AX86" s="125"/>
      <c r="AY86" s="125"/>
      <c r="AZ86" s="125"/>
      <c r="BA86" s="125"/>
      <c r="BB86" s="125"/>
      <c r="BC86" s="125"/>
      <c r="BD86" s="125"/>
      <c r="BE86" s="125"/>
      <c r="BF86" s="125"/>
      <c r="BG86" s="125"/>
      <c r="BH86" s="125"/>
      <c r="BI86" s="125"/>
      <c r="BJ86" s="125"/>
      <c r="BK86" s="125"/>
      <c r="BL86" s="125"/>
      <c r="BM86" s="125"/>
      <c r="BN86" s="125"/>
      <c r="BO86" s="125"/>
      <c r="BP86" s="125"/>
      <c r="BQ86" s="125"/>
      <c r="BR86" s="125"/>
      <c r="BS86" s="125"/>
    </row>
    <row r="87" spans="1:71" ht="10.9" customHeight="1">
      <c r="A87" s="132">
        <v>30</v>
      </c>
      <c r="B87" s="128" t="s">
        <v>866</v>
      </c>
      <c r="C87" s="121">
        <v>201501</v>
      </c>
      <c r="D87" s="507">
        <v>0</v>
      </c>
      <c r="E87" s="504">
        <v>0</v>
      </c>
      <c r="F87" s="527">
        <v>0</v>
      </c>
      <c r="G87" s="527">
        <v>0</v>
      </c>
      <c r="H87" s="500">
        <f t="shared" si="18"/>
        <v>0</v>
      </c>
      <c r="I87" s="501">
        <f t="shared" si="19"/>
        <v>0</v>
      </c>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c r="AK87" s="129"/>
      <c r="AL87" s="129"/>
      <c r="AM87" s="129"/>
      <c r="AN87" s="129"/>
      <c r="AO87" s="129"/>
      <c r="AP87" s="129"/>
      <c r="AQ87" s="129"/>
      <c r="AR87" s="129"/>
      <c r="AS87" s="129"/>
      <c r="AT87" s="129"/>
      <c r="AU87" s="129"/>
      <c r="AV87" s="129"/>
      <c r="AW87" s="129"/>
      <c r="AX87" s="129"/>
      <c r="AY87" s="129"/>
      <c r="AZ87" s="129"/>
      <c r="BA87" s="129"/>
      <c r="BB87" s="129"/>
      <c r="BC87" s="129"/>
      <c r="BD87" s="129"/>
      <c r="BE87" s="129"/>
      <c r="BF87" s="129"/>
      <c r="BG87" s="129"/>
      <c r="BH87" s="129"/>
      <c r="BI87" s="129"/>
      <c r="BJ87" s="129"/>
      <c r="BK87" s="129"/>
      <c r="BL87" s="129"/>
      <c r="BM87" s="129"/>
      <c r="BN87" s="129"/>
      <c r="BO87" s="129"/>
      <c r="BP87" s="129"/>
      <c r="BQ87" s="129"/>
      <c r="BR87" s="129"/>
      <c r="BS87" s="129"/>
    </row>
    <row r="88" spans="1:71" s="112" customFormat="1" ht="10.9" customHeight="1">
      <c r="A88" s="122"/>
      <c r="B88" s="123" t="s">
        <v>868</v>
      </c>
      <c r="C88" s="124" t="s">
        <v>270</v>
      </c>
      <c r="D88" s="501">
        <v>0</v>
      </c>
      <c r="E88" s="500">
        <v>0</v>
      </c>
      <c r="F88" s="525">
        <f t="shared" ref="F88:G88" si="27">+F89</f>
        <v>0</v>
      </c>
      <c r="G88" s="525">
        <f t="shared" si="27"/>
        <v>0</v>
      </c>
      <c r="H88" s="500">
        <f t="shared" si="18"/>
        <v>0</v>
      </c>
      <c r="I88" s="501">
        <f t="shared" si="19"/>
        <v>0</v>
      </c>
      <c r="J88" s="48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c r="AY88" s="125"/>
      <c r="AZ88" s="125"/>
      <c r="BA88" s="125"/>
      <c r="BB88" s="125"/>
      <c r="BC88" s="125"/>
      <c r="BD88" s="125"/>
      <c r="BE88" s="125"/>
      <c r="BF88" s="125"/>
      <c r="BG88" s="125"/>
      <c r="BH88" s="125"/>
      <c r="BI88" s="125"/>
      <c r="BJ88" s="125"/>
      <c r="BK88" s="125"/>
      <c r="BL88" s="125"/>
      <c r="BM88" s="125"/>
      <c r="BN88" s="125"/>
      <c r="BO88" s="125"/>
      <c r="BP88" s="125"/>
      <c r="BQ88" s="125"/>
      <c r="BR88" s="125"/>
      <c r="BS88" s="125"/>
    </row>
    <row r="89" spans="1:71" ht="10.9" customHeight="1">
      <c r="A89" s="132">
        <v>31</v>
      </c>
      <c r="B89" s="128" t="s">
        <v>867</v>
      </c>
      <c r="C89" s="121">
        <v>201502</v>
      </c>
      <c r="D89" s="504">
        <v>0</v>
      </c>
      <c r="E89" s="503">
        <v>0</v>
      </c>
      <c r="F89" s="527">
        <v>0</v>
      </c>
      <c r="G89" s="527">
        <v>0</v>
      </c>
      <c r="H89" s="500">
        <f t="shared" si="18"/>
        <v>0</v>
      </c>
      <c r="I89" s="501">
        <f t="shared" si="19"/>
        <v>0</v>
      </c>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29"/>
      <c r="AJ89" s="129"/>
      <c r="AK89" s="129"/>
      <c r="AL89" s="129"/>
      <c r="AM89" s="129"/>
      <c r="AN89" s="129"/>
      <c r="AO89" s="129"/>
      <c r="AP89" s="129"/>
      <c r="AQ89" s="129"/>
      <c r="AR89" s="129"/>
      <c r="AS89" s="129"/>
      <c r="AT89" s="129"/>
      <c r="AU89" s="129"/>
      <c r="AV89" s="129"/>
      <c r="AW89" s="129"/>
      <c r="AX89" s="129"/>
      <c r="AY89" s="129"/>
      <c r="AZ89" s="129"/>
      <c r="BA89" s="129"/>
      <c r="BB89" s="129"/>
      <c r="BC89" s="129"/>
      <c r="BD89" s="129"/>
      <c r="BE89" s="129"/>
      <c r="BF89" s="129"/>
      <c r="BG89" s="129"/>
      <c r="BH89" s="129"/>
      <c r="BI89" s="129"/>
      <c r="BJ89" s="129"/>
      <c r="BK89" s="129"/>
      <c r="BL89" s="129"/>
      <c r="BM89" s="129"/>
      <c r="BN89" s="129"/>
      <c r="BO89" s="129"/>
      <c r="BP89" s="129"/>
      <c r="BQ89" s="129"/>
      <c r="BR89" s="129"/>
      <c r="BS89" s="129"/>
    </row>
    <row r="90" spans="1:71" s="126" customFormat="1" ht="10.9" customHeight="1">
      <c r="A90" s="122"/>
      <c r="B90" s="123" t="s">
        <v>1030</v>
      </c>
      <c r="C90" s="124" t="s">
        <v>270</v>
      </c>
      <c r="D90" s="500">
        <v>0</v>
      </c>
      <c r="E90" s="501">
        <v>0</v>
      </c>
      <c r="F90" s="525">
        <f t="shared" ref="F90:G90" si="28">+F91</f>
        <v>0</v>
      </c>
      <c r="G90" s="525">
        <f t="shared" si="28"/>
        <v>0</v>
      </c>
      <c r="H90" s="500">
        <f t="shared" si="18"/>
        <v>0</v>
      </c>
      <c r="I90" s="501">
        <f t="shared" si="19"/>
        <v>0</v>
      </c>
      <c r="J90" s="48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c r="AV90" s="125"/>
      <c r="AW90" s="125"/>
      <c r="AX90" s="125"/>
      <c r="AY90" s="125"/>
      <c r="AZ90" s="125"/>
      <c r="BA90" s="125"/>
      <c r="BB90" s="125"/>
      <c r="BC90" s="125"/>
      <c r="BD90" s="125"/>
      <c r="BE90" s="125"/>
      <c r="BF90" s="125"/>
      <c r="BG90" s="125"/>
      <c r="BH90" s="125"/>
      <c r="BI90" s="125"/>
      <c r="BJ90" s="125"/>
      <c r="BK90" s="125"/>
      <c r="BL90" s="125"/>
      <c r="BM90" s="125"/>
      <c r="BN90" s="125"/>
      <c r="BO90" s="125"/>
      <c r="BP90" s="125"/>
      <c r="BQ90" s="125"/>
      <c r="BR90" s="125"/>
      <c r="BS90" s="125"/>
    </row>
    <row r="91" spans="1:71" ht="10.9" customHeight="1">
      <c r="A91" s="132">
        <v>32</v>
      </c>
      <c r="B91" s="128" t="s">
        <v>1030</v>
      </c>
      <c r="C91" s="121">
        <v>210100</v>
      </c>
      <c r="D91" s="503">
        <v>0</v>
      </c>
      <c r="E91" s="504">
        <v>0</v>
      </c>
      <c r="F91" s="527">
        <v>0</v>
      </c>
      <c r="G91" s="527">
        <v>0</v>
      </c>
      <c r="H91" s="500">
        <f t="shared" si="18"/>
        <v>0</v>
      </c>
      <c r="I91" s="501">
        <f t="shared" si="19"/>
        <v>0</v>
      </c>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c r="AZ91" s="129"/>
      <c r="BA91" s="129"/>
      <c r="BB91" s="129"/>
      <c r="BC91" s="129"/>
      <c r="BD91" s="129"/>
      <c r="BE91" s="129"/>
      <c r="BF91" s="129"/>
      <c r="BG91" s="129"/>
      <c r="BH91" s="129"/>
      <c r="BI91" s="129"/>
      <c r="BJ91" s="129"/>
      <c r="BK91" s="129"/>
      <c r="BL91" s="129"/>
      <c r="BM91" s="129"/>
      <c r="BN91" s="129"/>
      <c r="BO91" s="129"/>
      <c r="BP91" s="129"/>
      <c r="BQ91" s="129"/>
      <c r="BR91" s="129"/>
      <c r="BS91" s="129"/>
    </row>
    <row r="92" spans="1:71" s="126" customFormat="1" ht="10.9" customHeight="1">
      <c r="A92" s="122"/>
      <c r="B92" s="123" t="s">
        <v>1031</v>
      </c>
      <c r="C92" s="124" t="s">
        <v>270</v>
      </c>
      <c r="D92" s="501">
        <v>0</v>
      </c>
      <c r="E92" s="500">
        <v>0</v>
      </c>
      <c r="F92" s="525">
        <f t="shared" ref="F92:G92" si="29">+F93</f>
        <v>0</v>
      </c>
      <c r="G92" s="525">
        <f t="shared" si="29"/>
        <v>0</v>
      </c>
      <c r="H92" s="500">
        <f t="shared" si="18"/>
        <v>0</v>
      </c>
      <c r="I92" s="501">
        <f t="shared" si="19"/>
        <v>0</v>
      </c>
      <c r="J92" s="48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c r="AV92" s="125"/>
      <c r="AW92" s="125"/>
      <c r="AX92" s="125"/>
      <c r="AY92" s="125"/>
      <c r="AZ92" s="125"/>
      <c r="BA92" s="125"/>
      <c r="BB92" s="125"/>
      <c r="BC92" s="125"/>
      <c r="BD92" s="125"/>
      <c r="BE92" s="125"/>
      <c r="BF92" s="125"/>
      <c r="BG92" s="125"/>
      <c r="BH92" s="125"/>
      <c r="BI92" s="125"/>
      <c r="BJ92" s="125"/>
      <c r="BK92" s="125"/>
      <c r="BL92" s="125"/>
      <c r="BM92" s="125"/>
      <c r="BN92" s="125"/>
      <c r="BO92" s="125"/>
      <c r="BP92" s="125"/>
      <c r="BQ92" s="125"/>
      <c r="BR92" s="125"/>
      <c r="BS92" s="125"/>
    </row>
    <row r="93" spans="1:71" ht="10.9" customHeight="1">
      <c r="A93" s="132">
        <v>33</v>
      </c>
      <c r="B93" s="128" t="s">
        <v>1031</v>
      </c>
      <c r="C93" s="121">
        <v>210201</v>
      </c>
      <c r="D93" s="504">
        <v>0</v>
      </c>
      <c r="E93" s="507">
        <v>0</v>
      </c>
      <c r="F93" s="527">
        <v>0</v>
      </c>
      <c r="G93" s="527">
        <v>0</v>
      </c>
      <c r="H93" s="500">
        <f t="shared" si="18"/>
        <v>0</v>
      </c>
      <c r="I93" s="501">
        <f t="shared" si="19"/>
        <v>0</v>
      </c>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c r="AW93" s="129"/>
      <c r="AX93" s="129"/>
      <c r="AY93" s="129"/>
      <c r="AZ93" s="129"/>
      <c r="BA93" s="129"/>
      <c r="BB93" s="129"/>
      <c r="BC93" s="129"/>
      <c r="BD93" s="129"/>
      <c r="BE93" s="129"/>
      <c r="BF93" s="129"/>
      <c r="BG93" s="129"/>
      <c r="BH93" s="129"/>
      <c r="BI93" s="129"/>
      <c r="BJ93" s="129"/>
      <c r="BK93" s="129"/>
      <c r="BL93" s="129"/>
      <c r="BM93" s="129"/>
      <c r="BN93" s="129"/>
      <c r="BO93" s="129"/>
      <c r="BP93" s="129"/>
      <c r="BQ93" s="129"/>
      <c r="BR93" s="129"/>
      <c r="BS93" s="129"/>
    </row>
    <row r="94" spans="1:71" s="112" customFormat="1" ht="10.9" customHeight="1">
      <c r="A94" s="135"/>
      <c r="B94" s="123" t="s">
        <v>869</v>
      </c>
      <c r="C94" s="124" t="s">
        <v>270</v>
      </c>
      <c r="D94" s="500">
        <v>0</v>
      </c>
      <c r="E94" s="501">
        <v>0</v>
      </c>
      <c r="F94" s="525">
        <f t="shared" ref="F94:G94" si="30">+F95</f>
        <v>0</v>
      </c>
      <c r="G94" s="525">
        <f t="shared" si="30"/>
        <v>0</v>
      </c>
      <c r="H94" s="500">
        <f t="shared" si="18"/>
        <v>0</v>
      </c>
      <c r="I94" s="501">
        <f t="shared" si="19"/>
        <v>0</v>
      </c>
      <c r="J94" s="48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c r="AV94" s="125"/>
      <c r="AW94" s="125"/>
      <c r="AX94" s="125"/>
      <c r="AY94" s="125"/>
      <c r="AZ94" s="125"/>
      <c r="BA94" s="125"/>
      <c r="BB94" s="125"/>
      <c r="BC94" s="125"/>
      <c r="BD94" s="125"/>
      <c r="BE94" s="125"/>
      <c r="BF94" s="125"/>
      <c r="BG94" s="125"/>
      <c r="BH94" s="125"/>
      <c r="BI94" s="125"/>
      <c r="BJ94" s="125"/>
      <c r="BK94" s="125"/>
      <c r="BL94" s="125"/>
      <c r="BM94" s="125"/>
      <c r="BN94" s="125"/>
      <c r="BO94" s="125"/>
      <c r="BP94" s="125"/>
      <c r="BQ94" s="125"/>
      <c r="BR94" s="125"/>
      <c r="BS94" s="125"/>
    </row>
    <row r="95" spans="1:71" ht="10.9" customHeight="1">
      <c r="A95" s="132">
        <v>34</v>
      </c>
      <c r="B95" s="128" t="s">
        <v>869</v>
      </c>
      <c r="C95" s="121">
        <v>210200</v>
      </c>
      <c r="D95" s="503">
        <v>0</v>
      </c>
      <c r="E95" s="504"/>
      <c r="F95" s="527"/>
      <c r="G95" s="527"/>
      <c r="H95" s="500">
        <f t="shared" si="18"/>
        <v>0</v>
      </c>
      <c r="I95" s="501">
        <f t="shared" si="19"/>
        <v>0</v>
      </c>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c r="AW95" s="129"/>
      <c r="AX95" s="129"/>
      <c r="AY95" s="129"/>
      <c r="AZ95" s="129"/>
      <c r="BA95" s="129"/>
      <c r="BB95" s="129"/>
      <c r="BC95" s="129"/>
      <c r="BD95" s="129"/>
      <c r="BE95" s="129"/>
      <c r="BF95" s="129"/>
      <c r="BG95" s="129"/>
      <c r="BH95" s="129"/>
      <c r="BI95" s="129"/>
      <c r="BJ95" s="129"/>
      <c r="BK95" s="129"/>
      <c r="BL95" s="129"/>
      <c r="BM95" s="129"/>
      <c r="BN95" s="129"/>
      <c r="BO95" s="129"/>
      <c r="BP95" s="129"/>
      <c r="BQ95" s="129"/>
      <c r="BR95" s="129"/>
      <c r="BS95" s="129"/>
    </row>
    <row r="96" spans="1:71" s="126" customFormat="1" ht="10.9" customHeight="1">
      <c r="A96" s="122"/>
      <c r="B96" s="123" t="s">
        <v>761</v>
      </c>
      <c r="C96" s="124" t="s">
        <v>270</v>
      </c>
      <c r="D96" s="500">
        <v>0</v>
      </c>
      <c r="E96" s="501">
        <v>0</v>
      </c>
      <c r="F96" s="525">
        <f t="shared" ref="F96:G96" si="31">+F97</f>
        <v>0</v>
      </c>
      <c r="G96" s="525">
        <f t="shared" si="31"/>
        <v>0</v>
      </c>
      <c r="H96" s="500">
        <f t="shared" si="18"/>
        <v>0</v>
      </c>
      <c r="I96" s="501">
        <f t="shared" si="19"/>
        <v>0</v>
      </c>
      <c r="J96" s="48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c r="AV96" s="125"/>
      <c r="AW96" s="125"/>
      <c r="AX96" s="125"/>
      <c r="AY96" s="125"/>
      <c r="AZ96" s="125"/>
      <c r="BA96" s="125"/>
      <c r="BB96" s="125"/>
      <c r="BC96" s="125"/>
      <c r="BD96" s="125"/>
      <c r="BE96" s="125"/>
      <c r="BF96" s="125"/>
      <c r="BG96" s="125"/>
      <c r="BH96" s="125"/>
      <c r="BI96" s="125"/>
      <c r="BJ96" s="125"/>
      <c r="BK96" s="125"/>
      <c r="BL96" s="125"/>
      <c r="BM96" s="125"/>
      <c r="BN96" s="125"/>
      <c r="BO96" s="125"/>
      <c r="BP96" s="125"/>
      <c r="BQ96" s="125"/>
      <c r="BR96" s="125"/>
      <c r="BS96" s="125"/>
    </row>
    <row r="97" spans="1:71" ht="10.9" customHeight="1">
      <c r="A97" s="132">
        <v>35</v>
      </c>
      <c r="B97" s="128" t="s">
        <v>761</v>
      </c>
      <c r="C97" s="121">
        <v>201503</v>
      </c>
      <c r="D97" s="503">
        <v>0</v>
      </c>
      <c r="E97" s="504">
        <v>0</v>
      </c>
      <c r="F97" s="527">
        <v>0</v>
      </c>
      <c r="G97" s="527">
        <v>0</v>
      </c>
      <c r="H97" s="500">
        <f t="shared" si="18"/>
        <v>0</v>
      </c>
      <c r="I97" s="501">
        <f t="shared" si="19"/>
        <v>0</v>
      </c>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c r="AW97" s="129"/>
      <c r="AX97" s="129"/>
      <c r="AY97" s="129"/>
      <c r="AZ97" s="129"/>
      <c r="BA97" s="129"/>
      <c r="BB97" s="129"/>
      <c r="BC97" s="129"/>
      <c r="BD97" s="129"/>
      <c r="BE97" s="129"/>
      <c r="BF97" s="129"/>
      <c r="BG97" s="129"/>
      <c r="BH97" s="129"/>
      <c r="BI97" s="129"/>
      <c r="BJ97" s="129"/>
      <c r="BK97" s="129"/>
      <c r="BL97" s="129"/>
      <c r="BM97" s="129"/>
      <c r="BN97" s="129"/>
      <c r="BO97" s="129"/>
      <c r="BP97" s="129"/>
      <c r="BQ97" s="129"/>
      <c r="BR97" s="129"/>
      <c r="BS97" s="129"/>
    </row>
    <row r="98" spans="1:71" s="126" customFormat="1" ht="10.9" customHeight="1">
      <c r="A98" s="122"/>
      <c r="B98" s="123" t="s">
        <v>345</v>
      </c>
      <c r="C98" s="124" t="s">
        <v>270</v>
      </c>
      <c r="D98" s="501">
        <v>0</v>
      </c>
      <c r="E98" s="500">
        <f>+E99</f>
        <v>1156088532</v>
      </c>
      <c r="F98" s="525">
        <f>+F99+F100</f>
        <v>25000000</v>
      </c>
      <c r="G98" s="525">
        <f t="shared" ref="G98" si="32">+G99+G100</f>
        <v>0</v>
      </c>
      <c r="H98" s="500"/>
      <c r="I98" s="501">
        <f>+E98-F98</f>
        <v>1131088532</v>
      </c>
      <c r="J98" s="48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c r="AV98" s="125"/>
      <c r="AW98" s="125"/>
      <c r="AX98" s="125"/>
      <c r="AY98" s="125"/>
      <c r="AZ98" s="125"/>
      <c r="BA98" s="125"/>
      <c r="BB98" s="125"/>
      <c r="BC98" s="125"/>
      <c r="BD98" s="125"/>
      <c r="BE98" s="125"/>
      <c r="BF98" s="125"/>
      <c r="BG98" s="125"/>
      <c r="BH98" s="125"/>
      <c r="BI98" s="125"/>
      <c r="BJ98" s="125"/>
      <c r="BK98" s="125"/>
      <c r="BL98" s="125"/>
      <c r="BM98" s="125"/>
      <c r="BN98" s="125"/>
      <c r="BO98" s="125"/>
      <c r="BP98" s="125"/>
      <c r="BQ98" s="125"/>
      <c r="BR98" s="125"/>
      <c r="BS98" s="125"/>
    </row>
    <row r="99" spans="1:71" ht="10.9" customHeight="1">
      <c r="A99" s="132">
        <v>36</v>
      </c>
      <c r="B99" s="128" t="s">
        <v>345</v>
      </c>
      <c r="C99" s="121">
        <v>310100</v>
      </c>
      <c r="D99" s="502"/>
      <c r="E99" s="502">
        <v>1156088532</v>
      </c>
      <c r="F99" s="526">
        <v>25000000</v>
      </c>
      <c r="G99" s="526"/>
      <c r="H99" s="500"/>
      <c r="I99" s="501">
        <f>+I98</f>
        <v>1131088532</v>
      </c>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c r="AQ99" s="129"/>
      <c r="AR99" s="129"/>
      <c r="AS99" s="129"/>
      <c r="AT99" s="129"/>
      <c r="AU99" s="129"/>
      <c r="AV99" s="129"/>
      <c r="AW99" s="129"/>
      <c r="AX99" s="129"/>
      <c r="AY99" s="129"/>
      <c r="AZ99" s="129"/>
      <c r="BA99" s="129"/>
      <c r="BB99" s="129"/>
      <c r="BC99" s="129"/>
      <c r="BD99" s="129"/>
      <c r="BE99" s="129"/>
      <c r="BF99" s="129"/>
      <c r="BG99" s="129"/>
      <c r="BH99" s="129"/>
      <c r="BI99" s="129"/>
      <c r="BJ99" s="129"/>
      <c r="BK99" s="129"/>
      <c r="BL99" s="129"/>
      <c r="BM99" s="129"/>
      <c r="BN99" s="129"/>
      <c r="BO99" s="129"/>
      <c r="BP99" s="129"/>
      <c r="BQ99" s="129"/>
      <c r="BR99" s="129"/>
      <c r="BS99" s="129"/>
    </row>
    <row r="100" spans="1:71" ht="10.9" customHeight="1">
      <c r="A100" s="132"/>
      <c r="B100" s="130" t="s">
        <v>1032</v>
      </c>
      <c r="C100" s="121">
        <v>310101</v>
      </c>
      <c r="D100" s="504"/>
      <c r="E100" s="503">
        <v>0</v>
      </c>
      <c r="F100" s="527">
        <v>0</v>
      </c>
      <c r="G100" s="527">
        <v>0</v>
      </c>
      <c r="H100" s="500">
        <f t="shared" si="18"/>
        <v>0</v>
      </c>
      <c r="I100" s="501">
        <f t="shared" si="19"/>
        <v>0</v>
      </c>
      <c r="J100" s="48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29"/>
      <c r="AK100" s="129"/>
      <c r="AL100" s="129"/>
      <c r="AM100" s="129"/>
      <c r="AN100" s="129"/>
      <c r="AO100" s="129"/>
      <c r="AP100" s="129"/>
      <c r="AQ100" s="129"/>
      <c r="AR100" s="129"/>
      <c r="AS100" s="129"/>
      <c r="AT100" s="129"/>
      <c r="AU100" s="129"/>
      <c r="AV100" s="129"/>
      <c r="AW100" s="129"/>
      <c r="AX100" s="129"/>
      <c r="AY100" s="129"/>
      <c r="AZ100" s="129"/>
      <c r="BA100" s="129"/>
      <c r="BB100" s="129"/>
      <c r="BC100" s="129"/>
      <c r="BD100" s="129"/>
      <c r="BE100" s="129"/>
      <c r="BF100" s="129"/>
      <c r="BG100" s="129"/>
      <c r="BH100" s="129"/>
      <c r="BI100" s="129"/>
      <c r="BJ100" s="129"/>
      <c r="BK100" s="129"/>
      <c r="BL100" s="129"/>
      <c r="BM100" s="129"/>
      <c r="BN100" s="129"/>
      <c r="BO100" s="129"/>
      <c r="BP100" s="129"/>
      <c r="BQ100" s="129"/>
      <c r="BR100" s="129"/>
      <c r="BS100" s="129"/>
    </row>
    <row r="101" spans="1:71" s="126" customFormat="1" ht="10.9" customHeight="1">
      <c r="A101" s="122"/>
      <c r="B101" s="123" t="s">
        <v>347</v>
      </c>
      <c r="C101" s="124" t="s">
        <v>270</v>
      </c>
      <c r="D101" s="501">
        <v>0</v>
      </c>
      <c r="E101" s="500">
        <f>+E102</f>
        <v>0</v>
      </c>
      <c r="F101" s="525">
        <f t="shared" ref="F101:G101" si="33">+F102</f>
        <v>128010000</v>
      </c>
      <c r="G101" s="525">
        <f t="shared" si="33"/>
        <v>128010000</v>
      </c>
      <c r="H101" s="500">
        <f t="shared" si="18"/>
        <v>0</v>
      </c>
      <c r="I101" s="501">
        <f t="shared" si="19"/>
        <v>0</v>
      </c>
      <c r="J101" s="48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c r="AV101" s="125"/>
      <c r="AW101" s="125"/>
      <c r="AX101" s="125"/>
      <c r="AY101" s="125"/>
      <c r="AZ101" s="125"/>
      <c r="BA101" s="125"/>
      <c r="BB101" s="125"/>
      <c r="BC101" s="125"/>
      <c r="BD101" s="125"/>
      <c r="BE101" s="125"/>
      <c r="BF101" s="125"/>
      <c r="BG101" s="125"/>
      <c r="BH101" s="125"/>
      <c r="BI101" s="125"/>
      <c r="BJ101" s="125"/>
      <c r="BK101" s="125"/>
      <c r="BL101" s="125"/>
      <c r="BM101" s="125"/>
      <c r="BN101" s="125"/>
      <c r="BO101" s="125"/>
      <c r="BP101" s="125"/>
      <c r="BQ101" s="125"/>
      <c r="BR101" s="125"/>
      <c r="BS101" s="125"/>
    </row>
    <row r="102" spans="1:71" ht="10.9" customHeight="1">
      <c r="A102" s="132">
        <v>37</v>
      </c>
      <c r="B102" s="128" t="s">
        <v>347</v>
      </c>
      <c r="C102" s="121">
        <v>310400</v>
      </c>
      <c r="D102" s="502"/>
      <c r="E102" s="502"/>
      <c r="F102" s="526">
        <v>128010000</v>
      </c>
      <c r="G102" s="526">
        <v>128010000</v>
      </c>
      <c r="H102" s="500">
        <f t="shared" si="18"/>
        <v>0</v>
      </c>
      <c r="I102" s="501">
        <f t="shared" si="19"/>
        <v>0</v>
      </c>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29"/>
      <c r="AG102" s="129"/>
      <c r="AH102" s="129"/>
      <c r="AI102" s="129"/>
      <c r="AJ102" s="129"/>
      <c r="AK102" s="129"/>
      <c r="AL102" s="129"/>
      <c r="AM102" s="129"/>
      <c r="AN102" s="129"/>
      <c r="AO102" s="129"/>
      <c r="AP102" s="129"/>
      <c r="AQ102" s="129"/>
      <c r="AR102" s="129"/>
      <c r="AS102" s="129"/>
      <c r="AT102" s="129"/>
      <c r="AU102" s="129"/>
      <c r="AV102" s="129"/>
      <c r="AW102" s="129"/>
      <c r="AX102" s="129"/>
      <c r="AY102" s="129"/>
      <c r="AZ102" s="129"/>
      <c r="BA102" s="129"/>
      <c r="BB102" s="129"/>
      <c r="BC102" s="129"/>
      <c r="BD102" s="129"/>
      <c r="BE102" s="129"/>
      <c r="BF102" s="129"/>
      <c r="BG102" s="129"/>
      <c r="BH102" s="129"/>
      <c r="BI102" s="129"/>
      <c r="BJ102" s="129"/>
      <c r="BK102" s="129"/>
      <c r="BL102" s="129"/>
      <c r="BM102" s="129"/>
      <c r="BN102" s="129"/>
      <c r="BO102" s="129"/>
      <c r="BP102" s="129"/>
      <c r="BQ102" s="129"/>
      <c r="BR102" s="129"/>
      <c r="BS102" s="129"/>
    </row>
    <row r="103" spans="1:71" s="126" customFormat="1" ht="10.9" customHeight="1">
      <c r="A103" s="122"/>
      <c r="B103" s="123" t="s">
        <v>870</v>
      </c>
      <c r="C103" s="124" t="s">
        <v>270</v>
      </c>
      <c r="D103" s="501">
        <v>0</v>
      </c>
      <c r="E103" s="500">
        <v>0</v>
      </c>
      <c r="F103" s="525">
        <f t="shared" ref="F103:G103" si="34">+F104</f>
        <v>0</v>
      </c>
      <c r="G103" s="525">
        <f t="shared" si="34"/>
        <v>0</v>
      </c>
      <c r="H103" s="500">
        <f t="shared" si="18"/>
        <v>0</v>
      </c>
      <c r="I103" s="501">
        <f t="shared" si="19"/>
        <v>0</v>
      </c>
      <c r="J103" s="48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c r="AV103" s="125"/>
      <c r="AW103" s="125"/>
      <c r="AX103" s="125"/>
      <c r="AY103" s="125"/>
      <c r="AZ103" s="125"/>
      <c r="BA103" s="125"/>
      <c r="BB103" s="125"/>
      <c r="BC103" s="125"/>
      <c r="BD103" s="125"/>
      <c r="BE103" s="125"/>
      <c r="BF103" s="125"/>
      <c r="BG103" s="125"/>
      <c r="BH103" s="125"/>
      <c r="BI103" s="125"/>
      <c r="BJ103" s="125"/>
      <c r="BK103" s="125"/>
      <c r="BL103" s="125"/>
      <c r="BM103" s="125"/>
      <c r="BN103" s="125"/>
      <c r="BO103" s="125"/>
      <c r="BP103" s="125"/>
      <c r="BQ103" s="125"/>
      <c r="BR103" s="125"/>
      <c r="BS103" s="125"/>
    </row>
    <row r="104" spans="1:71" ht="10.9" customHeight="1">
      <c r="A104" s="132">
        <v>38</v>
      </c>
      <c r="B104" s="128" t="s">
        <v>870</v>
      </c>
      <c r="C104" s="121">
        <v>311201</v>
      </c>
      <c r="D104" s="504">
        <v>0</v>
      </c>
      <c r="E104" s="503">
        <v>0</v>
      </c>
      <c r="F104" s="527"/>
      <c r="G104" s="527">
        <v>0</v>
      </c>
      <c r="H104" s="500">
        <f t="shared" si="18"/>
        <v>0</v>
      </c>
      <c r="I104" s="501">
        <f t="shared" si="19"/>
        <v>0</v>
      </c>
      <c r="K104" s="129"/>
      <c r="L104" s="129"/>
      <c r="M104" s="129"/>
      <c r="N104" s="129"/>
      <c r="O104" s="129"/>
      <c r="P104" s="129"/>
      <c r="Q104" s="129"/>
      <c r="R104" s="129"/>
      <c r="S104" s="129"/>
      <c r="T104" s="129"/>
      <c r="U104" s="129"/>
      <c r="V104" s="129"/>
      <c r="W104" s="129"/>
      <c r="X104" s="129"/>
      <c r="Y104" s="129"/>
      <c r="Z104" s="129"/>
      <c r="AA104" s="129"/>
      <c r="AB104" s="129"/>
      <c r="AC104" s="129"/>
      <c r="AD104" s="129"/>
      <c r="AE104" s="129"/>
      <c r="AF104" s="129"/>
      <c r="AG104" s="129"/>
      <c r="AH104" s="129"/>
      <c r="AI104" s="129"/>
      <c r="AJ104" s="129"/>
      <c r="AK104" s="129"/>
      <c r="AL104" s="129"/>
      <c r="AM104" s="129"/>
      <c r="AN104" s="129"/>
      <c r="AO104" s="129"/>
      <c r="AP104" s="129"/>
      <c r="AQ104" s="129"/>
      <c r="AR104" s="129"/>
      <c r="AS104" s="129"/>
      <c r="AT104" s="129"/>
      <c r="AU104" s="129"/>
      <c r="AV104" s="129"/>
      <c r="AW104" s="129"/>
      <c r="AX104" s="129"/>
      <c r="AY104" s="129"/>
      <c r="AZ104" s="129"/>
      <c r="BA104" s="129"/>
      <c r="BB104" s="129"/>
      <c r="BC104" s="129"/>
      <c r="BD104" s="129"/>
      <c r="BE104" s="129"/>
      <c r="BF104" s="129"/>
      <c r="BG104" s="129"/>
      <c r="BH104" s="129"/>
      <c r="BI104" s="129"/>
      <c r="BJ104" s="129"/>
      <c r="BK104" s="129"/>
      <c r="BL104" s="129"/>
      <c r="BM104" s="129"/>
      <c r="BN104" s="129"/>
      <c r="BO104" s="129"/>
      <c r="BP104" s="129"/>
      <c r="BQ104" s="129"/>
      <c r="BR104" s="129"/>
      <c r="BS104" s="129"/>
    </row>
    <row r="105" spans="1:71" s="126" customFormat="1" ht="10.9" customHeight="1">
      <c r="A105" s="122"/>
      <c r="B105" s="123" t="s">
        <v>1033</v>
      </c>
      <c r="C105" s="124" t="s">
        <v>270</v>
      </c>
      <c r="D105" s="501">
        <v>0</v>
      </c>
      <c r="E105" s="500">
        <f>+E106</f>
        <v>3423840</v>
      </c>
      <c r="F105" s="525">
        <f>+F106+F107</f>
        <v>10554270</v>
      </c>
      <c r="G105" s="525">
        <f>+G106+G107</f>
        <v>8730885</v>
      </c>
      <c r="H105" s="500"/>
      <c r="I105" s="501">
        <f>+I106</f>
        <v>1600455</v>
      </c>
      <c r="J105" s="48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c r="AV105" s="125"/>
      <c r="AW105" s="125"/>
      <c r="AX105" s="125"/>
      <c r="AY105" s="125"/>
      <c r="AZ105" s="125"/>
      <c r="BA105" s="125"/>
      <c r="BB105" s="125"/>
      <c r="BC105" s="125"/>
      <c r="BD105" s="125"/>
      <c r="BE105" s="125"/>
      <c r="BF105" s="125"/>
      <c r="BG105" s="125"/>
      <c r="BH105" s="125"/>
      <c r="BI105" s="125"/>
      <c r="BJ105" s="125"/>
      <c r="BK105" s="125"/>
      <c r="BL105" s="125"/>
      <c r="BM105" s="125"/>
      <c r="BN105" s="125"/>
      <c r="BO105" s="125"/>
      <c r="BP105" s="125"/>
      <c r="BQ105" s="125"/>
      <c r="BR105" s="125"/>
      <c r="BS105" s="125"/>
    </row>
    <row r="106" spans="1:71" ht="10.9" customHeight="1">
      <c r="A106" s="132">
        <v>39</v>
      </c>
      <c r="B106" s="128" t="s">
        <v>1033</v>
      </c>
      <c r="C106" s="121">
        <v>310500</v>
      </c>
      <c r="D106" s="502"/>
      <c r="E106" s="502">
        <v>3423840</v>
      </c>
      <c r="F106" s="526">
        <v>10554270</v>
      </c>
      <c r="G106" s="526">
        <v>8730885</v>
      </c>
      <c r="H106" s="500"/>
      <c r="I106" s="501">
        <f>+E106+G106-F106</f>
        <v>1600455</v>
      </c>
      <c r="K106" s="129"/>
      <c r="L106" s="129"/>
      <c r="M106" s="129"/>
      <c r="N106" s="129"/>
      <c r="O106" s="129"/>
      <c r="P106" s="129"/>
      <c r="Q106" s="129"/>
      <c r="R106" s="129"/>
      <c r="S106" s="129"/>
      <c r="T106" s="129"/>
      <c r="U106" s="129"/>
      <c r="V106" s="129"/>
      <c r="W106" s="129"/>
      <c r="X106" s="129"/>
      <c r="Y106" s="129"/>
      <c r="Z106" s="129"/>
      <c r="AA106" s="129"/>
      <c r="AB106" s="129"/>
      <c r="AC106" s="129"/>
      <c r="AD106" s="129"/>
      <c r="AE106" s="129"/>
      <c r="AF106" s="129"/>
      <c r="AG106" s="129"/>
      <c r="AH106" s="129"/>
      <c r="AI106" s="129"/>
      <c r="AJ106" s="129"/>
      <c r="AK106" s="129"/>
      <c r="AL106" s="129"/>
      <c r="AM106" s="129"/>
      <c r="AN106" s="129"/>
      <c r="AO106" s="129"/>
      <c r="AP106" s="129"/>
      <c r="AQ106" s="129"/>
      <c r="AR106" s="129"/>
      <c r="AS106" s="129"/>
      <c r="AT106" s="129"/>
      <c r="AU106" s="129"/>
      <c r="AV106" s="129"/>
      <c r="AW106" s="129"/>
      <c r="AX106" s="129"/>
      <c r="AY106" s="129"/>
      <c r="AZ106" s="129"/>
      <c r="BA106" s="129"/>
      <c r="BB106" s="129"/>
      <c r="BC106" s="129"/>
      <c r="BD106" s="129"/>
      <c r="BE106" s="129"/>
      <c r="BF106" s="129"/>
      <c r="BG106" s="129"/>
      <c r="BH106" s="129"/>
      <c r="BI106" s="129"/>
      <c r="BJ106" s="129"/>
      <c r="BK106" s="129"/>
      <c r="BL106" s="129"/>
      <c r="BM106" s="129"/>
      <c r="BN106" s="129"/>
      <c r="BO106" s="129"/>
      <c r="BP106" s="129"/>
      <c r="BQ106" s="129"/>
      <c r="BR106" s="129"/>
      <c r="BS106" s="129"/>
    </row>
    <row r="107" spans="1:71" ht="10.9" customHeight="1">
      <c r="A107" s="132"/>
      <c r="B107" s="128" t="s">
        <v>1034</v>
      </c>
      <c r="C107" s="131">
        <v>310501</v>
      </c>
      <c r="D107" s="504"/>
      <c r="E107" s="503">
        <v>0</v>
      </c>
      <c r="F107" s="527">
        <v>0</v>
      </c>
      <c r="G107" s="527">
        <v>0</v>
      </c>
      <c r="H107" s="500"/>
      <c r="I107" s="501">
        <f t="shared" si="19"/>
        <v>0</v>
      </c>
      <c r="K107" s="129"/>
      <c r="L107" s="129"/>
      <c r="M107" s="129"/>
      <c r="N107" s="129"/>
      <c r="O107" s="129"/>
      <c r="P107" s="129"/>
      <c r="Q107" s="129"/>
      <c r="R107" s="129"/>
      <c r="S107" s="129"/>
      <c r="T107" s="129"/>
      <c r="U107" s="129"/>
      <c r="V107" s="129"/>
      <c r="W107" s="129"/>
      <c r="X107" s="129"/>
      <c r="Y107" s="129"/>
      <c r="Z107" s="129"/>
      <c r="AA107" s="129"/>
      <c r="AB107" s="129"/>
      <c r="AC107" s="129"/>
      <c r="AD107" s="129"/>
      <c r="AE107" s="129"/>
      <c r="AF107" s="129"/>
      <c r="AG107" s="129"/>
      <c r="AH107" s="129"/>
      <c r="AI107" s="129"/>
      <c r="AJ107" s="129"/>
      <c r="AK107" s="129"/>
      <c r="AL107" s="129"/>
      <c r="AM107" s="129"/>
      <c r="AN107" s="129"/>
      <c r="AO107" s="129"/>
      <c r="AP107" s="129"/>
      <c r="AQ107" s="129"/>
      <c r="AR107" s="129"/>
      <c r="AS107" s="129"/>
      <c r="AT107" s="129"/>
      <c r="AU107" s="129"/>
      <c r="AV107" s="129"/>
      <c r="AW107" s="129"/>
      <c r="AX107" s="129"/>
      <c r="AY107" s="129"/>
      <c r="AZ107" s="129"/>
      <c r="BA107" s="129"/>
      <c r="BB107" s="129"/>
      <c r="BC107" s="129"/>
      <c r="BD107" s="129"/>
      <c r="BE107" s="129"/>
      <c r="BF107" s="129"/>
      <c r="BG107" s="129"/>
      <c r="BH107" s="129"/>
      <c r="BI107" s="129"/>
      <c r="BJ107" s="129"/>
      <c r="BK107" s="129"/>
      <c r="BL107" s="129"/>
      <c r="BM107" s="129"/>
      <c r="BN107" s="129"/>
      <c r="BO107" s="129"/>
      <c r="BP107" s="129"/>
      <c r="BQ107" s="129"/>
      <c r="BR107" s="129"/>
      <c r="BS107" s="129"/>
    </row>
    <row r="108" spans="1:71" s="126" customFormat="1" ht="10.9" customHeight="1">
      <c r="A108" s="122"/>
      <c r="B108" s="123" t="s">
        <v>871</v>
      </c>
      <c r="C108" s="124" t="s">
        <v>270</v>
      </c>
      <c r="D108" s="501">
        <v>0</v>
      </c>
      <c r="E108" s="500">
        <f>+E109</f>
        <v>43270931.630000003</v>
      </c>
      <c r="F108" s="525">
        <f t="shared" ref="F108:G108" si="35">+F109</f>
        <v>154114940.88</v>
      </c>
      <c r="G108" s="525">
        <f t="shared" si="35"/>
        <v>115014615.27</v>
      </c>
      <c r="H108" s="500"/>
      <c r="I108" s="501">
        <f>+I109</f>
        <v>4170606.0200000107</v>
      </c>
      <c r="J108" s="490"/>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c r="AV108" s="125"/>
      <c r="AW108" s="125"/>
      <c r="AX108" s="125"/>
      <c r="AY108" s="125"/>
      <c r="AZ108" s="125"/>
      <c r="BA108" s="125"/>
      <c r="BB108" s="125"/>
      <c r="BC108" s="125"/>
      <c r="BD108" s="125"/>
      <c r="BE108" s="125"/>
      <c r="BF108" s="125"/>
      <c r="BG108" s="125"/>
      <c r="BH108" s="125"/>
      <c r="BI108" s="125"/>
      <c r="BJ108" s="125"/>
      <c r="BK108" s="125"/>
      <c r="BL108" s="125"/>
      <c r="BM108" s="125"/>
      <c r="BN108" s="125"/>
      <c r="BO108" s="125"/>
      <c r="BP108" s="125"/>
      <c r="BQ108" s="125"/>
      <c r="BR108" s="125"/>
      <c r="BS108" s="125"/>
    </row>
    <row r="109" spans="1:71" ht="10.9" customHeight="1">
      <c r="A109" s="132">
        <v>40</v>
      </c>
      <c r="B109" s="128" t="s">
        <v>871</v>
      </c>
      <c r="C109" s="121">
        <v>310901</v>
      </c>
      <c r="D109" s="502"/>
      <c r="E109" s="502">
        <v>43270931.630000003</v>
      </c>
      <c r="F109" s="526">
        <v>154114940.88</v>
      </c>
      <c r="G109" s="526">
        <v>115014615.27</v>
      </c>
      <c r="H109" s="500"/>
      <c r="I109" s="501">
        <f>+E109+G109-F109</f>
        <v>4170606.0200000107</v>
      </c>
      <c r="K109" s="129"/>
      <c r="L109" s="129"/>
      <c r="M109" s="129"/>
      <c r="N109" s="129"/>
      <c r="O109" s="129"/>
      <c r="P109" s="129"/>
      <c r="Q109" s="129"/>
      <c r="R109" s="129"/>
      <c r="S109" s="129"/>
      <c r="T109" s="129"/>
      <c r="U109" s="129"/>
      <c r="V109" s="129"/>
      <c r="W109" s="129"/>
      <c r="X109" s="129"/>
      <c r="Y109" s="129"/>
      <c r="Z109" s="129"/>
      <c r="AA109" s="129"/>
      <c r="AB109" s="129"/>
      <c r="AC109" s="129"/>
      <c r="AD109" s="129"/>
      <c r="AE109" s="129"/>
      <c r="AF109" s="129"/>
      <c r="AG109" s="129"/>
      <c r="AH109" s="129"/>
      <c r="AI109" s="129"/>
      <c r="AJ109" s="129"/>
      <c r="AK109" s="129"/>
      <c r="AL109" s="129"/>
      <c r="AM109" s="129"/>
      <c r="AN109" s="129"/>
      <c r="AO109" s="129"/>
      <c r="AP109" s="129"/>
      <c r="AQ109" s="129"/>
      <c r="AR109" s="129"/>
      <c r="AS109" s="129"/>
      <c r="AT109" s="129"/>
      <c r="AU109" s="129"/>
      <c r="AV109" s="129"/>
      <c r="AW109" s="129"/>
      <c r="AX109" s="129"/>
      <c r="AY109" s="129"/>
      <c r="AZ109" s="129"/>
      <c r="BA109" s="129"/>
      <c r="BB109" s="129"/>
      <c r="BC109" s="129"/>
      <c r="BD109" s="129"/>
      <c r="BE109" s="129"/>
      <c r="BF109" s="129"/>
      <c r="BG109" s="129"/>
      <c r="BH109" s="129"/>
      <c r="BI109" s="129"/>
      <c r="BJ109" s="129"/>
      <c r="BK109" s="129"/>
      <c r="BL109" s="129"/>
      <c r="BM109" s="129"/>
      <c r="BN109" s="129"/>
      <c r="BO109" s="129"/>
      <c r="BP109" s="129"/>
      <c r="BQ109" s="129"/>
      <c r="BR109" s="129"/>
      <c r="BS109" s="129"/>
    </row>
    <row r="110" spans="1:71" s="126" customFormat="1" ht="10.9" customHeight="1">
      <c r="A110" s="122"/>
      <c r="B110" s="123" t="s">
        <v>872</v>
      </c>
      <c r="C110" s="124" t="s">
        <v>270</v>
      </c>
      <c r="D110" s="501">
        <v>0</v>
      </c>
      <c r="E110" s="500">
        <v>0</v>
      </c>
      <c r="F110" s="525">
        <f t="shared" ref="F110:G110" si="36">+F111</f>
        <v>0</v>
      </c>
      <c r="G110" s="525">
        <f t="shared" si="36"/>
        <v>0</v>
      </c>
      <c r="H110" s="500"/>
      <c r="I110" s="501">
        <f t="shared" si="19"/>
        <v>0</v>
      </c>
      <c r="J110" s="48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c r="AV110" s="125"/>
      <c r="AW110" s="125"/>
      <c r="AX110" s="125"/>
      <c r="AY110" s="125"/>
      <c r="AZ110" s="125"/>
      <c r="BA110" s="125"/>
      <c r="BB110" s="125"/>
      <c r="BC110" s="125"/>
      <c r="BD110" s="125"/>
      <c r="BE110" s="125"/>
      <c r="BF110" s="125"/>
      <c r="BG110" s="125"/>
      <c r="BH110" s="125"/>
      <c r="BI110" s="125"/>
      <c r="BJ110" s="125"/>
      <c r="BK110" s="125"/>
      <c r="BL110" s="125"/>
      <c r="BM110" s="125"/>
      <c r="BN110" s="125"/>
      <c r="BO110" s="125"/>
      <c r="BP110" s="125"/>
      <c r="BQ110" s="125"/>
      <c r="BR110" s="125"/>
      <c r="BS110" s="125"/>
    </row>
    <row r="111" spans="1:71" ht="10.9" customHeight="1">
      <c r="A111" s="132">
        <v>41</v>
      </c>
      <c r="B111" s="128" t="s">
        <v>872</v>
      </c>
      <c r="C111" s="121">
        <v>310300</v>
      </c>
      <c r="D111" s="504">
        <v>0</v>
      </c>
      <c r="E111" s="503">
        <v>0</v>
      </c>
      <c r="F111" s="530">
        <v>0</v>
      </c>
      <c r="G111" s="530">
        <v>0</v>
      </c>
      <c r="H111" s="500"/>
      <c r="I111" s="501">
        <f t="shared" si="19"/>
        <v>0</v>
      </c>
      <c r="K111" s="129"/>
      <c r="L111" s="129"/>
      <c r="M111" s="129"/>
      <c r="N111" s="129"/>
      <c r="O111" s="129"/>
      <c r="P111" s="129"/>
      <c r="Q111" s="129"/>
      <c r="R111" s="129"/>
      <c r="S111" s="129"/>
      <c r="T111" s="129"/>
      <c r="U111" s="129"/>
      <c r="V111" s="129"/>
      <c r="W111" s="129"/>
      <c r="X111" s="129"/>
      <c r="Y111" s="129"/>
      <c r="Z111" s="129"/>
      <c r="AA111" s="129"/>
      <c r="AB111" s="129"/>
      <c r="AC111" s="129"/>
      <c r="AD111" s="129"/>
      <c r="AE111" s="129"/>
      <c r="AF111" s="129"/>
      <c r="AG111" s="129"/>
      <c r="AH111" s="129"/>
      <c r="AI111" s="129"/>
      <c r="AJ111" s="129"/>
      <c r="AK111" s="129"/>
      <c r="AL111" s="129"/>
      <c r="AM111" s="129"/>
      <c r="AN111" s="129"/>
      <c r="AO111" s="129"/>
      <c r="AP111" s="129"/>
      <c r="AQ111" s="129"/>
      <c r="AR111" s="129"/>
      <c r="AS111" s="129"/>
      <c r="AT111" s="129"/>
      <c r="AU111" s="129"/>
      <c r="AV111" s="129"/>
      <c r="AW111" s="129"/>
      <c r="AX111" s="129"/>
      <c r="AY111" s="129"/>
      <c r="AZ111" s="129"/>
      <c r="BA111" s="129"/>
      <c r="BB111" s="129"/>
      <c r="BC111" s="129"/>
      <c r="BD111" s="129"/>
      <c r="BE111" s="129"/>
      <c r="BF111" s="129"/>
      <c r="BG111" s="129"/>
      <c r="BH111" s="129"/>
      <c r="BI111" s="129"/>
      <c r="BJ111" s="129"/>
      <c r="BK111" s="129"/>
      <c r="BL111" s="129"/>
      <c r="BM111" s="129"/>
      <c r="BN111" s="129"/>
      <c r="BO111" s="129"/>
      <c r="BP111" s="129"/>
      <c r="BQ111" s="129"/>
      <c r="BR111" s="129"/>
      <c r="BS111" s="129"/>
    </row>
    <row r="112" spans="1:71" s="126" customFormat="1" ht="10.9" customHeight="1">
      <c r="A112" s="122"/>
      <c r="B112" s="123" t="s">
        <v>765</v>
      </c>
      <c r="C112" s="124" t="s">
        <v>270</v>
      </c>
      <c r="D112" s="501">
        <v>0</v>
      </c>
      <c r="E112" s="500">
        <f>+E113</f>
        <v>2199000</v>
      </c>
      <c r="F112" s="525">
        <f t="shared" ref="F112:G112" si="37">+F113</f>
        <v>32285160</v>
      </c>
      <c r="G112" s="525">
        <f t="shared" si="37"/>
        <v>32685950</v>
      </c>
      <c r="H112" s="500"/>
      <c r="I112" s="501">
        <f>+I113</f>
        <v>2599790</v>
      </c>
      <c r="J112" s="48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c r="AV112" s="125"/>
      <c r="AW112" s="125"/>
      <c r="AX112" s="125"/>
      <c r="AY112" s="125"/>
      <c r="AZ112" s="125"/>
      <c r="BA112" s="125"/>
      <c r="BB112" s="125"/>
      <c r="BC112" s="125"/>
      <c r="BD112" s="125"/>
      <c r="BE112" s="125"/>
      <c r="BF112" s="125"/>
      <c r="BG112" s="125"/>
      <c r="BH112" s="125"/>
      <c r="BI112" s="125"/>
      <c r="BJ112" s="125"/>
      <c r="BK112" s="125"/>
      <c r="BL112" s="125"/>
      <c r="BM112" s="125"/>
      <c r="BN112" s="125"/>
      <c r="BO112" s="125"/>
      <c r="BP112" s="125"/>
      <c r="BQ112" s="125"/>
      <c r="BR112" s="125"/>
      <c r="BS112" s="125"/>
    </row>
    <row r="113" spans="1:71" ht="10.9" customHeight="1">
      <c r="A113" s="132">
        <v>42</v>
      </c>
      <c r="B113" s="128" t="s">
        <v>765</v>
      </c>
      <c r="C113" s="121">
        <v>310600</v>
      </c>
      <c r="D113" s="502"/>
      <c r="E113" s="502">
        <v>2199000</v>
      </c>
      <c r="F113" s="526">
        <v>32285160</v>
      </c>
      <c r="G113" s="526">
        <v>32685950</v>
      </c>
      <c r="H113" s="500"/>
      <c r="I113" s="501">
        <f>+E113+G113-F113</f>
        <v>2599790</v>
      </c>
      <c r="K113" s="129"/>
      <c r="L113" s="129"/>
      <c r="M113" s="129"/>
      <c r="N113" s="129"/>
      <c r="O113" s="129"/>
      <c r="P113" s="129"/>
      <c r="Q113" s="129"/>
      <c r="R113" s="129"/>
      <c r="S113" s="129"/>
      <c r="T113" s="129"/>
      <c r="U113" s="129"/>
      <c r="V113" s="129"/>
      <c r="W113" s="129"/>
      <c r="X113" s="129"/>
      <c r="Y113" s="129"/>
      <c r="Z113" s="129"/>
      <c r="AA113" s="129"/>
      <c r="AB113" s="129"/>
      <c r="AC113" s="129"/>
      <c r="AD113" s="129"/>
      <c r="AE113" s="129"/>
      <c r="AF113" s="129"/>
      <c r="AG113" s="129"/>
      <c r="AH113" s="129"/>
      <c r="AI113" s="129"/>
      <c r="AJ113" s="129"/>
      <c r="AK113" s="129"/>
      <c r="AL113" s="129"/>
      <c r="AM113" s="129"/>
      <c r="AN113" s="129"/>
      <c r="AO113" s="129"/>
      <c r="AP113" s="129"/>
      <c r="AQ113" s="129"/>
      <c r="AR113" s="129"/>
      <c r="AS113" s="129"/>
      <c r="AT113" s="129"/>
      <c r="AU113" s="129"/>
      <c r="AV113" s="129"/>
      <c r="AW113" s="129"/>
      <c r="AX113" s="129"/>
      <c r="AY113" s="129"/>
      <c r="AZ113" s="129"/>
      <c r="BA113" s="129"/>
      <c r="BB113" s="129"/>
      <c r="BC113" s="129"/>
      <c r="BD113" s="129"/>
      <c r="BE113" s="129"/>
      <c r="BF113" s="129"/>
      <c r="BG113" s="129"/>
      <c r="BH113" s="129"/>
      <c r="BI113" s="129"/>
      <c r="BJ113" s="129"/>
      <c r="BK113" s="129"/>
      <c r="BL113" s="129"/>
      <c r="BM113" s="129"/>
      <c r="BN113" s="129"/>
      <c r="BO113" s="129"/>
      <c r="BP113" s="129"/>
      <c r="BQ113" s="129"/>
      <c r="BR113" s="129"/>
      <c r="BS113" s="129"/>
    </row>
    <row r="114" spans="1:71" s="126" customFormat="1" ht="10.9" customHeight="1">
      <c r="A114" s="122"/>
      <c r="B114" s="123" t="s">
        <v>766</v>
      </c>
      <c r="C114" s="124" t="s">
        <v>270</v>
      </c>
      <c r="D114" s="501">
        <v>0</v>
      </c>
      <c r="E114" s="500">
        <f>+E115+E116+E117</f>
        <v>0</v>
      </c>
      <c r="F114" s="525">
        <f>+F115+F116+F117</f>
        <v>0</v>
      </c>
      <c r="G114" s="525">
        <f t="shared" ref="G114" si="38">+G115+G116+G117</f>
        <v>0</v>
      </c>
      <c r="H114" s="500">
        <f t="shared" si="18"/>
        <v>0</v>
      </c>
      <c r="I114" s="501">
        <f t="shared" si="19"/>
        <v>0</v>
      </c>
      <c r="J114" s="48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c r="AV114" s="125"/>
      <c r="AW114" s="125"/>
      <c r="AX114" s="125"/>
      <c r="AY114" s="125"/>
      <c r="AZ114" s="125"/>
      <c r="BA114" s="125"/>
      <c r="BB114" s="125"/>
      <c r="BC114" s="125"/>
      <c r="BD114" s="125"/>
      <c r="BE114" s="125"/>
      <c r="BF114" s="125"/>
      <c r="BG114" s="125"/>
      <c r="BH114" s="125"/>
      <c r="BI114" s="125"/>
      <c r="BJ114" s="125"/>
      <c r="BK114" s="125"/>
      <c r="BL114" s="125"/>
      <c r="BM114" s="125"/>
      <c r="BN114" s="125"/>
      <c r="BO114" s="125"/>
      <c r="BP114" s="125"/>
      <c r="BQ114" s="125"/>
      <c r="BR114" s="125"/>
      <c r="BS114" s="125"/>
    </row>
    <row r="115" spans="1:71" ht="10.9" customHeight="1">
      <c r="A115" s="132">
        <v>43</v>
      </c>
      <c r="B115" s="128" t="s">
        <v>873</v>
      </c>
      <c r="C115" s="121">
        <v>310800</v>
      </c>
      <c r="D115" s="456"/>
      <c r="E115" s="456"/>
      <c r="F115" s="528"/>
      <c r="G115" s="528"/>
      <c r="H115" s="500">
        <f t="shared" si="18"/>
        <v>0</v>
      </c>
      <c r="I115" s="501">
        <f t="shared" si="19"/>
        <v>0</v>
      </c>
      <c r="K115" s="129"/>
      <c r="L115" s="129"/>
      <c r="M115" s="129"/>
      <c r="N115" s="129"/>
      <c r="O115" s="129"/>
      <c r="P115" s="129"/>
      <c r="Q115" s="129"/>
      <c r="R115" s="129"/>
      <c r="S115" s="129"/>
      <c r="T115" s="129"/>
      <c r="U115" s="129"/>
      <c r="V115" s="129"/>
      <c r="W115" s="129"/>
      <c r="X115" s="129"/>
      <c r="Y115" s="129"/>
      <c r="Z115" s="129"/>
      <c r="AA115" s="129"/>
      <c r="AB115" s="129"/>
      <c r="AC115" s="129"/>
      <c r="AD115" s="129"/>
      <c r="AE115" s="129"/>
      <c r="AF115" s="129"/>
      <c r="AG115" s="129"/>
      <c r="AH115" s="129"/>
      <c r="AI115" s="129"/>
      <c r="AJ115" s="129"/>
      <c r="AK115" s="129"/>
      <c r="AL115" s="129"/>
      <c r="AM115" s="129"/>
      <c r="AN115" s="129"/>
      <c r="AO115" s="129"/>
      <c r="AP115" s="129"/>
      <c r="AQ115" s="129"/>
      <c r="AR115" s="129"/>
      <c r="AS115" s="129"/>
      <c r="AT115" s="129"/>
      <c r="AU115" s="129"/>
      <c r="AV115" s="129"/>
      <c r="AW115" s="129"/>
      <c r="AX115" s="129"/>
      <c r="AY115" s="129"/>
      <c r="AZ115" s="129"/>
      <c r="BA115" s="129"/>
      <c r="BB115" s="129"/>
      <c r="BC115" s="129"/>
      <c r="BD115" s="129"/>
      <c r="BE115" s="129"/>
      <c r="BF115" s="129"/>
      <c r="BG115" s="129"/>
      <c r="BH115" s="129"/>
      <c r="BI115" s="129"/>
      <c r="BJ115" s="129"/>
      <c r="BK115" s="129"/>
      <c r="BL115" s="129"/>
      <c r="BM115" s="129"/>
      <c r="BN115" s="129"/>
      <c r="BO115" s="129"/>
      <c r="BP115" s="129"/>
      <c r="BQ115" s="129"/>
      <c r="BR115" s="129"/>
      <c r="BS115" s="129"/>
    </row>
    <row r="116" spans="1:71" ht="10.9" customHeight="1">
      <c r="A116" s="132"/>
      <c r="B116" s="130"/>
      <c r="C116" s="121"/>
      <c r="D116" s="504"/>
      <c r="E116" s="503">
        <v>0</v>
      </c>
      <c r="F116" s="527">
        <v>0</v>
      </c>
      <c r="G116" s="527">
        <v>0</v>
      </c>
      <c r="H116" s="500">
        <f t="shared" si="18"/>
        <v>0</v>
      </c>
      <c r="I116" s="501">
        <f t="shared" si="19"/>
        <v>0</v>
      </c>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29"/>
      <c r="AG116" s="129"/>
      <c r="AH116" s="129"/>
      <c r="AI116" s="129"/>
      <c r="AJ116" s="129"/>
      <c r="AK116" s="129"/>
      <c r="AL116" s="129"/>
      <c r="AM116" s="129"/>
      <c r="AN116" s="129"/>
      <c r="AO116" s="129"/>
      <c r="AP116" s="129"/>
      <c r="AQ116" s="129"/>
      <c r="AR116" s="129"/>
      <c r="AS116" s="129"/>
      <c r="AT116" s="129"/>
      <c r="AU116" s="129"/>
      <c r="AV116" s="129"/>
      <c r="AW116" s="129"/>
      <c r="AX116" s="129"/>
      <c r="AY116" s="129"/>
      <c r="AZ116" s="129"/>
      <c r="BA116" s="129"/>
      <c r="BB116" s="129"/>
      <c r="BC116" s="129"/>
      <c r="BD116" s="129"/>
      <c r="BE116" s="129"/>
      <c r="BF116" s="129"/>
      <c r="BG116" s="129"/>
      <c r="BH116" s="129"/>
      <c r="BI116" s="129"/>
      <c r="BJ116" s="129"/>
      <c r="BK116" s="129"/>
      <c r="BL116" s="129"/>
      <c r="BM116" s="129"/>
      <c r="BN116" s="129"/>
      <c r="BO116" s="129"/>
      <c r="BP116" s="129"/>
      <c r="BQ116" s="129"/>
      <c r="BR116" s="129"/>
      <c r="BS116" s="129"/>
    </row>
    <row r="117" spans="1:71" ht="10.9" customHeight="1">
      <c r="A117" s="132"/>
      <c r="B117" s="130"/>
      <c r="C117" s="121"/>
      <c r="D117" s="504"/>
      <c r="E117" s="503">
        <v>0</v>
      </c>
      <c r="F117" s="527">
        <v>0</v>
      </c>
      <c r="G117" s="527">
        <v>0</v>
      </c>
      <c r="H117" s="500">
        <f t="shared" si="18"/>
        <v>0</v>
      </c>
      <c r="I117" s="501">
        <f t="shared" si="19"/>
        <v>0</v>
      </c>
      <c r="K117" s="129"/>
      <c r="L117" s="129"/>
      <c r="M117" s="129"/>
      <c r="N117" s="129"/>
      <c r="O117" s="129"/>
      <c r="P117" s="129"/>
      <c r="Q117" s="129"/>
      <c r="R117" s="129"/>
      <c r="S117" s="129"/>
      <c r="T117" s="129"/>
      <c r="U117" s="129"/>
      <c r="V117" s="129"/>
      <c r="W117" s="129"/>
      <c r="X117" s="129"/>
      <c r="Y117" s="129"/>
      <c r="Z117" s="129"/>
      <c r="AA117" s="129"/>
      <c r="AB117" s="129"/>
      <c r="AC117" s="129"/>
      <c r="AD117" s="129"/>
      <c r="AE117" s="129"/>
      <c r="AF117" s="129"/>
      <c r="AG117" s="129"/>
      <c r="AH117" s="129"/>
      <c r="AI117" s="129"/>
      <c r="AJ117" s="129"/>
      <c r="AK117" s="129"/>
      <c r="AL117" s="129"/>
      <c r="AM117" s="129"/>
      <c r="AN117" s="129"/>
      <c r="AO117" s="129"/>
      <c r="AP117" s="129"/>
      <c r="AQ117" s="129"/>
      <c r="AR117" s="129"/>
      <c r="AS117" s="129"/>
      <c r="AT117" s="129"/>
      <c r="AU117" s="129"/>
      <c r="AV117" s="129"/>
      <c r="AW117" s="129"/>
      <c r="AX117" s="129"/>
      <c r="AY117" s="129"/>
      <c r="AZ117" s="129"/>
      <c r="BA117" s="129"/>
      <c r="BB117" s="129"/>
      <c r="BC117" s="129"/>
      <c r="BD117" s="129"/>
      <c r="BE117" s="129"/>
      <c r="BF117" s="129"/>
      <c r="BG117" s="129"/>
      <c r="BH117" s="129"/>
      <c r="BI117" s="129"/>
      <c r="BJ117" s="129"/>
      <c r="BK117" s="129"/>
      <c r="BL117" s="129"/>
      <c r="BM117" s="129"/>
      <c r="BN117" s="129"/>
      <c r="BO117" s="129"/>
      <c r="BP117" s="129"/>
      <c r="BQ117" s="129"/>
      <c r="BR117" s="129"/>
      <c r="BS117" s="129"/>
    </row>
    <row r="118" spans="1:71" s="126" customFormat="1" ht="10.9" customHeight="1">
      <c r="A118" s="122"/>
      <c r="B118" s="123" t="s">
        <v>767</v>
      </c>
      <c r="C118" s="124" t="s">
        <v>270</v>
      </c>
      <c r="D118" s="501">
        <v>0</v>
      </c>
      <c r="E118" s="500">
        <v>0</v>
      </c>
      <c r="F118" s="525">
        <f t="shared" ref="F118:G118" si="39">+F119</f>
        <v>0</v>
      </c>
      <c r="G118" s="525">
        <f t="shared" si="39"/>
        <v>0</v>
      </c>
      <c r="H118" s="500">
        <f t="shared" si="18"/>
        <v>0</v>
      </c>
      <c r="I118" s="501">
        <f t="shared" si="19"/>
        <v>0</v>
      </c>
      <c r="J118" s="48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c r="AV118" s="125"/>
      <c r="AW118" s="125"/>
      <c r="AX118" s="125"/>
      <c r="AY118" s="125"/>
      <c r="AZ118" s="125"/>
      <c r="BA118" s="125"/>
      <c r="BB118" s="125"/>
      <c r="BC118" s="125"/>
      <c r="BD118" s="125"/>
      <c r="BE118" s="125"/>
      <c r="BF118" s="125"/>
      <c r="BG118" s="125"/>
      <c r="BH118" s="125"/>
      <c r="BI118" s="125"/>
      <c r="BJ118" s="125"/>
      <c r="BK118" s="125"/>
      <c r="BL118" s="125"/>
      <c r="BM118" s="125"/>
      <c r="BN118" s="125"/>
      <c r="BO118" s="125"/>
      <c r="BP118" s="125"/>
      <c r="BQ118" s="125"/>
      <c r="BR118" s="125"/>
      <c r="BS118" s="125"/>
    </row>
    <row r="119" spans="1:71" ht="10.9" customHeight="1">
      <c r="A119" s="132">
        <v>44</v>
      </c>
      <c r="B119" s="128" t="s">
        <v>767</v>
      </c>
      <c r="C119" s="121">
        <v>311202</v>
      </c>
      <c r="D119" s="504">
        <v>0</v>
      </c>
      <c r="E119" s="503">
        <v>0</v>
      </c>
      <c r="F119" s="527">
        <v>0</v>
      </c>
      <c r="G119" s="527">
        <v>0</v>
      </c>
      <c r="H119" s="500">
        <f t="shared" si="18"/>
        <v>0</v>
      </c>
      <c r="I119" s="501">
        <f t="shared" si="19"/>
        <v>0</v>
      </c>
      <c r="K119" s="129"/>
      <c r="L119" s="129"/>
      <c r="M119" s="129"/>
      <c r="N119" s="129"/>
      <c r="O119" s="129"/>
      <c r="P119" s="129"/>
      <c r="Q119" s="129"/>
      <c r="R119" s="129"/>
      <c r="S119" s="129"/>
      <c r="T119" s="129"/>
      <c r="U119" s="129"/>
      <c r="V119" s="129"/>
      <c r="W119" s="129"/>
      <c r="X119" s="129"/>
      <c r="Y119" s="129"/>
      <c r="Z119" s="129"/>
      <c r="AA119" s="129"/>
      <c r="AB119" s="129"/>
      <c r="AC119" s="129"/>
      <c r="AD119" s="129"/>
      <c r="AE119" s="129"/>
      <c r="AF119" s="129"/>
      <c r="AG119" s="129"/>
      <c r="AH119" s="129"/>
      <c r="AI119" s="129"/>
      <c r="AJ119" s="129"/>
      <c r="AK119" s="129"/>
      <c r="AL119" s="129"/>
      <c r="AM119" s="129"/>
      <c r="AN119" s="129"/>
      <c r="AO119" s="129"/>
      <c r="AP119" s="129"/>
      <c r="AQ119" s="129"/>
      <c r="AR119" s="129"/>
      <c r="AS119" s="129"/>
      <c r="AT119" s="129"/>
      <c r="AU119" s="129"/>
      <c r="AV119" s="129"/>
      <c r="AW119" s="129"/>
      <c r="AX119" s="129"/>
      <c r="AY119" s="129"/>
      <c r="AZ119" s="129"/>
      <c r="BA119" s="129"/>
      <c r="BB119" s="129"/>
      <c r="BC119" s="129"/>
      <c r="BD119" s="129"/>
      <c r="BE119" s="129"/>
      <c r="BF119" s="129"/>
      <c r="BG119" s="129"/>
      <c r="BH119" s="129"/>
      <c r="BI119" s="129"/>
      <c r="BJ119" s="129"/>
      <c r="BK119" s="129"/>
      <c r="BL119" s="129"/>
      <c r="BM119" s="129"/>
      <c r="BN119" s="129"/>
      <c r="BO119" s="129"/>
      <c r="BP119" s="129"/>
      <c r="BQ119" s="129"/>
      <c r="BR119" s="129"/>
      <c r="BS119" s="129"/>
    </row>
    <row r="120" spans="1:71" s="126" customFormat="1" ht="10.9" customHeight="1">
      <c r="A120" s="122"/>
      <c r="B120" s="123" t="s">
        <v>358</v>
      </c>
      <c r="C120" s="124" t="s">
        <v>270</v>
      </c>
      <c r="D120" s="501">
        <v>0</v>
      </c>
      <c r="E120" s="500">
        <f>+E121</f>
        <v>64426233.479999997</v>
      </c>
      <c r="F120" s="525">
        <f t="shared" ref="F120:G120" si="40">+F121</f>
        <v>0</v>
      </c>
      <c r="G120" s="525">
        <f t="shared" si="40"/>
        <v>1262013</v>
      </c>
      <c r="H120" s="500"/>
      <c r="I120" s="501">
        <f>+I121</f>
        <v>65688246.479999997</v>
      </c>
      <c r="J120" s="48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c r="AV120" s="125"/>
      <c r="AW120" s="125"/>
      <c r="AX120" s="125"/>
      <c r="AY120" s="125"/>
      <c r="AZ120" s="125"/>
      <c r="BA120" s="125"/>
      <c r="BB120" s="125"/>
      <c r="BC120" s="125"/>
      <c r="BD120" s="125"/>
      <c r="BE120" s="125"/>
      <c r="BF120" s="125"/>
      <c r="BG120" s="125"/>
      <c r="BH120" s="125"/>
      <c r="BI120" s="125"/>
      <c r="BJ120" s="125"/>
      <c r="BK120" s="125"/>
      <c r="BL120" s="125"/>
      <c r="BM120" s="125"/>
      <c r="BN120" s="125"/>
      <c r="BO120" s="125"/>
      <c r="BP120" s="125"/>
      <c r="BQ120" s="125"/>
      <c r="BR120" s="125"/>
      <c r="BS120" s="125"/>
    </row>
    <row r="121" spans="1:71" ht="10.9" customHeight="1">
      <c r="A121" s="132">
        <v>45</v>
      </c>
      <c r="B121" s="128" t="s">
        <v>358</v>
      </c>
      <c r="C121" s="121">
        <v>311200</v>
      </c>
      <c r="D121" s="502"/>
      <c r="E121" s="502">
        <v>64426233.479999997</v>
      </c>
      <c r="F121" s="526"/>
      <c r="G121" s="526">
        <v>1262013</v>
      </c>
      <c r="H121" s="500"/>
      <c r="I121" s="501">
        <f>+E121+G121</f>
        <v>65688246.479999997</v>
      </c>
      <c r="K121" s="129"/>
      <c r="L121" s="129"/>
      <c r="M121" s="129"/>
      <c r="N121" s="129"/>
      <c r="O121" s="129"/>
      <c r="P121" s="129"/>
      <c r="Q121" s="129"/>
      <c r="R121" s="129"/>
      <c r="S121" s="129"/>
      <c r="T121" s="129"/>
      <c r="U121" s="129"/>
      <c r="V121" s="129"/>
      <c r="W121" s="129"/>
      <c r="X121" s="129"/>
      <c r="Y121" s="129"/>
      <c r="Z121" s="129"/>
      <c r="AA121" s="129"/>
      <c r="AB121" s="129"/>
      <c r="AC121" s="129"/>
      <c r="AD121" s="129"/>
      <c r="AE121" s="129"/>
      <c r="AF121" s="129"/>
      <c r="AG121" s="129"/>
      <c r="AH121" s="129"/>
      <c r="AI121" s="129"/>
      <c r="AJ121" s="129"/>
      <c r="AK121" s="129"/>
      <c r="AL121" s="129"/>
      <c r="AM121" s="129"/>
      <c r="AN121" s="129"/>
      <c r="AO121" s="129"/>
      <c r="AP121" s="129"/>
      <c r="AQ121" s="129"/>
      <c r="AR121" s="129"/>
      <c r="AS121" s="129"/>
      <c r="AT121" s="129"/>
      <c r="AU121" s="129"/>
      <c r="AV121" s="129"/>
      <c r="AW121" s="129"/>
      <c r="AX121" s="129"/>
      <c r="AY121" s="129"/>
      <c r="AZ121" s="129"/>
      <c r="BA121" s="129"/>
      <c r="BB121" s="129"/>
      <c r="BC121" s="129"/>
      <c r="BD121" s="129"/>
      <c r="BE121" s="129"/>
      <c r="BF121" s="129"/>
      <c r="BG121" s="129"/>
      <c r="BH121" s="129"/>
      <c r="BI121" s="129"/>
      <c r="BJ121" s="129"/>
      <c r="BK121" s="129"/>
      <c r="BL121" s="129"/>
      <c r="BM121" s="129"/>
      <c r="BN121" s="129"/>
      <c r="BO121" s="129"/>
      <c r="BP121" s="129"/>
      <c r="BQ121" s="129"/>
      <c r="BR121" s="129"/>
      <c r="BS121" s="129"/>
    </row>
    <row r="122" spans="1:71" s="126" customFormat="1" ht="10.9" customHeight="1">
      <c r="A122" s="122"/>
      <c r="B122" s="123" t="s">
        <v>769</v>
      </c>
      <c r="C122" s="124" t="s">
        <v>270</v>
      </c>
      <c r="D122" s="501">
        <v>0</v>
      </c>
      <c r="E122" s="500">
        <v>0</v>
      </c>
      <c r="F122" s="525">
        <f t="shared" ref="F122:G122" si="41">+F123</f>
        <v>0</v>
      </c>
      <c r="G122" s="525">
        <f t="shared" si="41"/>
        <v>0</v>
      </c>
      <c r="H122" s="500"/>
      <c r="I122" s="501">
        <f t="shared" si="19"/>
        <v>0</v>
      </c>
      <c r="J122" s="48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c r="AV122" s="125"/>
      <c r="AW122" s="125"/>
      <c r="AX122" s="125"/>
      <c r="AY122" s="125"/>
      <c r="AZ122" s="125"/>
      <c r="BA122" s="125"/>
      <c r="BB122" s="125"/>
      <c r="BC122" s="125"/>
      <c r="BD122" s="125"/>
      <c r="BE122" s="125"/>
      <c r="BF122" s="125"/>
      <c r="BG122" s="125"/>
      <c r="BH122" s="125"/>
      <c r="BI122" s="125"/>
      <c r="BJ122" s="125"/>
      <c r="BK122" s="125"/>
      <c r="BL122" s="125"/>
      <c r="BM122" s="125"/>
      <c r="BN122" s="125"/>
      <c r="BO122" s="125"/>
      <c r="BP122" s="125"/>
      <c r="BQ122" s="125"/>
      <c r="BR122" s="125"/>
      <c r="BS122" s="125"/>
    </row>
    <row r="123" spans="1:71" ht="10.9" customHeight="1">
      <c r="A123" s="132">
        <v>46</v>
      </c>
      <c r="B123" s="128" t="s">
        <v>769</v>
      </c>
      <c r="C123" s="121">
        <v>311100</v>
      </c>
      <c r="D123" s="504">
        <v>0</v>
      </c>
      <c r="E123" s="503">
        <v>0</v>
      </c>
      <c r="F123" s="530"/>
      <c r="G123" s="530"/>
      <c r="H123" s="500"/>
      <c r="I123" s="501">
        <f t="shared" si="19"/>
        <v>0</v>
      </c>
      <c r="K123" s="129"/>
      <c r="L123" s="129"/>
      <c r="M123" s="129"/>
      <c r="N123" s="129"/>
      <c r="O123" s="129"/>
      <c r="P123" s="129"/>
      <c r="Q123" s="129"/>
      <c r="R123" s="129"/>
      <c r="S123" s="129"/>
      <c r="T123" s="129"/>
      <c r="U123" s="129"/>
      <c r="V123" s="129"/>
      <c r="W123" s="129"/>
      <c r="X123" s="129"/>
      <c r="Y123" s="129"/>
      <c r="Z123" s="129"/>
      <c r="AA123" s="129"/>
      <c r="AB123" s="129"/>
      <c r="AC123" s="129"/>
      <c r="AD123" s="129"/>
      <c r="AE123" s="129"/>
      <c r="AF123" s="129"/>
      <c r="AG123" s="129"/>
      <c r="AH123" s="129"/>
      <c r="AI123" s="129"/>
      <c r="AJ123" s="129"/>
      <c r="AK123" s="129"/>
      <c r="AL123" s="129"/>
      <c r="AM123" s="129"/>
      <c r="AN123" s="129"/>
      <c r="AO123" s="129"/>
      <c r="AP123" s="129"/>
      <c r="AQ123" s="129"/>
      <c r="AR123" s="129"/>
      <c r="AS123" s="129"/>
      <c r="AT123" s="129"/>
      <c r="AU123" s="129"/>
      <c r="AV123" s="129"/>
      <c r="AW123" s="129"/>
      <c r="AX123" s="129"/>
      <c r="AY123" s="129"/>
      <c r="AZ123" s="129"/>
      <c r="BA123" s="129"/>
      <c r="BB123" s="129"/>
      <c r="BC123" s="129"/>
      <c r="BD123" s="129"/>
      <c r="BE123" s="129"/>
      <c r="BF123" s="129"/>
      <c r="BG123" s="129"/>
      <c r="BH123" s="129"/>
      <c r="BI123" s="129"/>
      <c r="BJ123" s="129"/>
      <c r="BK123" s="129"/>
      <c r="BL123" s="129"/>
      <c r="BM123" s="129"/>
      <c r="BN123" s="129"/>
      <c r="BO123" s="129"/>
      <c r="BP123" s="129"/>
      <c r="BQ123" s="129"/>
      <c r="BR123" s="129"/>
      <c r="BS123" s="129"/>
    </row>
    <row r="124" spans="1:71" s="126" customFormat="1" ht="10.9" customHeight="1">
      <c r="A124" s="122"/>
      <c r="B124" s="123" t="s">
        <v>363</v>
      </c>
      <c r="C124" s="124" t="s">
        <v>270</v>
      </c>
      <c r="D124" s="501">
        <v>0</v>
      </c>
      <c r="E124" s="500">
        <f>+E125</f>
        <v>5420000000</v>
      </c>
      <c r="F124" s="525">
        <f t="shared" ref="F124:G124" si="42">+F125</f>
        <v>14717948043</v>
      </c>
      <c r="G124" s="525">
        <f t="shared" si="42"/>
        <v>15026798043</v>
      </c>
      <c r="H124" s="500"/>
      <c r="I124" s="501">
        <f>+I125</f>
        <v>5728850000</v>
      </c>
      <c r="J124" s="48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c r="AV124" s="125"/>
      <c r="AW124" s="125"/>
      <c r="AX124" s="125"/>
      <c r="AY124" s="125"/>
      <c r="AZ124" s="125"/>
      <c r="BA124" s="125"/>
      <c r="BB124" s="125"/>
      <c r="BC124" s="125"/>
      <c r="BD124" s="125"/>
      <c r="BE124" s="125"/>
      <c r="BF124" s="125"/>
      <c r="BG124" s="125"/>
      <c r="BH124" s="125"/>
      <c r="BI124" s="125"/>
      <c r="BJ124" s="125"/>
      <c r="BK124" s="125"/>
      <c r="BL124" s="125"/>
      <c r="BM124" s="125"/>
      <c r="BN124" s="125"/>
      <c r="BO124" s="125"/>
      <c r="BP124" s="125"/>
      <c r="BQ124" s="125"/>
      <c r="BR124" s="125"/>
      <c r="BS124" s="125"/>
    </row>
    <row r="125" spans="1:71" ht="10.9" customHeight="1">
      <c r="A125" s="132">
        <v>47</v>
      </c>
      <c r="B125" s="128" t="s">
        <v>363</v>
      </c>
      <c r="C125" s="121">
        <v>330200</v>
      </c>
      <c r="D125" s="502"/>
      <c r="E125" s="502">
        <v>5420000000</v>
      </c>
      <c r="F125" s="526">
        <v>14717948043</v>
      </c>
      <c r="G125" s="526">
        <v>15026798043</v>
      </c>
      <c r="H125" s="500"/>
      <c r="I125" s="501">
        <f>+E125+G125-F125</f>
        <v>5728850000</v>
      </c>
      <c r="K125" s="129"/>
      <c r="L125" s="129"/>
      <c r="M125" s="129"/>
      <c r="N125" s="129"/>
      <c r="O125" s="129"/>
      <c r="P125" s="129"/>
      <c r="Q125" s="129"/>
      <c r="R125" s="129"/>
      <c r="S125" s="129"/>
      <c r="T125" s="129"/>
      <c r="U125" s="129"/>
      <c r="V125" s="129"/>
      <c r="W125" s="129"/>
      <c r="X125" s="129"/>
      <c r="Y125" s="129"/>
      <c r="Z125" s="129"/>
      <c r="AA125" s="129"/>
      <c r="AB125" s="129"/>
      <c r="AC125" s="129"/>
      <c r="AD125" s="129"/>
      <c r="AE125" s="129"/>
      <c r="AF125" s="129"/>
      <c r="AG125" s="129"/>
      <c r="AH125" s="129"/>
      <c r="AI125" s="129"/>
      <c r="AJ125" s="129"/>
      <c r="AK125" s="129"/>
      <c r="AL125" s="129"/>
      <c r="AM125" s="129"/>
      <c r="AN125" s="129"/>
      <c r="AO125" s="129"/>
      <c r="AP125" s="129"/>
      <c r="AQ125" s="129"/>
      <c r="AR125" s="129"/>
      <c r="AS125" s="129"/>
      <c r="AT125" s="129"/>
      <c r="AU125" s="129"/>
      <c r="AV125" s="129"/>
      <c r="AW125" s="129"/>
      <c r="AX125" s="129"/>
      <c r="AY125" s="129"/>
      <c r="AZ125" s="129"/>
      <c r="BA125" s="129"/>
      <c r="BB125" s="129"/>
      <c r="BC125" s="129"/>
      <c r="BD125" s="129"/>
      <c r="BE125" s="129"/>
      <c r="BF125" s="129"/>
      <c r="BG125" s="129"/>
      <c r="BH125" s="129"/>
      <c r="BI125" s="129"/>
      <c r="BJ125" s="129"/>
      <c r="BK125" s="129"/>
      <c r="BL125" s="129"/>
      <c r="BM125" s="129"/>
      <c r="BN125" s="129"/>
      <c r="BO125" s="129"/>
      <c r="BP125" s="129"/>
      <c r="BQ125" s="129"/>
      <c r="BR125" s="129"/>
      <c r="BS125" s="129"/>
    </row>
    <row r="126" spans="1:71" s="126" customFormat="1" ht="10.9" customHeight="1">
      <c r="A126" s="122"/>
      <c r="B126" s="123" t="s">
        <v>874</v>
      </c>
      <c r="C126" s="124" t="s">
        <v>270</v>
      </c>
      <c r="D126" s="501">
        <v>0</v>
      </c>
      <c r="E126" s="500">
        <v>0</v>
      </c>
      <c r="F126" s="525">
        <f t="shared" ref="F126:G126" si="43">+F127</f>
        <v>0</v>
      </c>
      <c r="G126" s="525">
        <f t="shared" si="43"/>
        <v>0</v>
      </c>
      <c r="H126" s="500"/>
      <c r="I126" s="501">
        <f t="shared" si="19"/>
        <v>0</v>
      </c>
      <c r="J126" s="48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c r="AV126" s="125"/>
      <c r="AW126" s="125"/>
      <c r="AX126" s="125"/>
      <c r="AY126" s="125"/>
      <c r="AZ126" s="125"/>
      <c r="BA126" s="125"/>
      <c r="BB126" s="125"/>
      <c r="BC126" s="125"/>
      <c r="BD126" s="125"/>
      <c r="BE126" s="125"/>
      <c r="BF126" s="125"/>
      <c r="BG126" s="125"/>
      <c r="BH126" s="125"/>
      <c r="BI126" s="125"/>
      <c r="BJ126" s="125"/>
      <c r="BK126" s="125"/>
      <c r="BL126" s="125"/>
      <c r="BM126" s="125"/>
      <c r="BN126" s="125"/>
      <c r="BO126" s="125"/>
      <c r="BP126" s="125"/>
      <c r="BQ126" s="125"/>
      <c r="BR126" s="125"/>
      <c r="BS126" s="125"/>
    </row>
    <row r="127" spans="1:71" ht="10.9" customHeight="1">
      <c r="A127" s="132">
        <v>48</v>
      </c>
      <c r="B127" s="128" t="s">
        <v>874</v>
      </c>
      <c r="C127" s="121">
        <v>310900</v>
      </c>
      <c r="D127" s="504">
        <v>0</v>
      </c>
      <c r="E127" s="503">
        <v>0</v>
      </c>
      <c r="F127" s="527">
        <v>0</v>
      </c>
      <c r="G127" s="527">
        <v>0</v>
      </c>
      <c r="H127" s="500"/>
      <c r="I127" s="501">
        <f t="shared" si="19"/>
        <v>0</v>
      </c>
      <c r="K127" s="129"/>
      <c r="L127" s="129"/>
      <c r="M127" s="129"/>
      <c r="N127" s="129"/>
      <c r="O127" s="129"/>
      <c r="P127" s="129"/>
      <c r="Q127" s="129"/>
      <c r="R127" s="129"/>
      <c r="S127" s="129"/>
      <c r="T127" s="129"/>
      <c r="U127" s="129"/>
      <c r="V127" s="129"/>
      <c r="W127" s="129"/>
      <c r="X127" s="129"/>
      <c r="Y127" s="129"/>
      <c r="Z127" s="129"/>
      <c r="AA127" s="129"/>
      <c r="AB127" s="129"/>
      <c r="AC127" s="129"/>
      <c r="AD127" s="129"/>
      <c r="AE127" s="129"/>
      <c r="AF127" s="129"/>
      <c r="AG127" s="129"/>
      <c r="AH127" s="129"/>
      <c r="AI127" s="129"/>
      <c r="AJ127" s="129"/>
      <c r="AK127" s="129"/>
      <c r="AL127" s="129"/>
      <c r="AM127" s="129"/>
      <c r="AN127" s="129"/>
      <c r="AO127" s="129"/>
      <c r="AP127" s="129"/>
      <c r="AQ127" s="129"/>
      <c r="AR127" s="129"/>
      <c r="AS127" s="129"/>
      <c r="AT127" s="129"/>
      <c r="AU127" s="129"/>
      <c r="AV127" s="129"/>
      <c r="AW127" s="129"/>
      <c r="AX127" s="129"/>
      <c r="AY127" s="129"/>
      <c r="AZ127" s="129"/>
      <c r="BA127" s="129"/>
      <c r="BB127" s="129"/>
      <c r="BC127" s="129"/>
      <c r="BD127" s="129"/>
      <c r="BE127" s="129"/>
      <c r="BF127" s="129"/>
      <c r="BG127" s="129"/>
      <c r="BH127" s="129"/>
      <c r="BI127" s="129"/>
      <c r="BJ127" s="129"/>
      <c r="BK127" s="129"/>
      <c r="BL127" s="129"/>
      <c r="BM127" s="129"/>
      <c r="BN127" s="129"/>
      <c r="BO127" s="129"/>
      <c r="BP127" s="129"/>
      <c r="BQ127" s="129"/>
      <c r="BR127" s="129"/>
      <c r="BS127" s="129"/>
    </row>
    <row r="128" spans="1:71" s="126" customFormat="1" ht="10.9" customHeight="1">
      <c r="A128" s="122"/>
      <c r="B128" s="123" t="s">
        <v>875</v>
      </c>
      <c r="C128" s="124" t="s">
        <v>270</v>
      </c>
      <c r="D128" s="501">
        <v>0</v>
      </c>
      <c r="E128" s="500">
        <v>0</v>
      </c>
      <c r="F128" s="525">
        <f t="shared" ref="F128:G128" si="44">+F129+F130</f>
        <v>0</v>
      </c>
      <c r="G128" s="525">
        <f t="shared" si="44"/>
        <v>0</v>
      </c>
      <c r="H128" s="500"/>
      <c r="I128" s="501">
        <f t="shared" si="19"/>
        <v>0</v>
      </c>
      <c r="J128" s="48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c r="AV128" s="125"/>
      <c r="AW128" s="125"/>
      <c r="AX128" s="125"/>
      <c r="AY128" s="125"/>
      <c r="AZ128" s="125"/>
      <c r="BA128" s="125"/>
      <c r="BB128" s="125"/>
      <c r="BC128" s="125"/>
      <c r="BD128" s="125"/>
      <c r="BE128" s="125"/>
      <c r="BF128" s="125"/>
      <c r="BG128" s="125"/>
      <c r="BH128" s="125"/>
      <c r="BI128" s="125"/>
      <c r="BJ128" s="125"/>
      <c r="BK128" s="125"/>
      <c r="BL128" s="125"/>
      <c r="BM128" s="125"/>
      <c r="BN128" s="125"/>
      <c r="BO128" s="125"/>
      <c r="BP128" s="125"/>
      <c r="BQ128" s="125"/>
      <c r="BR128" s="125"/>
      <c r="BS128" s="125"/>
    </row>
    <row r="129" spans="1:71" ht="10.9" customHeight="1">
      <c r="A129" s="132">
        <v>49</v>
      </c>
      <c r="B129" s="128" t="s">
        <v>875</v>
      </c>
      <c r="C129" s="121">
        <v>330400</v>
      </c>
      <c r="D129" s="504">
        <v>0</v>
      </c>
      <c r="E129" s="503">
        <v>0</v>
      </c>
      <c r="F129" s="527">
        <v>0</v>
      </c>
      <c r="G129" s="527">
        <v>0</v>
      </c>
      <c r="H129" s="500"/>
      <c r="I129" s="501">
        <f t="shared" si="19"/>
        <v>0</v>
      </c>
      <c r="K129" s="129"/>
      <c r="L129" s="129"/>
      <c r="M129" s="129"/>
      <c r="N129" s="129"/>
      <c r="O129" s="129"/>
      <c r="P129" s="129"/>
      <c r="Q129" s="129"/>
      <c r="R129" s="129"/>
      <c r="S129" s="129"/>
      <c r="T129" s="129"/>
      <c r="U129" s="129"/>
      <c r="V129" s="129"/>
      <c r="W129" s="129"/>
      <c r="X129" s="129"/>
      <c r="Y129" s="129"/>
      <c r="Z129" s="129"/>
      <c r="AA129" s="129"/>
      <c r="AB129" s="129"/>
      <c r="AC129" s="129"/>
      <c r="AD129" s="129"/>
      <c r="AE129" s="129"/>
      <c r="AF129" s="129"/>
      <c r="AG129" s="129"/>
      <c r="AH129" s="129"/>
      <c r="AI129" s="129"/>
      <c r="AJ129" s="129"/>
      <c r="AK129" s="129"/>
      <c r="AL129" s="129"/>
      <c r="AM129" s="129"/>
      <c r="AN129" s="129"/>
      <c r="AO129" s="129"/>
      <c r="AP129" s="129"/>
      <c r="AQ129" s="129"/>
      <c r="AR129" s="129"/>
      <c r="AS129" s="129"/>
      <c r="AT129" s="129"/>
      <c r="AU129" s="129"/>
      <c r="AV129" s="129"/>
      <c r="AW129" s="129"/>
      <c r="AX129" s="129"/>
      <c r="AY129" s="129"/>
      <c r="AZ129" s="129"/>
      <c r="BA129" s="129"/>
      <c r="BB129" s="129"/>
      <c r="BC129" s="129"/>
      <c r="BD129" s="129"/>
      <c r="BE129" s="129"/>
      <c r="BF129" s="129"/>
      <c r="BG129" s="129"/>
      <c r="BH129" s="129"/>
      <c r="BI129" s="129"/>
      <c r="BJ129" s="129"/>
      <c r="BK129" s="129"/>
      <c r="BL129" s="129"/>
      <c r="BM129" s="129"/>
      <c r="BN129" s="129"/>
      <c r="BO129" s="129"/>
      <c r="BP129" s="129"/>
      <c r="BQ129" s="129"/>
      <c r="BR129" s="129"/>
      <c r="BS129" s="129"/>
    </row>
    <row r="130" spans="1:71" ht="10.9" customHeight="1">
      <c r="A130" s="132"/>
      <c r="B130" s="130"/>
      <c r="C130" s="121"/>
      <c r="D130" s="504"/>
      <c r="E130" s="503">
        <v>0</v>
      </c>
      <c r="F130" s="527">
        <v>0</v>
      </c>
      <c r="G130" s="527">
        <v>0</v>
      </c>
      <c r="H130" s="500"/>
      <c r="I130" s="501">
        <f t="shared" si="19"/>
        <v>0</v>
      </c>
      <c r="K130" s="129"/>
      <c r="L130" s="129"/>
      <c r="M130" s="129"/>
      <c r="N130" s="129"/>
      <c r="O130" s="129"/>
      <c r="P130" s="129"/>
      <c r="Q130" s="129"/>
      <c r="R130" s="129"/>
      <c r="S130" s="129"/>
      <c r="T130" s="129"/>
      <c r="U130" s="129"/>
      <c r="V130" s="129"/>
      <c r="W130" s="129"/>
      <c r="X130" s="129"/>
      <c r="Y130" s="129"/>
      <c r="Z130" s="129"/>
      <c r="AA130" s="129"/>
      <c r="AB130" s="129"/>
      <c r="AC130" s="129"/>
      <c r="AD130" s="129"/>
      <c r="AE130" s="129"/>
      <c r="AF130" s="129"/>
      <c r="AG130" s="129"/>
      <c r="AH130" s="129"/>
      <c r="AI130" s="129"/>
      <c r="AJ130" s="129"/>
      <c r="AK130" s="129"/>
      <c r="AL130" s="129"/>
      <c r="AM130" s="129"/>
      <c r="AN130" s="129"/>
      <c r="AO130" s="129"/>
      <c r="AP130" s="129"/>
      <c r="AQ130" s="129"/>
      <c r="AR130" s="129"/>
      <c r="AS130" s="129"/>
      <c r="AT130" s="129"/>
      <c r="AU130" s="129"/>
      <c r="AV130" s="129"/>
      <c r="AW130" s="129"/>
      <c r="AX130" s="129"/>
      <c r="AY130" s="129"/>
      <c r="AZ130" s="129"/>
      <c r="BA130" s="129"/>
      <c r="BB130" s="129"/>
      <c r="BC130" s="129"/>
      <c r="BD130" s="129"/>
      <c r="BE130" s="129"/>
      <c r="BF130" s="129"/>
      <c r="BG130" s="129"/>
      <c r="BH130" s="129"/>
      <c r="BI130" s="129"/>
      <c r="BJ130" s="129"/>
      <c r="BK130" s="129"/>
      <c r="BL130" s="129"/>
      <c r="BM130" s="129"/>
      <c r="BN130" s="129"/>
      <c r="BO130" s="129"/>
      <c r="BP130" s="129"/>
      <c r="BQ130" s="129"/>
      <c r="BR130" s="129"/>
      <c r="BS130" s="129"/>
    </row>
    <row r="131" spans="1:71" s="126" customFormat="1" ht="10.9" customHeight="1">
      <c r="A131" s="122"/>
      <c r="B131" s="123" t="s">
        <v>1013</v>
      </c>
      <c r="C131" s="124" t="s">
        <v>270</v>
      </c>
      <c r="D131" s="501">
        <v>0</v>
      </c>
      <c r="E131" s="500">
        <f>+E132</f>
        <v>89362998.760000005</v>
      </c>
      <c r="F131" s="525">
        <f t="shared" ref="F131:G131" si="45">+F132</f>
        <v>0</v>
      </c>
      <c r="G131" s="525">
        <f t="shared" si="45"/>
        <v>0</v>
      </c>
      <c r="H131" s="500"/>
      <c r="I131" s="501">
        <f t="shared" si="19"/>
        <v>89362998.760000005</v>
      </c>
      <c r="J131" s="48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c r="AV131" s="125"/>
      <c r="AW131" s="125"/>
      <c r="AX131" s="125"/>
      <c r="AY131" s="125"/>
      <c r="AZ131" s="125"/>
      <c r="BA131" s="125"/>
      <c r="BB131" s="125"/>
      <c r="BC131" s="125"/>
      <c r="BD131" s="125"/>
      <c r="BE131" s="125"/>
      <c r="BF131" s="125"/>
      <c r="BG131" s="125"/>
      <c r="BH131" s="125"/>
      <c r="BI131" s="125"/>
      <c r="BJ131" s="125"/>
      <c r="BK131" s="125"/>
      <c r="BL131" s="125"/>
      <c r="BM131" s="125"/>
      <c r="BN131" s="125"/>
      <c r="BO131" s="125"/>
      <c r="BP131" s="125"/>
      <c r="BQ131" s="125"/>
      <c r="BR131" s="125"/>
      <c r="BS131" s="125"/>
    </row>
    <row r="132" spans="1:71" ht="10.9" customHeight="1">
      <c r="A132" s="132">
        <v>50</v>
      </c>
      <c r="B132" s="128" t="s">
        <v>1013</v>
      </c>
      <c r="C132" s="121">
        <v>410200</v>
      </c>
      <c r="D132" s="502"/>
      <c r="E132" s="502">
        <v>89362998.760000005</v>
      </c>
      <c r="F132" s="526"/>
      <c r="G132" s="526"/>
      <c r="H132" s="500"/>
      <c r="I132" s="501">
        <f t="shared" si="19"/>
        <v>89362998.760000005</v>
      </c>
      <c r="K132" s="129"/>
      <c r="L132" s="129"/>
      <c r="M132" s="129"/>
      <c r="N132" s="129"/>
      <c r="O132" s="129"/>
      <c r="P132" s="129"/>
      <c r="Q132" s="129"/>
      <c r="R132" s="129"/>
      <c r="S132" s="129"/>
      <c r="T132" s="129"/>
      <c r="U132" s="129"/>
      <c r="V132" s="129"/>
      <c r="W132" s="129"/>
      <c r="X132" s="129"/>
      <c r="Y132" s="129"/>
      <c r="Z132" s="129"/>
      <c r="AA132" s="129"/>
      <c r="AB132" s="129"/>
      <c r="AC132" s="129"/>
      <c r="AD132" s="129"/>
      <c r="AE132" s="129"/>
      <c r="AF132" s="129"/>
      <c r="AG132" s="129"/>
      <c r="AH132" s="129"/>
      <c r="AI132" s="129"/>
      <c r="AJ132" s="129"/>
      <c r="AK132" s="129"/>
      <c r="AL132" s="129"/>
      <c r="AM132" s="129"/>
      <c r="AN132" s="129"/>
      <c r="AO132" s="129"/>
      <c r="AP132" s="129"/>
      <c r="AQ132" s="129"/>
      <c r="AR132" s="129"/>
      <c r="AS132" s="129"/>
      <c r="AT132" s="129"/>
      <c r="AU132" s="129"/>
      <c r="AV132" s="129"/>
      <c r="AW132" s="129"/>
      <c r="AX132" s="129"/>
      <c r="AY132" s="129"/>
      <c r="AZ132" s="129"/>
      <c r="BA132" s="129"/>
      <c r="BB132" s="129"/>
      <c r="BC132" s="129"/>
      <c r="BD132" s="129"/>
      <c r="BE132" s="129"/>
      <c r="BF132" s="129"/>
      <c r="BG132" s="129"/>
      <c r="BH132" s="129"/>
      <c r="BI132" s="129"/>
      <c r="BJ132" s="129"/>
      <c r="BK132" s="129"/>
      <c r="BL132" s="129"/>
      <c r="BM132" s="129"/>
      <c r="BN132" s="129"/>
      <c r="BO132" s="129"/>
      <c r="BP132" s="129"/>
      <c r="BQ132" s="129"/>
      <c r="BR132" s="129"/>
      <c r="BS132" s="129"/>
    </row>
    <row r="133" spans="1:71" s="126" customFormat="1" ht="10.9" customHeight="1">
      <c r="A133" s="122"/>
      <c r="B133" s="123" t="s">
        <v>220</v>
      </c>
      <c r="C133" s="124" t="s">
        <v>270</v>
      </c>
      <c r="D133" s="501">
        <v>0</v>
      </c>
      <c r="E133" s="500">
        <f>+E134</f>
        <v>78920257</v>
      </c>
      <c r="F133" s="525">
        <f t="shared" ref="F133:G133" si="46">+F134</f>
        <v>0</v>
      </c>
      <c r="G133" s="525">
        <f t="shared" si="46"/>
        <v>0</v>
      </c>
      <c r="H133" s="500"/>
      <c r="I133" s="501">
        <f t="shared" si="19"/>
        <v>78920257</v>
      </c>
      <c r="J133" s="48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c r="AV133" s="125"/>
      <c r="AW133" s="125"/>
      <c r="AX133" s="125"/>
      <c r="AY133" s="125"/>
      <c r="AZ133" s="125"/>
      <c r="BA133" s="125"/>
      <c r="BB133" s="125"/>
      <c r="BC133" s="125"/>
      <c r="BD133" s="125"/>
      <c r="BE133" s="125"/>
      <c r="BF133" s="125"/>
      <c r="BG133" s="125"/>
      <c r="BH133" s="125"/>
      <c r="BI133" s="125"/>
      <c r="BJ133" s="125"/>
      <c r="BK133" s="125"/>
      <c r="BL133" s="125"/>
      <c r="BM133" s="125"/>
      <c r="BN133" s="125"/>
      <c r="BO133" s="125"/>
      <c r="BP133" s="125"/>
      <c r="BQ133" s="125"/>
      <c r="BR133" s="125"/>
      <c r="BS133" s="125"/>
    </row>
    <row r="134" spans="1:71" ht="10.9" customHeight="1">
      <c r="A134" s="132">
        <v>51</v>
      </c>
      <c r="B134" s="128" t="s">
        <v>220</v>
      </c>
      <c r="C134" s="121">
        <v>430600</v>
      </c>
      <c r="D134" s="456"/>
      <c r="E134" s="456">
        <f>78920257</f>
        <v>78920257</v>
      </c>
      <c r="F134" s="528"/>
      <c r="G134" s="528"/>
      <c r="H134" s="500"/>
      <c r="I134" s="501">
        <f t="shared" si="19"/>
        <v>78920257</v>
      </c>
      <c r="K134" s="129"/>
      <c r="L134" s="129"/>
      <c r="M134" s="129"/>
      <c r="N134" s="129"/>
      <c r="O134" s="129"/>
      <c r="P134" s="129"/>
      <c r="Q134" s="129"/>
      <c r="R134" s="129"/>
      <c r="S134" s="129"/>
      <c r="T134" s="129"/>
      <c r="U134" s="129"/>
      <c r="V134" s="129"/>
      <c r="W134" s="129"/>
      <c r="X134" s="129"/>
      <c r="Y134" s="129"/>
      <c r="Z134" s="129"/>
      <c r="AA134" s="129"/>
      <c r="AB134" s="129"/>
      <c r="AC134" s="129"/>
      <c r="AD134" s="129"/>
      <c r="AE134" s="129"/>
      <c r="AF134" s="129"/>
      <c r="AG134" s="129"/>
      <c r="AH134" s="129"/>
      <c r="AI134" s="129"/>
      <c r="AJ134" s="129"/>
      <c r="AK134" s="129"/>
      <c r="AL134" s="129"/>
      <c r="AM134" s="129"/>
      <c r="AN134" s="129"/>
      <c r="AO134" s="129"/>
      <c r="AP134" s="129"/>
      <c r="AQ134" s="129"/>
      <c r="AR134" s="129"/>
      <c r="AS134" s="129"/>
      <c r="AT134" s="129"/>
      <c r="AU134" s="129"/>
      <c r="AV134" s="129"/>
      <c r="AW134" s="129"/>
      <c r="AX134" s="129"/>
      <c r="AY134" s="129"/>
      <c r="AZ134" s="129"/>
      <c r="BA134" s="129"/>
      <c r="BB134" s="129"/>
      <c r="BC134" s="129"/>
      <c r="BD134" s="129"/>
      <c r="BE134" s="129"/>
      <c r="BF134" s="129"/>
      <c r="BG134" s="129"/>
      <c r="BH134" s="129"/>
      <c r="BI134" s="129"/>
      <c r="BJ134" s="129"/>
      <c r="BK134" s="129"/>
      <c r="BL134" s="129"/>
      <c r="BM134" s="129"/>
      <c r="BN134" s="129"/>
      <c r="BO134" s="129"/>
      <c r="BP134" s="129"/>
      <c r="BQ134" s="129"/>
      <c r="BR134" s="129"/>
      <c r="BS134" s="129"/>
    </row>
    <row r="135" spans="1:71" s="126" customFormat="1" ht="10.9" customHeight="1">
      <c r="A135" s="122"/>
      <c r="B135" s="123" t="s">
        <v>876</v>
      </c>
      <c r="C135" s="124" t="s">
        <v>270</v>
      </c>
      <c r="D135" s="501">
        <v>0</v>
      </c>
      <c r="E135" s="500">
        <v>0</v>
      </c>
      <c r="F135" s="525">
        <f t="shared" ref="F135:G135" si="47">+F136</f>
        <v>0</v>
      </c>
      <c r="G135" s="525">
        <f t="shared" si="47"/>
        <v>0</v>
      </c>
      <c r="H135" s="500"/>
      <c r="I135" s="501">
        <f t="shared" si="19"/>
        <v>0</v>
      </c>
      <c r="J135" s="48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25"/>
      <c r="BF135" s="125"/>
      <c r="BG135" s="125"/>
      <c r="BH135" s="125"/>
      <c r="BI135" s="125"/>
      <c r="BJ135" s="125"/>
      <c r="BK135" s="125"/>
      <c r="BL135" s="125"/>
      <c r="BM135" s="125"/>
      <c r="BN135" s="125"/>
      <c r="BO135" s="125"/>
      <c r="BP135" s="125"/>
      <c r="BQ135" s="125"/>
      <c r="BR135" s="125"/>
      <c r="BS135" s="125"/>
    </row>
    <row r="136" spans="1:71" ht="10.9" customHeight="1">
      <c r="A136" s="132">
        <v>52</v>
      </c>
      <c r="B136" s="128" t="s">
        <v>876</v>
      </c>
      <c r="C136" s="121">
        <v>430300</v>
      </c>
      <c r="D136" s="504">
        <v>0</v>
      </c>
      <c r="E136" s="503">
        <v>0</v>
      </c>
      <c r="F136" s="527">
        <v>0</v>
      </c>
      <c r="G136" s="527">
        <v>0</v>
      </c>
      <c r="H136" s="500"/>
      <c r="I136" s="501">
        <f t="shared" ref="I136:I199" si="48">+E136</f>
        <v>0</v>
      </c>
      <c r="K136" s="129"/>
      <c r="L136" s="129"/>
      <c r="M136" s="129"/>
      <c r="N136" s="129"/>
      <c r="O136" s="129"/>
      <c r="P136" s="129"/>
      <c r="Q136" s="129"/>
      <c r="R136" s="129"/>
      <c r="S136" s="129"/>
      <c r="T136" s="129"/>
      <c r="U136" s="129"/>
      <c r="V136" s="129"/>
      <c r="W136" s="129"/>
      <c r="X136" s="129"/>
      <c r="Y136" s="129"/>
      <c r="Z136" s="129"/>
      <c r="AA136" s="129"/>
      <c r="AB136" s="129"/>
      <c r="AC136" s="129"/>
      <c r="AD136" s="129"/>
      <c r="AE136" s="129"/>
      <c r="AF136" s="129"/>
      <c r="AG136" s="129"/>
      <c r="AH136" s="129"/>
      <c r="AI136" s="129"/>
      <c r="AJ136" s="129"/>
      <c r="AK136" s="129"/>
      <c r="AL136" s="129"/>
      <c r="AM136" s="129"/>
      <c r="AN136" s="129"/>
      <c r="AO136" s="129"/>
      <c r="AP136" s="129"/>
      <c r="AQ136" s="129"/>
      <c r="AR136" s="129"/>
      <c r="AS136" s="129"/>
      <c r="AT136" s="129"/>
      <c r="AU136" s="129"/>
      <c r="AV136" s="129"/>
      <c r="AW136" s="129"/>
      <c r="AX136" s="129"/>
      <c r="AY136" s="129"/>
      <c r="AZ136" s="129"/>
      <c r="BA136" s="129"/>
      <c r="BB136" s="129"/>
      <c r="BC136" s="129"/>
      <c r="BD136" s="129"/>
      <c r="BE136" s="129"/>
      <c r="BF136" s="129"/>
      <c r="BG136" s="129"/>
      <c r="BH136" s="129"/>
      <c r="BI136" s="129"/>
      <c r="BJ136" s="129"/>
      <c r="BK136" s="129"/>
      <c r="BL136" s="129"/>
      <c r="BM136" s="129"/>
      <c r="BN136" s="129"/>
      <c r="BO136" s="129"/>
      <c r="BP136" s="129"/>
      <c r="BQ136" s="129"/>
      <c r="BR136" s="129"/>
      <c r="BS136" s="129"/>
    </row>
    <row r="137" spans="1:71" s="126" customFormat="1" ht="10.9" customHeight="1">
      <c r="A137" s="122"/>
      <c r="B137" s="123" t="s">
        <v>787</v>
      </c>
      <c r="C137" s="124" t="s">
        <v>270</v>
      </c>
      <c r="D137" s="501">
        <v>0</v>
      </c>
      <c r="E137" s="500">
        <f>+E138</f>
        <v>-2054187200.4199998</v>
      </c>
      <c r="F137" s="525">
        <f t="shared" ref="F137:G137" si="49">+F138</f>
        <v>1250126493.4300001</v>
      </c>
      <c r="G137" s="525">
        <f t="shared" si="49"/>
        <v>0</v>
      </c>
      <c r="H137" s="500"/>
      <c r="I137" s="501">
        <f>+I138</f>
        <v>-3304313693.8499999</v>
      </c>
      <c r="J137" s="48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c r="AV137" s="125"/>
      <c r="AW137" s="125"/>
      <c r="AX137" s="125"/>
      <c r="AY137" s="125"/>
      <c r="AZ137" s="125"/>
      <c r="BA137" s="125"/>
      <c r="BB137" s="125"/>
      <c r="BC137" s="125"/>
      <c r="BD137" s="125"/>
      <c r="BE137" s="125"/>
      <c r="BF137" s="125"/>
      <c r="BG137" s="125"/>
      <c r="BH137" s="125"/>
      <c r="BI137" s="125"/>
      <c r="BJ137" s="125"/>
      <c r="BK137" s="125"/>
      <c r="BL137" s="125"/>
      <c r="BM137" s="125"/>
      <c r="BN137" s="125"/>
      <c r="BO137" s="125"/>
      <c r="BP137" s="125"/>
      <c r="BQ137" s="125"/>
      <c r="BR137" s="125"/>
      <c r="BS137" s="125"/>
    </row>
    <row r="138" spans="1:71" ht="10.9" customHeight="1">
      <c r="A138" s="132">
        <v>53</v>
      </c>
      <c r="B138" s="128" t="s">
        <v>787</v>
      </c>
      <c r="C138" s="121">
        <v>440010</v>
      </c>
      <c r="D138" s="502"/>
      <c r="E138" s="502">
        <f>-2078423728.34+24236527.92</f>
        <v>-2054187200.4199998</v>
      </c>
      <c r="F138" s="526">
        <v>1250126493.4300001</v>
      </c>
      <c r="G138" s="526"/>
      <c r="H138" s="500"/>
      <c r="I138" s="501">
        <f>+E138-F138</f>
        <v>-3304313693.8499999</v>
      </c>
      <c r="K138" s="129"/>
      <c r="L138" s="129"/>
      <c r="M138" s="129"/>
      <c r="N138" s="129"/>
      <c r="O138" s="129"/>
      <c r="P138" s="129"/>
      <c r="Q138" s="129"/>
      <c r="R138" s="129"/>
      <c r="S138" s="129"/>
      <c r="T138" s="129"/>
      <c r="U138" s="129"/>
      <c r="V138" s="129"/>
      <c r="W138" s="129"/>
      <c r="X138" s="129"/>
      <c r="Y138" s="129"/>
      <c r="Z138" s="129"/>
      <c r="AA138" s="129"/>
      <c r="AB138" s="129"/>
      <c r="AC138" s="129"/>
      <c r="AD138" s="129"/>
      <c r="AE138" s="129"/>
      <c r="AF138" s="129"/>
      <c r="AG138" s="129"/>
      <c r="AH138" s="129"/>
      <c r="AI138" s="129"/>
      <c r="AJ138" s="129"/>
      <c r="AK138" s="129"/>
      <c r="AL138" s="129"/>
      <c r="AM138" s="129"/>
      <c r="AN138" s="129"/>
      <c r="AO138" s="129"/>
      <c r="AP138" s="129"/>
      <c r="AQ138" s="129"/>
      <c r="AR138" s="129"/>
      <c r="AS138" s="129"/>
      <c r="AT138" s="129"/>
      <c r="AU138" s="129"/>
      <c r="AV138" s="129"/>
      <c r="AW138" s="129"/>
      <c r="AX138" s="129"/>
      <c r="AY138" s="129"/>
      <c r="AZ138" s="129"/>
      <c r="BA138" s="129"/>
      <c r="BB138" s="129"/>
      <c r="BC138" s="129"/>
      <c r="BD138" s="129"/>
      <c r="BE138" s="129"/>
      <c r="BF138" s="129"/>
      <c r="BG138" s="129"/>
      <c r="BH138" s="129"/>
      <c r="BI138" s="129"/>
      <c r="BJ138" s="129"/>
      <c r="BK138" s="129"/>
      <c r="BL138" s="129"/>
      <c r="BM138" s="129"/>
      <c r="BN138" s="129"/>
      <c r="BO138" s="129"/>
      <c r="BP138" s="129"/>
      <c r="BQ138" s="129"/>
      <c r="BR138" s="129"/>
      <c r="BS138" s="129"/>
    </row>
    <row r="139" spans="1:71" s="126" customFormat="1">
      <c r="A139" s="122"/>
      <c r="B139" s="123" t="s">
        <v>1035</v>
      </c>
      <c r="C139" s="124" t="s">
        <v>270</v>
      </c>
      <c r="D139" s="501">
        <v>0</v>
      </c>
      <c r="E139" s="501">
        <v>0</v>
      </c>
      <c r="F139" s="525">
        <f>+F140+F141+F142+F143</f>
        <v>1150114337.0899999</v>
      </c>
      <c r="G139" s="525">
        <f t="shared" ref="G139" si="50">+G140+G141+G142+G143</f>
        <v>1150114337.0899999</v>
      </c>
      <c r="H139" s="500"/>
      <c r="I139" s="501">
        <f t="shared" si="48"/>
        <v>0</v>
      </c>
      <c r="J139" s="48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c r="AV139" s="125"/>
      <c r="AW139" s="125"/>
      <c r="AX139" s="125"/>
      <c r="AY139" s="125"/>
      <c r="AZ139" s="125"/>
      <c r="BA139" s="125"/>
      <c r="BB139" s="125"/>
      <c r="BC139" s="125"/>
      <c r="BD139" s="125"/>
      <c r="BE139" s="125"/>
      <c r="BF139" s="125"/>
      <c r="BG139" s="125"/>
      <c r="BH139" s="125"/>
      <c r="BI139" s="125"/>
      <c r="BJ139" s="125"/>
      <c r="BK139" s="125"/>
      <c r="BL139" s="125"/>
      <c r="BM139" s="125"/>
      <c r="BN139" s="125"/>
      <c r="BO139" s="125"/>
      <c r="BP139" s="125"/>
      <c r="BQ139" s="125"/>
      <c r="BR139" s="125"/>
      <c r="BS139" s="125"/>
    </row>
    <row r="140" spans="1:71" ht="14.25" customHeight="1">
      <c r="A140" s="132">
        <v>54</v>
      </c>
      <c r="B140" s="128" t="s">
        <v>1036</v>
      </c>
      <c r="C140" s="121">
        <v>510100</v>
      </c>
      <c r="D140" s="502"/>
      <c r="E140" s="502"/>
      <c r="F140" s="526">
        <v>1150114337.0899999</v>
      </c>
      <c r="G140" s="526">
        <v>1150114337.0899999</v>
      </c>
      <c r="H140" s="500"/>
      <c r="I140" s="501">
        <f t="shared" si="48"/>
        <v>0</v>
      </c>
      <c r="J140" s="491"/>
      <c r="K140" s="129"/>
      <c r="L140" s="129"/>
      <c r="M140" s="129"/>
      <c r="N140" s="129"/>
      <c r="O140" s="129"/>
      <c r="P140" s="129"/>
      <c r="Q140" s="129"/>
      <c r="R140" s="129"/>
      <c r="S140" s="129"/>
      <c r="T140" s="129"/>
      <c r="U140" s="129"/>
      <c r="V140" s="129"/>
      <c r="W140" s="129"/>
      <c r="X140" s="129"/>
      <c r="Y140" s="129"/>
      <c r="Z140" s="129"/>
      <c r="AA140" s="129"/>
      <c r="AB140" s="129"/>
      <c r="AC140" s="129"/>
      <c r="AD140" s="129"/>
      <c r="AE140" s="129"/>
      <c r="AF140" s="129"/>
      <c r="AG140" s="129"/>
      <c r="AH140" s="129"/>
      <c r="AI140" s="129"/>
      <c r="AJ140" s="129"/>
      <c r="AK140" s="129"/>
      <c r="AL140" s="129"/>
      <c r="AM140" s="129"/>
      <c r="AN140" s="129"/>
      <c r="AO140" s="129"/>
      <c r="AP140" s="129"/>
      <c r="AQ140" s="129"/>
      <c r="AR140" s="129"/>
      <c r="AS140" s="129"/>
      <c r="AT140" s="129"/>
      <c r="AU140" s="129"/>
      <c r="AV140" s="129"/>
      <c r="AW140" s="129"/>
      <c r="AX140" s="129"/>
      <c r="AY140" s="129"/>
      <c r="AZ140" s="129"/>
      <c r="BA140" s="129"/>
      <c r="BB140" s="129"/>
      <c r="BC140" s="129"/>
      <c r="BD140" s="129"/>
      <c r="BE140" s="129"/>
      <c r="BF140" s="129"/>
      <c r="BG140" s="129"/>
      <c r="BH140" s="129"/>
      <c r="BI140" s="129"/>
      <c r="BJ140" s="129"/>
      <c r="BK140" s="129"/>
      <c r="BL140" s="129"/>
      <c r="BM140" s="129"/>
      <c r="BN140" s="129"/>
      <c r="BO140" s="129"/>
      <c r="BP140" s="129"/>
      <c r="BQ140" s="129"/>
      <c r="BR140" s="129"/>
      <c r="BS140" s="129"/>
    </row>
    <row r="141" spans="1:71">
      <c r="A141" s="132">
        <v>55</v>
      </c>
      <c r="B141" s="128" t="s">
        <v>1037</v>
      </c>
      <c r="C141" s="121">
        <v>510105</v>
      </c>
      <c r="D141" s="504">
        <v>0</v>
      </c>
      <c r="E141" s="508">
        <v>0</v>
      </c>
      <c r="F141" s="533">
        <f>+G141</f>
        <v>0</v>
      </c>
      <c r="G141" s="527">
        <v>0</v>
      </c>
      <c r="H141" s="500"/>
      <c r="I141" s="501">
        <f t="shared" si="48"/>
        <v>0</v>
      </c>
      <c r="K141" s="129"/>
      <c r="L141" s="129"/>
      <c r="M141" s="129"/>
      <c r="N141" s="129"/>
      <c r="O141" s="129"/>
      <c r="P141" s="129"/>
      <c r="Q141" s="129"/>
      <c r="R141" s="129"/>
      <c r="S141" s="129"/>
      <c r="T141" s="129"/>
      <c r="U141" s="129"/>
      <c r="V141" s="129"/>
      <c r="W141" s="129"/>
      <c r="X141" s="129"/>
      <c r="Y141" s="129"/>
      <c r="Z141" s="129"/>
      <c r="AA141" s="129"/>
      <c r="AB141" s="129"/>
      <c r="AC141" s="129"/>
      <c r="AD141" s="129"/>
      <c r="AE141" s="129"/>
      <c r="AF141" s="129"/>
      <c r="AG141" s="129"/>
      <c r="AH141" s="129"/>
      <c r="AI141" s="129"/>
      <c r="AJ141" s="129"/>
      <c r="AK141" s="129"/>
      <c r="AL141" s="129"/>
      <c r="AM141" s="129"/>
      <c r="AN141" s="129"/>
      <c r="AO141" s="129"/>
      <c r="AP141" s="129"/>
      <c r="AQ141" s="129"/>
      <c r="AR141" s="129"/>
      <c r="AS141" s="129"/>
      <c r="AT141" s="129"/>
      <c r="AU141" s="129"/>
      <c r="AV141" s="129"/>
      <c r="AW141" s="129"/>
      <c r="AX141" s="129"/>
      <c r="AY141" s="129"/>
      <c r="AZ141" s="129"/>
      <c r="BA141" s="129"/>
      <c r="BB141" s="129"/>
      <c r="BC141" s="129"/>
      <c r="BD141" s="129"/>
      <c r="BE141" s="129"/>
      <c r="BF141" s="129"/>
      <c r="BG141" s="129"/>
      <c r="BH141" s="129"/>
      <c r="BI141" s="129"/>
      <c r="BJ141" s="129"/>
      <c r="BK141" s="129"/>
      <c r="BL141" s="129"/>
      <c r="BM141" s="129"/>
      <c r="BN141" s="129"/>
      <c r="BO141" s="129"/>
      <c r="BP141" s="129"/>
      <c r="BQ141" s="129"/>
      <c r="BR141" s="129"/>
      <c r="BS141" s="129"/>
    </row>
    <row r="142" spans="1:71">
      <c r="A142" s="132">
        <v>56</v>
      </c>
      <c r="B142" s="128" t="s">
        <v>1038</v>
      </c>
      <c r="C142" s="121">
        <v>510108</v>
      </c>
      <c r="D142" s="504">
        <v>0</v>
      </c>
      <c r="E142" s="508">
        <v>0</v>
      </c>
      <c r="F142" s="533">
        <f>+G142</f>
        <v>0</v>
      </c>
      <c r="G142" s="527">
        <v>0</v>
      </c>
      <c r="H142" s="500"/>
      <c r="I142" s="501">
        <f t="shared" si="48"/>
        <v>0</v>
      </c>
      <c r="K142" s="129"/>
      <c r="L142" s="129"/>
      <c r="M142" s="129"/>
      <c r="N142" s="129"/>
      <c r="O142" s="129"/>
      <c r="P142" s="129"/>
      <c r="Q142" s="129"/>
      <c r="R142" s="129"/>
      <c r="S142" s="129"/>
      <c r="T142" s="129"/>
      <c r="U142" s="129"/>
      <c r="V142" s="129"/>
      <c r="W142" s="129"/>
      <c r="X142" s="129"/>
      <c r="Y142" s="129"/>
      <c r="Z142" s="129"/>
      <c r="AA142" s="129"/>
      <c r="AB142" s="129"/>
      <c r="AC142" s="129"/>
      <c r="AD142" s="129"/>
      <c r="AE142" s="129"/>
      <c r="AF142" s="129"/>
      <c r="AG142" s="129"/>
      <c r="AH142" s="129"/>
      <c r="AI142" s="129"/>
      <c r="AJ142" s="129"/>
      <c r="AK142" s="129"/>
      <c r="AL142" s="129"/>
      <c r="AM142" s="129"/>
      <c r="AN142" s="129"/>
      <c r="AO142" s="129"/>
      <c r="AP142" s="129"/>
      <c r="AQ142" s="129"/>
      <c r="AR142" s="129"/>
      <c r="AS142" s="129"/>
      <c r="AT142" s="129"/>
      <c r="AU142" s="129"/>
      <c r="AV142" s="129"/>
      <c r="AW142" s="129"/>
      <c r="AX142" s="129"/>
      <c r="AY142" s="129"/>
      <c r="AZ142" s="129"/>
      <c r="BA142" s="129"/>
      <c r="BB142" s="129"/>
      <c r="BC142" s="129"/>
      <c r="BD142" s="129"/>
      <c r="BE142" s="129"/>
      <c r="BF142" s="129"/>
      <c r="BG142" s="129"/>
      <c r="BH142" s="129"/>
      <c r="BI142" s="129"/>
      <c r="BJ142" s="129"/>
      <c r="BK142" s="129"/>
      <c r="BL142" s="129"/>
      <c r="BM142" s="129"/>
      <c r="BN142" s="129"/>
      <c r="BO142" s="129"/>
      <c r="BP142" s="129"/>
      <c r="BQ142" s="129"/>
      <c r="BR142" s="129"/>
      <c r="BS142" s="129"/>
    </row>
    <row r="143" spans="1:71">
      <c r="A143" s="132">
        <v>57</v>
      </c>
      <c r="B143" s="128" t="s">
        <v>1039</v>
      </c>
      <c r="C143" s="121">
        <v>510111</v>
      </c>
      <c r="D143" s="504">
        <v>0</v>
      </c>
      <c r="E143" s="508">
        <v>0</v>
      </c>
      <c r="F143" s="533">
        <f>+G143</f>
        <v>0</v>
      </c>
      <c r="G143" s="527">
        <v>0</v>
      </c>
      <c r="H143" s="500"/>
      <c r="I143" s="501">
        <f t="shared" si="48"/>
        <v>0</v>
      </c>
      <c r="K143" s="129"/>
      <c r="L143" s="129"/>
      <c r="M143" s="129"/>
      <c r="N143" s="129"/>
      <c r="O143" s="129"/>
      <c r="P143" s="129"/>
      <c r="Q143" s="129"/>
      <c r="R143" s="129"/>
      <c r="S143" s="129"/>
      <c r="T143" s="129"/>
      <c r="U143" s="129"/>
      <c r="V143" s="129"/>
      <c r="W143" s="129"/>
      <c r="X143" s="129"/>
      <c r="Y143" s="129"/>
      <c r="Z143" s="129"/>
      <c r="AA143" s="129"/>
      <c r="AB143" s="129"/>
      <c r="AC143" s="129"/>
      <c r="AD143" s="129"/>
      <c r="AE143" s="129"/>
      <c r="AF143" s="129"/>
      <c r="AG143" s="129"/>
      <c r="AH143" s="129"/>
      <c r="AI143" s="129"/>
      <c r="AJ143" s="129"/>
      <c r="AK143" s="129"/>
      <c r="AL143" s="129"/>
      <c r="AM143" s="129"/>
      <c r="AN143" s="129"/>
      <c r="AO143" s="129"/>
      <c r="AP143" s="129"/>
      <c r="AQ143" s="129"/>
      <c r="AR143" s="129"/>
      <c r="AS143" s="129"/>
      <c r="AT143" s="129"/>
      <c r="AU143" s="129"/>
      <c r="AV143" s="129"/>
      <c r="AW143" s="129"/>
      <c r="AX143" s="129"/>
      <c r="AY143" s="129"/>
      <c r="AZ143" s="129"/>
      <c r="BA143" s="129"/>
      <c r="BB143" s="129"/>
      <c r="BC143" s="129"/>
      <c r="BD143" s="129"/>
      <c r="BE143" s="129"/>
      <c r="BF143" s="129"/>
      <c r="BG143" s="129"/>
      <c r="BH143" s="129"/>
      <c r="BI143" s="129"/>
      <c r="BJ143" s="129"/>
      <c r="BK143" s="129"/>
      <c r="BL143" s="129"/>
      <c r="BM143" s="129"/>
      <c r="BN143" s="129"/>
      <c r="BO143" s="129"/>
      <c r="BP143" s="129"/>
      <c r="BQ143" s="129"/>
      <c r="BR143" s="129"/>
      <c r="BS143" s="129"/>
    </row>
    <row r="144" spans="1:71" s="126" customFormat="1" ht="10.9" customHeight="1">
      <c r="A144" s="122"/>
      <c r="B144" s="123" t="s">
        <v>1040</v>
      </c>
      <c r="C144" s="124" t="s">
        <v>270</v>
      </c>
      <c r="D144" s="501">
        <v>0</v>
      </c>
      <c r="E144" s="501">
        <v>0</v>
      </c>
      <c r="F144" s="525">
        <f t="shared" ref="F144:G144" si="51">+F145</f>
        <v>0</v>
      </c>
      <c r="G144" s="525">
        <f t="shared" si="51"/>
        <v>0</v>
      </c>
      <c r="H144" s="500"/>
      <c r="I144" s="501">
        <f t="shared" si="48"/>
        <v>0</v>
      </c>
      <c r="J144" s="48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c r="AV144" s="125"/>
      <c r="AW144" s="125"/>
      <c r="AX144" s="125"/>
      <c r="AY144" s="125"/>
      <c r="AZ144" s="125"/>
      <c r="BA144" s="125"/>
      <c r="BB144" s="125"/>
      <c r="BC144" s="125"/>
      <c r="BD144" s="125"/>
      <c r="BE144" s="125"/>
      <c r="BF144" s="125"/>
      <c r="BG144" s="125"/>
      <c r="BH144" s="125"/>
      <c r="BI144" s="125"/>
      <c r="BJ144" s="125"/>
      <c r="BK144" s="125"/>
      <c r="BL144" s="125"/>
      <c r="BM144" s="125"/>
      <c r="BN144" s="125"/>
      <c r="BO144" s="125"/>
      <c r="BP144" s="125"/>
      <c r="BQ144" s="125"/>
      <c r="BR144" s="125"/>
      <c r="BS144" s="125"/>
    </row>
    <row r="145" spans="1:71" ht="10.9" customHeight="1">
      <c r="A145" s="132">
        <v>58</v>
      </c>
      <c r="B145" s="128" t="s">
        <v>1040</v>
      </c>
      <c r="C145" s="121">
        <v>510200</v>
      </c>
      <c r="D145" s="504">
        <v>0</v>
      </c>
      <c r="E145" s="508">
        <v>0</v>
      </c>
      <c r="F145" s="527">
        <v>0</v>
      </c>
      <c r="G145" s="533">
        <f>+F145</f>
        <v>0</v>
      </c>
      <c r="H145" s="500"/>
      <c r="I145" s="501">
        <f t="shared" si="48"/>
        <v>0</v>
      </c>
      <c r="K145" s="129"/>
      <c r="L145" s="129"/>
      <c r="M145" s="129"/>
      <c r="N145" s="129"/>
      <c r="O145" s="129"/>
      <c r="P145" s="129"/>
      <c r="Q145" s="129"/>
      <c r="R145" s="129"/>
      <c r="S145" s="129"/>
      <c r="T145" s="129"/>
      <c r="U145" s="129"/>
      <c r="V145" s="129"/>
      <c r="W145" s="129"/>
      <c r="X145" s="129"/>
      <c r="Y145" s="129"/>
      <c r="Z145" s="129"/>
      <c r="AA145" s="129"/>
      <c r="AB145" s="129"/>
      <c r="AC145" s="129"/>
      <c r="AD145" s="129"/>
      <c r="AE145" s="129"/>
      <c r="AF145" s="129"/>
      <c r="AG145" s="129"/>
      <c r="AH145" s="129"/>
      <c r="AI145" s="129"/>
      <c r="AJ145" s="129"/>
      <c r="AK145" s="129"/>
      <c r="AL145" s="129"/>
      <c r="AM145" s="129"/>
      <c r="AN145" s="129"/>
      <c r="AO145" s="129"/>
      <c r="AP145" s="129"/>
      <c r="AQ145" s="129"/>
      <c r="AR145" s="129"/>
      <c r="AS145" s="129"/>
      <c r="AT145" s="129"/>
      <c r="AU145" s="129"/>
      <c r="AV145" s="129"/>
      <c r="AW145" s="129"/>
      <c r="AX145" s="129"/>
      <c r="AY145" s="129"/>
      <c r="AZ145" s="129"/>
      <c r="BA145" s="129"/>
      <c r="BB145" s="129"/>
      <c r="BC145" s="129"/>
      <c r="BD145" s="129"/>
      <c r="BE145" s="129"/>
      <c r="BF145" s="129"/>
      <c r="BG145" s="129"/>
      <c r="BH145" s="129"/>
      <c r="BI145" s="129"/>
      <c r="BJ145" s="129"/>
      <c r="BK145" s="129"/>
      <c r="BL145" s="129"/>
      <c r="BM145" s="129"/>
      <c r="BN145" s="129"/>
      <c r="BO145" s="129"/>
      <c r="BP145" s="129"/>
      <c r="BQ145" s="129"/>
      <c r="BR145" s="129"/>
      <c r="BS145" s="129"/>
    </row>
    <row r="146" spans="1:71" s="126" customFormat="1" ht="10.9" customHeight="1">
      <c r="A146" s="122"/>
      <c r="B146" s="123" t="s">
        <v>1041</v>
      </c>
      <c r="C146" s="124" t="s">
        <v>270</v>
      </c>
      <c r="D146" s="501">
        <v>0</v>
      </c>
      <c r="E146" s="501">
        <v>0</v>
      </c>
      <c r="F146" s="525">
        <f t="shared" ref="F146:G146" si="52">+F147</f>
        <v>0</v>
      </c>
      <c r="G146" s="525">
        <f t="shared" si="52"/>
        <v>0</v>
      </c>
      <c r="H146" s="500"/>
      <c r="I146" s="501">
        <f t="shared" si="48"/>
        <v>0</v>
      </c>
      <c r="J146" s="48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c r="AV146" s="125"/>
      <c r="AW146" s="125"/>
      <c r="AX146" s="125"/>
      <c r="AY146" s="125"/>
      <c r="AZ146" s="125"/>
      <c r="BA146" s="125"/>
      <c r="BB146" s="125"/>
      <c r="BC146" s="125"/>
      <c r="BD146" s="125"/>
      <c r="BE146" s="125"/>
      <c r="BF146" s="125"/>
      <c r="BG146" s="125"/>
      <c r="BH146" s="125"/>
      <c r="BI146" s="125"/>
      <c r="BJ146" s="125"/>
      <c r="BK146" s="125"/>
      <c r="BL146" s="125"/>
      <c r="BM146" s="125"/>
      <c r="BN146" s="125"/>
      <c r="BO146" s="125"/>
      <c r="BP146" s="125"/>
      <c r="BQ146" s="125"/>
      <c r="BR146" s="125"/>
      <c r="BS146" s="125"/>
    </row>
    <row r="147" spans="1:71" ht="10.9" customHeight="1">
      <c r="A147" s="132">
        <v>59</v>
      </c>
      <c r="B147" s="128" t="s">
        <v>1041</v>
      </c>
      <c r="C147" s="121">
        <v>510300</v>
      </c>
      <c r="D147" s="504">
        <v>0</v>
      </c>
      <c r="E147" s="508">
        <v>0</v>
      </c>
      <c r="F147" s="527">
        <v>0</v>
      </c>
      <c r="G147" s="533">
        <f>+F147</f>
        <v>0</v>
      </c>
      <c r="H147" s="500"/>
      <c r="I147" s="501">
        <f t="shared" si="48"/>
        <v>0</v>
      </c>
      <c r="K147" s="129"/>
      <c r="L147" s="129"/>
      <c r="M147" s="129"/>
      <c r="N147" s="129"/>
      <c r="O147" s="129"/>
      <c r="P147" s="129"/>
      <c r="Q147" s="129"/>
      <c r="R147" s="129"/>
      <c r="S147" s="129"/>
      <c r="T147" s="129"/>
      <c r="U147" s="129"/>
      <c r="V147" s="129"/>
      <c r="W147" s="129"/>
      <c r="X147" s="129"/>
      <c r="Y147" s="129"/>
      <c r="Z147" s="129"/>
      <c r="AA147" s="129"/>
      <c r="AB147" s="129"/>
      <c r="AC147" s="129"/>
      <c r="AD147" s="129"/>
      <c r="AE147" s="129"/>
      <c r="AF147" s="129"/>
      <c r="AG147" s="129"/>
      <c r="AH147" s="129"/>
      <c r="AI147" s="129"/>
      <c r="AJ147" s="129"/>
      <c r="AK147" s="129"/>
      <c r="AL147" s="129"/>
      <c r="AM147" s="129"/>
      <c r="AN147" s="129"/>
      <c r="AO147" s="129"/>
      <c r="AP147" s="129"/>
      <c r="AQ147" s="129"/>
      <c r="AR147" s="129"/>
      <c r="AS147" s="129"/>
      <c r="AT147" s="129"/>
      <c r="AU147" s="129"/>
      <c r="AV147" s="129"/>
      <c r="AW147" s="129"/>
      <c r="AX147" s="129"/>
      <c r="AY147" s="129"/>
      <c r="AZ147" s="129"/>
      <c r="BA147" s="129"/>
      <c r="BB147" s="129"/>
      <c r="BC147" s="129"/>
      <c r="BD147" s="129"/>
      <c r="BE147" s="129"/>
      <c r="BF147" s="129"/>
      <c r="BG147" s="129"/>
      <c r="BH147" s="129"/>
      <c r="BI147" s="129"/>
      <c r="BJ147" s="129"/>
      <c r="BK147" s="129"/>
      <c r="BL147" s="129"/>
      <c r="BM147" s="129"/>
      <c r="BN147" s="129"/>
      <c r="BO147" s="129"/>
      <c r="BP147" s="129"/>
      <c r="BQ147" s="129"/>
      <c r="BR147" s="129"/>
      <c r="BS147" s="129"/>
    </row>
    <row r="148" spans="1:71" s="126" customFormat="1" ht="10.9" customHeight="1">
      <c r="A148" s="122"/>
      <c r="B148" s="123" t="s">
        <v>1042</v>
      </c>
      <c r="C148" s="124" t="s">
        <v>270</v>
      </c>
      <c r="D148" s="501">
        <v>0</v>
      </c>
      <c r="E148" s="501">
        <v>0</v>
      </c>
      <c r="F148" s="525">
        <f t="shared" ref="F148:G148" si="53">+F149</f>
        <v>0</v>
      </c>
      <c r="G148" s="525">
        <f t="shared" si="53"/>
        <v>0</v>
      </c>
      <c r="H148" s="500"/>
      <c r="I148" s="501">
        <f t="shared" si="48"/>
        <v>0</v>
      </c>
      <c r="J148" s="48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c r="AV148" s="125"/>
      <c r="AW148" s="125"/>
      <c r="AX148" s="125"/>
      <c r="AY148" s="125"/>
      <c r="AZ148" s="125"/>
      <c r="BA148" s="125"/>
      <c r="BB148" s="125"/>
      <c r="BC148" s="125"/>
      <c r="BD148" s="125"/>
      <c r="BE148" s="125"/>
      <c r="BF148" s="125"/>
      <c r="BG148" s="125"/>
      <c r="BH148" s="125"/>
      <c r="BI148" s="125"/>
      <c r="BJ148" s="125"/>
      <c r="BK148" s="125"/>
      <c r="BL148" s="125"/>
      <c r="BM148" s="125"/>
      <c r="BN148" s="125"/>
      <c r="BO148" s="125"/>
      <c r="BP148" s="125"/>
      <c r="BQ148" s="125"/>
      <c r="BR148" s="125"/>
      <c r="BS148" s="125"/>
    </row>
    <row r="149" spans="1:71" ht="10.9" customHeight="1">
      <c r="A149" s="132">
        <v>60</v>
      </c>
      <c r="B149" s="128" t="s">
        <v>1042</v>
      </c>
      <c r="C149" s="121">
        <v>520000</v>
      </c>
      <c r="D149" s="504">
        <v>0</v>
      </c>
      <c r="E149" s="508">
        <v>0</v>
      </c>
      <c r="F149" s="533">
        <f>+G149</f>
        <v>0</v>
      </c>
      <c r="G149" s="527">
        <v>0</v>
      </c>
      <c r="H149" s="500"/>
      <c r="I149" s="501">
        <f t="shared" si="48"/>
        <v>0</v>
      </c>
      <c r="K149" s="129"/>
      <c r="L149" s="129"/>
      <c r="M149" s="129"/>
      <c r="N149" s="129"/>
      <c r="O149" s="129"/>
      <c r="P149" s="129"/>
      <c r="Q149" s="129"/>
      <c r="R149" s="129"/>
      <c r="S149" s="129"/>
      <c r="T149" s="129"/>
      <c r="U149" s="129"/>
      <c r="V149" s="129"/>
      <c r="W149" s="129"/>
      <c r="X149" s="129"/>
      <c r="Y149" s="129"/>
      <c r="Z149" s="129"/>
      <c r="AA149" s="129"/>
      <c r="AB149" s="129"/>
      <c r="AC149" s="129"/>
      <c r="AD149" s="129"/>
      <c r="AE149" s="129"/>
      <c r="AF149" s="129"/>
      <c r="AG149" s="129"/>
      <c r="AH149" s="129"/>
      <c r="AI149" s="129"/>
      <c r="AJ149" s="129"/>
      <c r="AK149" s="129"/>
      <c r="AL149" s="129"/>
      <c r="AM149" s="129"/>
      <c r="AN149" s="129"/>
      <c r="AO149" s="129"/>
      <c r="AP149" s="129"/>
      <c r="AQ149" s="129"/>
      <c r="AR149" s="129"/>
      <c r="AS149" s="129"/>
      <c r="AT149" s="129"/>
      <c r="AU149" s="129"/>
      <c r="AV149" s="129"/>
      <c r="AW149" s="129"/>
      <c r="AX149" s="129"/>
      <c r="AY149" s="129"/>
      <c r="AZ149" s="129"/>
      <c r="BA149" s="129"/>
      <c r="BB149" s="129"/>
      <c r="BC149" s="129"/>
      <c r="BD149" s="129"/>
      <c r="BE149" s="129"/>
      <c r="BF149" s="129"/>
      <c r="BG149" s="129"/>
      <c r="BH149" s="129"/>
      <c r="BI149" s="129"/>
      <c r="BJ149" s="129"/>
      <c r="BK149" s="129"/>
      <c r="BL149" s="129"/>
      <c r="BM149" s="129"/>
      <c r="BN149" s="129"/>
      <c r="BO149" s="129"/>
      <c r="BP149" s="129"/>
      <c r="BQ149" s="129"/>
      <c r="BR149" s="129"/>
      <c r="BS149" s="129"/>
    </row>
    <row r="150" spans="1:71" s="126" customFormat="1" ht="10.9" customHeight="1">
      <c r="A150" s="122"/>
      <c r="B150" s="123" t="s">
        <v>1043</v>
      </c>
      <c r="C150" s="124" t="s">
        <v>270</v>
      </c>
      <c r="D150" s="501">
        <v>0</v>
      </c>
      <c r="E150" s="501">
        <v>0</v>
      </c>
      <c r="F150" s="525">
        <f t="shared" ref="F150:G150" si="54">+F151</f>
        <v>0</v>
      </c>
      <c r="G150" s="525">
        <f t="shared" si="54"/>
        <v>0</v>
      </c>
      <c r="H150" s="500"/>
      <c r="I150" s="501">
        <f t="shared" si="48"/>
        <v>0</v>
      </c>
      <c r="J150" s="48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c r="AV150" s="125"/>
      <c r="AW150" s="125"/>
      <c r="AX150" s="125"/>
      <c r="AY150" s="125"/>
      <c r="AZ150" s="125"/>
      <c r="BA150" s="125"/>
      <c r="BB150" s="125"/>
      <c r="BC150" s="125"/>
      <c r="BD150" s="125"/>
      <c r="BE150" s="125"/>
      <c r="BF150" s="125"/>
      <c r="BG150" s="125"/>
      <c r="BH150" s="125"/>
      <c r="BI150" s="125"/>
      <c r="BJ150" s="125"/>
      <c r="BK150" s="125"/>
      <c r="BL150" s="125"/>
      <c r="BM150" s="125"/>
      <c r="BN150" s="125"/>
      <c r="BO150" s="125"/>
      <c r="BP150" s="125"/>
      <c r="BQ150" s="125"/>
      <c r="BR150" s="125"/>
      <c r="BS150" s="125"/>
    </row>
    <row r="151" spans="1:71" ht="10.9" customHeight="1">
      <c r="A151" s="132">
        <v>61</v>
      </c>
      <c r="B151" s="128" t="s">
        <v>1043</v>
      </c>
      <c r="C151" s="121">
        <v>520001</v>
      </c>
      <c r="D151" s="504">
        <v>0</v>
      </c>
      <c r="E151" s="508">
        <v>0</v>
      </c>
      <c r="F151" s="533">
        <f>+G151</f>
        <v>0</v>
      </c>
      <c r="G151" s="527">
        <v>0</v>
      </c>
      <c r="H151" s="500"/>
      <c r="I151" s="501">
        <f t="shared" si="48"/>
        <v>0</v>
      </c>
      <c r="K151" s="129"/>
      <c r="L151" s="129"/>
      <c r="M151" s="129"/>
      <c r="N151" s="129"/>
      <c r="O151" s="129"/>
      <c r="P151" s="129"/>
      <c r="Q151" s="129"/>
      <c r="R151" s="129"/>
      <c r="S151" s="129"/>
      <c r="T151" s="129"/>
      <c r="U151" s="129"/>
      <c r="V151" s="129"/>
      <c r="W151" s="129"/>
      <c r="X151" s="129"/>
      <c r="Y151" s="129"/>
      <c r="Z151" s="129"/>
      <c r="AA151" s="129"/>
      <c r="AB151" s="129"/>
      <c r="AC151" s="129"/>
      <c r="AD151" s="129"/>
      <c r="AE151" s="129"/>
      <c r="AF151" s="129"/>
      <c r="AG151" s="129"/>
      <c r="AH151" s="129"/>
      <c r="AI151" s="129"/>
      <c r="AJ151" s="129"/>
      <c r="AK151" s="129"/>
      <c r="AL151" s="129"/>
      <c r="AM151" s="129"/>
      <c r="AN151" s="129"/>
      <c r="AO151" s="129"/>
      <c r="AP151" s="129"/>
      <c r="AQ151" s="129"/>
      <c r="AR151" s="129"/>
      <c r="AS151" s="129"/>
      <c r="AT151" s="129"/>
      <c r="AU151" s="129"/>
      <c r="AV151" s="129"/>
      <c r="AW151" s="129"/>
      <c r="AX151" s="129"/>
      <c r="AY151" s="129"/>
      <c r="AZ151" s="129"/>
      <c r="BA151" s="129"/>
      <c r="BB151" s="129"/>
      <c r="BC151" s="129"/>
      <c r="BD151" s="129"/>
      <c r="BE151" s="129"/>
      <c r="BF151" s="129"/>
      <c r="BG151" s="129"/>
      <c r="BH151" s="129"/>
      <c r="BI151" s="129"/>
      <c r="BJ151" s="129"/>
      <c r="BK151" s="129"/>
      <c r="BL151" s="129"/>
      <c r="BM151" s="129"/>
      <c r="BN151" s="129"/>
      <c r="BO151" s="129"/>
      <c r="BP151" s="129"/>
      <c r="BQ151" s="129"/>
      <c r="BR151" s="129"/>
      <c r="BS151" s="129"/>
    </row>
    <row r="152" spans="1:71" s="126" customFormat="1" ht="10.9" customHeight="1">
      <c r="A152" s="122"/>
      <c r="B152" s="123" t="s">
        <v>1044</v>
      </c>
      <c r="C152" s="124" t="s">
        <v>270</v>
      </c>
      <c r="D152" s="501">
        <v>0</v>
      </c>
      <c r="E152" s="501">
        <v>0</v>
      </c>
      <c r="F152" s="525">
        <f>+F153+F154+F155</f>
        <v>302201828.17000002</v>
      </c>
      <c r="G152" s="534">
        <f>+G153+G154+G155</f>
        <v>302201828.17000002</v>
      </c>
      <c r="H152" s="500"/>
      <c r="I152" s="501">
        <f t="shared" si="48"/>
        <v>0</v>
      </c>
      <c r="J152" s="48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c r="AV152" s="125"/>
      <c r="AW152" s="125"/>
      <c r="AX152" s="125"/>
      <c r="AY152" s="125"/>
      <c r="AZ152" s="125"/>
      <c r="BA152" s="125"/>
      <c r="BB152" s="125"/>
      <c r="BC152" s="125"/>
      <c r="BD152" s="125"/>
      <c r="BE152" s="125"/>
      <c r="BF152" s="125"/>
      <c r="BG152" s="125"/>
      <c r="BH152" s="125"/>
      <c r="BI152" s="125"/>
      <c r="BJ152" s="125"/>
      <c r="BK152" s="125"/>
      <c r="BL152" s="125"/>
      <c r="BM152" s="125"/>
      <c r="BN152" s="125"/>
      <c r="BO152" s="125"/>
      <c r="BP152" s="125"/>
      <c r="BQ152" s="125"/>
      <c r="BR152" s="125"/>
      <c r="BS152" s="125"/>
    </row>
    <row r="153" spans="1:71" ht="10.9" customHeight="1">
      <c r="A153" s="132">
        <v>62</v>
      </c>
      <c r="B153" s="128" t="s">
        <v>1044</v>
      </c>
      <c r="C153" s="121">
        <v>610100</v>
      </c>
      <c r="D153" s="502"/>
      <c r="E153" s="502"/>
      <c r="F153" s="526">
        <v>302170009.99000001</v>
      </c>
      <c r="G153" s="526">
        <f>+F153</f>
        <v>302170009.99000001</v>
      </c>
      <c r="H153" s="500"/>
      <c r="I153" s="501">
        <f t="shared" si="48"/>
        <v>0</v>
      </c>
      <c r="K153" s="129"/>
      <c r="L153" s="129"/>
      <c r="M153" s="129"/>
      <c r="N153" s="129"/>
      <c r="O153" s="129"/>
      <c r="P153" s="129"/>
      <c r="Q153" s="129"/>
      <c r="R153" s="129"/>
      <c r="S153" s="129"/>
      <c r="T153" s="129"/>
      <c r="U153" s="129"/>
      <c r="V153" s="129"/>
      <c r="W153" s="129"/>
      <c r="X153" s="129"/>
      <c r="Y153" s="129"/>
      <c r="Z153" s="129"/>
      <c r="AA153" s="129"/>
      <c r="AB153" s="129"/>
      <c r="AC153" s="129"/>
      <c r="AD153" s="129"/>
      <c r="AE153" s="129"/>
      <c r="AF153" s="129"/>
      <c r="AG153" s="129"/>
      <c r="AH153" s="129"/>
      <c r="AI153" s="129"/>
      <c r="AJ153" s="129"/>
      <c r="AK153" s="129"/>
      <c r="AL153" s="129"/>
      <c r="AM153" s="129"/>
      <c r="AN153" s="129"/>
      <c r="AO153" s="129"/>
      <c r="AP153" s="129"/>
      <c r="AQ153" s="129"/>
      <c r="AR153" s="129"/>
      <c r="AS153" s="129"/>
      <c r="AT153" s="129"/>
      <c r="AU153" s="129"/>
      <c r="AV153" s="129"/>
      <c r="AW153" s="129"/>
      <c r="AX153" s="129"/>
      <c r="AY153" s="129"/>
      <c r="AZ153" s="129"/>
      <c r="BA153" s="129"/>
      <c r="BB153" s="129"/>
      <c r="BC153" s="129"/>
      <c r="BD153" s="129"/>
      <c r="BE153" s="129"/>
      <c r="BF153" s="129"/>
      <c r="BG153" s="129"/>
      <c r="BH153" s="129"/>
      <c r="BI153" s="129"/>
      <c r="BJ153" s="129"/>
      <c r="BK153" s="129"/>
      <c r="BL153" s="129"/>
      <c r="BM153" s="129"/>
      <c r="BN153" s="129"/>
      <c r="BO153" s="129"/>
      <c r="BP153" s="129"/>
      <c r="BQ153" s="129"/>
      <c r="BR153" s="129"/>
      <c r="BS153" s="129"/>
    </row>
    <row r="154" spans="1:71" ht="10.9" customHeight="1">
      <c r="A154" s="132"/>
      <c r="B154" s="128" t="s">
        <v>893</v>
      </c>
      <c r="C154" s="131">
        <v>610201</v>
      </c>
      <c r="D154" s="502"/>
      <c r="E154" s="502"/>
      <c r="F154" s="526">
        <v>31818.18</v>
      </c>
      <c r="G154" s="526">
        <f>+F154</f>
        <v>31818.18</v>
      </c>
      <c r="H154" s="500"/>
      <c r="I154" s="501">
        <f t="shared" si="48"/>
        <v>0</v>
      </c>
      <c r="K154" s="129"/>
      <c r="L154" s="129"/>
      <c r="M154" s="129"/>
      <c r="N154" s="129"/>
      <c r="O154" s="129"/>
      <c r="P154" s="129"/>
      <c r="Q154" s="129"/>
      <c r="R154" s="129"/>
      <c r="S154" s="129"/>
      <c r="T154" s="129"/>
      <c r="U154" s="129"/>
      <c r="V154" s="129"/>
      <c r="W154" s="129"/>
      <c r="X154" s="129"/>
      <c r="Y154" s="129"/>
      <c r="Z154" s="129"/>
      <c r="AA154" s="129"/>
      <c r="AB154" s="129"/>
      <c r="AC154" s="129"/>
      <c r="AD154" s="129"/>
      <c r="AE154" s="129"/>
      <c r="AF154" s="129"/>
      <c r="AG154" s="129"/>
      <c r="AH154" s="129"/>
      <c r="AI154" s="129"/>
      <c r="AJ154" s="129"/>
      <c r="AK154" s="129"/>
      <c r="AL154" s="129"/>
      <c r="AM154" s="129"/>
      <c r="AN154" s="129"/>
      <c r="AO154" s="129"/>
      <c r="AP154" s="129"/>
      <c r="AQ154" s="129"/>
      <c r="AR154" s="129"/>
      <c r="AS154" s="129"/>
      <c r="AT154" s="129"/>
      <c r="AU154" s="129"/>
      <c r="AV154" s="129"/>
      <c r="AW154" s="129"/>
      <c r="AX154" s="129"/>
      <c r="AY154" s="129"/>
      <c r="AZ154" s="129"/>
      <c r="BA154" s="129"/>
      <c r="BB154" s="129"/>
      <c r="BC154" s="129"/>
      <c r="BD154" s="129"/>
      <c r="BE154" s="129"/>
      <c r="BF154" s="129"/>
      <c r="BG154" s="129"/>
      <c r="BH154" s="129"/>
      <c r="BI154" s="129"/>
      <c r="BJ154" s="129"/>
      <c r="BK154" s="129"/>
      <c r="BL154" s="129"/>
      <c r="BM154" s="129"/>
      <c r="BN154" s="129"/>
      <c r="BO154" s="129"/>
      <c r="BP154" s="129"/>
      <c r="BQ154" s="129"/>
      <c r="BR154" s="129"/>
      <c r="BS154" s="129"/>
    </row>
    <row r="155" spans="1:71" ht="10.9" customHeight="1">
      <c r="A155" s="132"/>
      <c r="B155" s="128" t="s">
        <v>894</v>
      </c>
      <c r="C155" s="131">
        <v>610202</v>
      </c>
      <c r="D155" s="504"/>
      <c r="E155" s="508"/>
      <c r="F155" s="527">
        <v>0</v>
      </c>
      <c r="G155" s="533"/>
      <c r="H155" s="500"/>
      <c r="I155" s="501">
        <f t="shared" si="48"/>
        <v>0</v>
      </c>
      <c r="K155" s="129"/>
      <c r="L155" s="129"/>
      <c r="M155" s="129"/>
      <c r="N155" s="129"/>
      <c r="O155" s="129"/>
      <c r="P155" s="129"/>
      <c r="Q155" s="129"/>
      <c r="R155" s="129"/>
      <c r="S155" s="129"/>
      <c r="T155" s="129"/>
      <c r="U155" s="129"/>
      <c r="V155" s="129"/>
      <c r="W155" s="129"/>
      <c r="X155" s="129"/>
      <c r="Y155" s="129"/>
      <c r="Z155" s="129"/>
      <c r="AA155" s="129"/>
      <c r="AB155" s="129"/>
      <c r="AC155" s="129"/>
      <c r="AD155" s="129"/>
      <c r="AE155" s="129"/>
      <c r="AF155" s="129"/>
      <c r="AG155" s="129"/>
      <c r="AH155" s="129"/>
      <c r="AI155" s="129"/>
      <c r="AJ155" s="129"/>
      <c r="AK155" s="129"/>
      <c r="AL155" s="129"/>
      <c r="AM155" s="129"/>
      <c r="AN155" s="129"/>
      <c r="AO155" s="129"/>
      <c r="AP155" s="129"/>
      <c r="AQ155" s="129"/>
      <c r="AR155" s="129"/>
      <c r="AS155" s="129"/>
      <c r="AT155" s="129"/>
      <c r="AU155" s="129"/>
      <c r="AV155" s="129"/>
      <c r="AW155" s="129"/>
      <c r="AX155" s="129"/>
      <c r="AY155" s="129"/>
      <c r="AZ155" s="129"/>
      <c r="BA155" s="129"/>
      <c r="BB155" s="129"/>
      <c r="BC155" s="129"/>
      <c r="BD155" s="129"/>
      <c r="BE155" s="129"/>
      <c r="BF155" s="129"/>
      <c r="BG155" s="129"/>
      <c r="BH155" s="129"/>
      <c r="BI155" s="129"/>
      <c r="BJ155" s="129"/>
      <c r="BK155" s="129"/>
      <c r="BL155" s="129"/>
      <c r="BM155" s="129"/>
      <c r="BN155" s="129"/>
      <c r="BO155" s="129"/>
      <c r="BP155" s="129"/>
      <c r="BQ155" s="129"/>
      <c r="BR155" s="129"/>
      <c r="BS155" s="129"/>
    </row>
    <row r="156" spans="1:71" ht="10.9" customHeight="1">
      <c r="A156" s="132"/>
      <c r="B156" s="128"/>
      <c r="C156" s="134" t="s">
        <v>270</v>
      </c>
      <c r="D156" s="504"/>
      <c r="E156" s="508"/>
      <c r="F156" s="532"/>
      <c r="G156" s="535">
        <f>+F156</f>
        <v>0</v>
      </c>
      <c r="H156" s="500"/>
      <c r="I156" s="501">
        <f t="shared" si="48"/>
        <v>0</v>
      </c>
      <c r="K156" s="129"/>
      <c r="L156" s="129"/>
      <c r="M156" s="129"/>
      <c r="N156" s="129"/>
      <c r="O156" s="129"/>
      <c r="P156" s="129"/>
      <c r="Q156" s="129"/>
      <c r="R156" s="129"/>
      <c r="S156" s="129"/>
      <c r="T156" s="129"/>
      <c r="U156" s="129"/>
      <c r="V156" s="129"/>
      <c r="W156" s="129"/>
      <c r="X156" s="129"/>
      <c r="Y156" s="129"/>
      <c r="Z156" s="129"/>
      <c r="AA156" s="129"/>
      <c r="AB156" s="129"/>
      <c r="AC156" s="129"/>
      <c r="AD156" s="129"/>
      <c r="AE156" s="129"/>
      <c r="AF156" s="129"/>
      <c r="AG156" s="129"/>
      <c r="AH156" s="129"/>
      <c r="AI156" s="129"/>
      <c r="AJ156" s="129"/>
      <c r="AK156" s="129"/>
      <c r="AL156" s="129"/>
      <c r="AM156" s="129"/>
      <c r="AN156" s="129"/>
      <c r="AO156" s="129"/>
      <c r="AP156" s="129"/>
      <c r="AQ156" s="129"/>
      <c r="AR156" s="129"/>
      <c r="AS156" s="129"/>
      <c r="AT156" s="129"/>
      <c r="AU156" s="129"/>
      <c r="AV156" s="129"/>
      <c r="AW156" s="129"/>
      <c r="AX156" s="129"/>
      <c r="AY156" s="129"/>
      <c r="AZ156" s="129"/>
      <c r="BA156" s="129"/>
      <c r="BB156" s="129"/>
      <c r="BC156" s="129"/>
      <c r="BD156" s="129"/>
      <c r="BE156" s="129"/>
      <c r="BF156" s="129"/>
      <c r="BG156" s="129"/>
      <c r="BH156" s="129"/>
      <c r="BI156" s="129"/>
      <c r="BJ156" s="129"/>
      <c r="BK156" s="129"/>
      <c r="BL156" s="129"/>
      <c r="BM156" s="129"/>
      <c r="BN156" s="129"/>
      <c r="BO156" s="129"/>
      <c r="BP156" s="129"/>
      <c r="BQ156" s="129"/>
      <c r="BR156" s="129"/>
      <c r="BS156" s="129"/>
    </row>
    <row r="157" spans="1:71" s="112" customFormat="1" ht="10.9" customHeight="1">
      <c r="A157" s="135"/>
      <c r="B157" s="123" t="s">
        <v>795</v>
      </c>
      <c r="C157" s="124" t="s">
        <v>270</v>
      </c>
      <c r="D157" s="501">
        <v>0</v>
      </c>
      <c r="E157" s="501">
        <v>0</v>
      </c>
      <c r="F157" s="525">
        <f t="shared" ref="F157:G157" si="55">+F158</f>
        <v>0</v>
      </c>
      <c r="G157" s="525">
        <f t="shared" si="55"/>
        <v>0</v>
      </c>
      <c r="H157" s="500"/>
      <c r="I157" s="501">
        <f t="shared" si="48"/>
        <v>0</v>
      </c>
      <c r="J157" s="48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c r="AV157" s="125"/>
      <c r="AW157" s="125"/>
      <c r="AX157" s="125"/>
      <c r="AY157" s="125"/>
      <c r="AZ157" s="125"/>
      <c r="BA157" s="125"/>
      <c r="BB157" s="125"/>
      <c r="BC157" s="125"/>
      <c r="BD157" s="125"/>
      <c r="BE157" s="125"/>
      <c r="BF157" s="125"/>
      <c r="BG157" s="125"/>
      <c r="BH157" s="125"/>
      <c r="BI157" s="125"/>
      <c r="BJ157" s="125"/>
      <c r="BK157" s="125"/>
      <c r="BL157" s="125"/>
      <c r="BM157" s="125"/>
      <c r="BN157" s="125"/>
      <c r="BO157" s="125"/>
      <c r="BP157" s="125"/>
      <c r="BQ157" s="125"/>
      <c r="BR157" s="125"/>
      <c r="BS157" s="125"/>
    </row>
    <row r="158" spans="1:71" ht="10.9" customHeight="1">
      <c r="A158" s="132">
        <v>63</v>
      </c>
      <c r="B158" s="128" t="s">
        <v>877</v>
      </c>
      <c r="C158" s="121">
        <v>510110</v>
      </c>
      <c r="D158" s="504"/>
      <c r="E158" s="508"/>
      <c r="F158" s="533">
        <f>+G158</f>
        <v>0</v>
      </c>
      <c r="G158" s="527">
        <v>0</v>
      </c>
      <c r="H158" s="500"/>
      <c r="I158" s="501">
        <f t="shared" si="48"/>
        <v>0</v>
      </c>
      <c r="K158" s="129"/>
      <c r="L158" s="129"/>
      <c r="M158" s="129"/>
      <c r="N158" s="129"/>
      <c r="O158" s="129"/>
      <c r="P158" s="129"/>
      <c r="Q158" s="129"/>
      <c r="R158" s="129"/>
      <c r="S158" s="129"/>
      <c r="T158" s="129"/>
      <c r="U158" s="129"/>
      <c r="V158" s="129"/>
      <c r="W158" s="129"/>
      <c r="X158" s="129"/>
      <c r="Y158" s="129"/>
      <c r="Z158" s="129"/>
      <c r="AA158" s="129"/>
      <c r="AB158" s="129"/>
      <c r="AC158" s="129"/>
      <c r="AD158" s="129"/>
      <c r="AE158" s="129"/>
      <c r="AF158" s="129"/>
      <c r="AG158" s="129"/>
      <c r="AH158" s="129"/>
      <c r="AI158" s="129"/>
      <c r="AJ158" s="129"/>
      <c r="AK158" s="129"/>
      <c r="AL158" s="129"/>
      <c r="AM158" s="129"/>
      <c r="AN158" s="129"/>
      <c r="AO158" s="129"/>
      <c r="AP158" s="129"/>
      <c r="AQ158" s="129"/>
      <c r="AR158" s="129"/>
      <c r="AS158" s="129"/>
      <c r="AT158" s="129"/>
      <c r="AU158" s="129"/>
      <c r="AV158" s="129"/>
      <c r="AW158" s="129"/>
      <c r="AX158" s="129"/>
      <c r="AY158" s="129"/>
      <c r="AZ158" s="129"/>
      <c r="BA158" s="129"/>
      <c r="BB158" s="129"/>
      <c r="BC158" s="129"/>
      <c r="BD158" s="129"/>
      <c r="BE158" s="129"/>
      <c r="BF158" s="129"/>
      <c r="BG158" s="129"/>
      <c r="BH158" s="129"/>
      <c r="BI158" s="129"/>
      <c r="BJ158" s="129"/>
      <c r="BK158" s="129"/>
      <c r="BL158" s="129"/>
      <c r="BM158" s="129"/>
      <c r="BN158" s="129"/>
      <c r="BO158" s="129"/>
      <c r="BP158" s="129"/>
      <c r="BQ158" s="129"/>
      <c r="BR158" s="129"/>
      <c r="BS158" s="129"/>
    </row>
    <row r="159" spans="1:71" s="112" customFormat="1" ht="10.9" customHeight="1">
      <c r="A159" s="135"/>
      <c r="B159" s="123" t="s">
        <v>878</v>
      </c>
      <c r="C159" s="124" t="s">
        <v>270</v>
      </c>
      <c r="D159" s="501">
        <v>0</v>
      </c>
      <c r="E159" s="501">
        <v>0</v>
      </c>
      <c r="F159" s="525">
        <f>+F160</f>
        <v>63949.57</v>
      </c>
      <c r="G159" s="525">
        <f t="shared" ref="G159" si="56">+G160</f>
        <v>63949.57</v>
      </c>
      <c r="H159" s="500"/>
      <c r="I159" s="501">
        <f t="shared" si="48"/>
        <v>0</v>
      </c>
      <c r="J159" s="48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c r="AV159" s="125"/>
      <c r="AW159" s="125"/>
      <c r="AX159" s="125"/>
      <c r="AY159" s="125"/>
      <c r="AZ159" s="125"/>
      <c r="BA159" s="125"/>
      <c r="BB159" s="125"/>
      <c r="BC159" s="125"/>
      <c r="BD159" s="125"/>
      <c r="BE159" s="125"/>
      <c r="BF159" s="125"/>
      <c r="BG159" s="125"/>
      <c r="BH159" s="125"/>
      <c r="BI159" s="125"/>
      <c r="BJ159" s="125"/>
      <c r="BK159" s="125"/>
      <c r="BL159" s="125"/>
      <c r="BM159" s="125"/>
      <c r="BN159" s="125"/>
      <c r="BO159" s="125"/>
      <c r="BP159" s="125"/>
      <c r="BQ159" s="125"/>
      <c r="BR159" s="125"/>
      <c r="BS159" s="125"/>
    </row>
    <row r="160" spans="1:71" ht="10.9" customHeight="1">
      <c r="A160" s="132">
        <v>64</v>
      </c>
      <c r="B160" s="128" t="s">
        <v>878</v>
      </c>
      <c r="C160" s="121">
        <v>880100</v>
      </c>
      <c r="D160" s="502"/>
      <c r="E160" s="502"/>
      <c r="F160" s="526">
        <v>63949.57</v>
      </c>
      <c r="G160" s="526">
        <f>+F160</f>
        <v>63949.57</v>
      </c>
      <c r="H160" s="500"/>
      <c r="I160" s="501">
        <f t="shared" si="48"/>
        <v>0</v>
      </c>
      <c r="K160" s="129"/>
      <c r="L160" s="129"/>
      <c r="M160" s="129"/>
      <c r="N160" s="129"/>
      <c r="O160" s="129"/>
      <c r="P160" s="129"/>
      <c r="Q160" s="129"/>
      <c r="R160" s="129"/>
      <c r="S160" s="129"/>
      <c r="T160" s="129"/>
      <c r="U160" s="129"/>
      <c r="V160" s="129"/>
      <c r="W160" s="129"/>
      <c r="X160" s="129"/>
      <c r="Y160" s="129"/>
      <c r="Z160" s="129"/>
      <c r="AA160" s="129"/>
      <c r="AB160" s="129"/>
      <c r="AC160" s="129"/>
      <c r="AD160" s="129"/>
      <c r="AE160" s="129"/>
      <c r="AF160" s="129"/>
      <c r="AG160" s="129"/>
      <c r="AH160" s="129"/>
      <c r="AI160" s="129"/>
      <c r="AJ160" s="129"/>
      <c r="AK160" s="129"/>
      <c r="AL160" s="129"/>
      <c r="AM160" s="129"/>
      <c r="AN160" s="129"/>
      <c r="AO160" s="129"/>
      <c r="AP160" s="129"/>
      <c r="AQ160" s="129"/>
      <c r="AR160" s="129"/>
      <c r="AS160" s="129"/>
      <c r="AT160" s="129"/>
      <c r="AU160" s="129"/>
      <c r="AV160" s="129"/>
      <c r="AW160" s="129"/>
      <c r="AX160" s="129"/>
      <c r="AY160" s="129"/>
      <c r="AZ160" s="129"/>
      <c r="BA160" s="129"/>
      <c r="BB160" s="129"/>
      <c r="BC160" s="129"/>
      <c r="BD160" s="129"/>
      <c r="BE160" s="129"/>
      <c r="BF160" s="129"/>
      <c r="BG160" s="129"/>
      <c r="BH160" s="129"/>
      <c r="BI160" s="129"/>
      <c r="BJ160" s="129"/>
      <c r="BK160" s="129"/>
      <c r="BL160" s="129"/>
      <c r="BM160" s="129"/>
      <c r="BN160" s="129"/>
      <c r="BO160" s="129"/>
      <c r="BP160" s="129"/>
      <c r="BQ160" s="129"/>
      <c r="BR160" s="129"/>
      <c r="BS160" s="129"/>
    </row>
    <row r="161" spans="1:71" s="112" customFormat="1" ht="10.9" customHeight="1">
      <c r="A161" s="135"/>
      <c r="B161" s="123" t="s">
        <v>797</v>
      </c>
      <c r="C161" s="137"/>
      <c r="D161" s="501">
        <v>0</v>
      </c>
      <c r="E161" s="501">
        <v>0</v>
      </c>
      <c r="F161" s="525">
        <f t="shared" ref="F161:G161" si="57">+F162</f>
        <v>0</v>
      </c>
      <c r="G161" s="525">
        <f t="shared" si="57"/>
        <v>0</v>
      </c>
      <c r="H161" s="500"/>
      <c r="I161" s="501">
        <f t="shared" si="48"/>
        <v>0</v>
      </c>
      <c r="J161" s="48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c r="AV161" s="125"/>
      <c r="AW161" s="125"/>
      <c r="AX161" s="125"/>
      <c r="AY161" s="125"/>
      <c r="AZ161" s="125"/>
      <c r="BA161" s="125"/>
      <c r="BB161" s="125"/>
      <c r="BC161" s="125"/>
      <c r="BD161" s="125"/>
      <c r="BE161" s="125"/>
      <c r="BF161" s="125"/>
      <c r="BG161" s="125"/>
      <c r="BH161" s="125"/>
      <c r="BI161" s="125"/>
      <c r="BJ161" s="125"/>
      <c r="BK161" s="125"/>
      <c r="BL161" s="125"/>
      <c r="BM161" s="125"/>
      <c r="BN161" s="125"/>
      <c r="BO161" s="125"/>
      <c r="BP161" s="125"/>
      <c r="BQ161" s="125"/>
      <c r="BR161" s="125"/>
      <c r="BS161" s="125"/>
    </row>
    <row r="162" spans="1:71" ht="10.9" customHeight="1">
      <c r="A162" s="132">
        <v>65</v>
      </c>
      <c r="B162" s="128" t="s">
        <v>797</v>
      </c>
      <c r="C162" s="121">
        <v>880200</v>
      </c>
      <c r="D162" s="504"/>
      <c r="E162" s="508"/>
      <c r="F162" s="533">
        <f>+G162</f>
        <v>0</v>
      </c>
      <c r="G162" s="527">
        <v>0</v>
      </c>
      <c r="H162" s="500"/>
      <c r="I162" s="501">
        <f t="shared" si="48"/>
        <v>0</v>
      </c>
      <c r="K162" s="129"/>
      <c r="L162" s="129"/>
      <c r="M162" s="129"/>
      <c r="N162" s="129"/>
      <c r="O162" s="129"/>
      <c r="P162" s="129"/>
      <c r="Q162" s="129"/>
      <c r="R162" s="129"/>
      <c r="S162" s="129"/>
      <c r="T162" s="129"/>
      <c r="U162" s="129"/>
      <c r="V162" s="129"/>
      <c r="W162" s="129"/>
      <c r="X162" s="129"/>
      <c r="Y162" s="129"/>
      <c r="Z162" s="129"/>
      <c r="AA162" s="129"/>
      <c r="AB162" s="129"/>
      <c r="AC162" s="129"/>
      <c r="AD162" s="129"/>
      <c r="AE162" s="129"/>
      <c r="AF162" s="129"/>
      <c r="AG162" s="129"/>
      <c r="AH162" s="129"/>
      <c r="AI162" s="129"/>
      <c r="AJ162" s="129"/>
      <c r="AK162" s="129"/>
      <c r="AL162" s="129"/>
      <c r="AM162" s="129"/>
      <c r="AN162" s="129"/>
      <c r="AO162" s="129"/>
      <c r="AP162" s="129"/>
      <c r="AQ162" s="129"/>
      <c r="AR162" s="129"/>
      <c r="AS162" s="129"/>
      <c r="AT162" s="129"/>
      <c r="AU162" s="129"/>
      <c r="AV162" s="129"/>
      <c r="AW162" s="129"/>
      <c r="AX162" s="129"/>
      <c r="AY162" s="129"/>
      <c r="AZ162" s="129"/>
      <c r="BA162" s="129"/>
      <c r="BB162" s="129"/>
      <c r="BC162" s="129"/>
      <c r="BD162" s="129"/>
      <c r="BE162" s="129"/>
      <c r="BF162" s="129"/>
      <c r="BG162" s="129"/>
      <c r="BH162" s="129"/>
      <c r="BI162" s="129"/>
      <c r="BJ162" s="129"/>
      <c r="BK162" s="129"/>
      <c r="BL162" s="129"/>
      <c r="BM162" s="129"/>
      <c r="BN162" s="129"/>
      <c r="BO162" s="129"/>
      <c r="BP162" s="129"/>
      <c r="BQ162" s="129"/>
      <c r="BR162" s="129"/>
      <c r="BS162" s="129"/>
    </row>
    <row r="163" spans="1:71" s="126" customFormat="1" ht="10.9" customHeight="1">
      <c r="A163" s="122"/>
      <c r="B163" s="123" t="s">
        <v>1045</v>
      </c>
      <c r="C163" s="124" t="s">
        <v>270</v>
      </c>
      <c r="D163" s="501">
        <v>0</v>
      </c>
      <c r="E163" s="501">
        <v>0</v>
      </c>
      <c r="F163" s="525">
        <f t="shared" ref="F163:G163" si="58">+F164+F165+F166+F167+F168+F169+F170</f>
        <v>0</v>
      </c>
      <c r="G163" s="525">
        <f t="shared" si="58"/>
        <v>0</v>
      </c>
      <c r="H163" s="500"/>
      <c r="I163" s="501">
        <f t="shared" si="48"/>
        <v>0</v>
      </c>
      <c r="J163" s="48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c r="AV163" s="125"/>
      <c r="AW163" s="125"/>
      <c r="AX163" s="125"/>
      <c r="AY163" s="125"/>
      <c r="AZ163" s="125"/>
      <c r="BA163" s="125"/>
      <c r="BB163" s="125"/>
      <c r="BC163" s="125"/>
      <c r="BD163" s="125"/>
      <c r="BE163" s="125"/>
      <c r="BF163" s="125"/>
      <c r="BG163" s="125"/>
      <c r="BH163" s="125"/>
      <c r="BI163" s="125"/>
      <c r="BJ163" s="125"/>
      <c r="BK163" s="125"/>
      <c r="BL163" s="125"/>
      <c r="BM163" s="125"/>
      <c r="BN163" s="125"/>
      <c r="BO163" s="125"/>
      <c r="BP163" s="125"/>
      <c r="BQ163" s="125"/>
      <c r="BR163" s="125"/>
      <c r="BS163" s="125"/>
    </row>
    <row r="164" spans="1:71" ht="10.9" customHeight="1">
      <c r="A164" s="132">
        <v>66</v>
      </c>
      <c r="B164" s="128" t="s">
        <v>1046</v>
      </c>
      <c r="C164" s="121">
        <v>510101</v>
      </c>
      <c r="D164" s="502"/>
      <c r="E164" s="502"/>
      <c r="F164" s="526"/>
      <c r="G164" s="526"/>
      <c r="H164" s="500"/>
      <c r="I164" s="501">
        <f t="shared" si="48"/>
        <v>0</v>
      </c>
      <c r="K164" s="129"/>
      <c r="L164" s="129"/>
      <c r="M164" s="129"/>
      <c r="N164" s="129"/>
      <c r="O164" s="129"/>
      <c r="P164" s="129"/>
      <c r="Q164" s="129"/>
      <c r="R164" s="129"/>
      <c r="S164" s="129"/>
      <c r="T164" s="129"/>
      <c r="U164" s="129"/>
      <c r="V164" s="129"/>
      <c r="W164" s="129"/>
      <c r="X164" s="129"/>
      <c r="Y164" s="129"/>
      <c r="Z164" s="129"/>
      <c r="AA164" s="129"/>
      <c r="AB164" s="129"/>
      <c r="AC164" s="129"/>
      <c r="AD164" s="129"/>
      <c r="AE164" s="129"/>
      <c r="AF164" s="129"/>
      <c r="AG164" s="129"/>
      <c r="AH164" s="129"/>
      <c r="AI164" s="129"/>
      <c r="AJ164" s="129"/>
      <c r="AK164" s="129"/>
      <c r="AL164" s="129"/>
      <c r="AM164" s="129"/>
      <c r="AN164" s="129"/>
      <c r="AO164" s="129"/>
      <c r="AP164" s="129"/>
      <c r="AQ164" s="129"/>
      <c r="AR164" s="129"/>
      <c r="AS164" s="129"/>
      <c r="AT164" s="129"/>
      <c r="AU164" s="129"/>
      <c r="AV164" s="129"/>
      <c r="AW164" s="129"/>
      <c r="AX164" s="129"/>
      <c r="AY164" s="129"/>
      <c r="AZ164" s="129"/>
      <c r="BA164" s="129"/>
      <c r="BB164" s="129"/>
      <c r="BC164" s="129"/>
      <c r="BD164" s="129"/>
      <c r="BE164" s="129"/>
      <c r="BF164" s="129"/>
      <c r="BG164" s="129"/>
      <c r="BH164" s="129"/>
      <c r="BI164" s="129"/>
      <c r="BJ164" s="129"/>
      <c r="BK164" s="129"/>
      <c r="BL164" s="129"/>
      <c r="BM164" s="129"/>
      <c r="BN164" s="129"/>
      <c r="BO164" s="129"/>
      <c r="BP164" s="129"/>
      <c r="BQ164" s="129"/>
      <c r="BR164" s="129"/>
      <c r="BS164" s="129"/>
    </row>
    <row r="165" spans="1:71" ht="10.9" customHeight="1">
      <c r="A165" s="132">
        <v>67</v>
      </c>
      <c r="B165" s="128" t="s">
        <v>1047</v>
      </c>
      <c r="C165" s="121">
        <v>510102</v>
      </c>
      <c r="D165" s="504">
        <v>0</v>
      </c>
      <c r="E165" s="508">
        <v>0</v>
      </c>
      <c r="F165" s="533">
        <f t="shared" ref="F165:F170" si="59">+G165</f>
        <v>0</v>
      </c>
      <c r="G165" s="527">
        <v>0</v>
      </c>
      <c r="H165" s="500"/>
      <c r="I165" s="501">
        <f t="shared" si="48"/>
        <v>0</v>
      </c>
      <c r="K165" s="129"/>
      <c r="L165" s="129"/>
      <c r="M165" s="129"/>
      <c r="N165" s="129"/>
      <c r="O165" s="129"/>
      <c r="P165" s="129"/>
      <c r="Q165" s="129"/>
      <c r="R165" s="129"/>
      <c r="S165" s="129"/>
      <c r="T165" s="129"/>
      <c r="U165" s="129"/>
      <c r="V165" s="129"/>
      <c r="W165" s="129"/>
      <c r="X165" s="129"/>
      <c r="Y165" s="129"/>
      <c r="Z165" s="129"/>
      <c r="AA165" s="129"/>
      <c r="AB165" s="129"/>
      <c r="AC165" s="129"/>
      <c r="AD165" s="129"/>
      <c r="AE165" s="129"/>
      <c r="AF165" s="129"/>
      <c r="AG165" s="129"/>
      <c r="AH165" s="129"/>
      <c r="AI165" s="129"/>
      <c r="AJ165" s="129"/>
      <c r="AK165" s="129"/>
      <c r="AL165" s="129"/>
      <c r="AM165" s="129"/>
      <c r="AN165" s="129"/>
      <c r="AO165" s="129"/>
      <c r="AP165" s="129"/>
      <c r="AQ165" s="129"/>
      <c r="AR165" s="129"/>
      <c r="AS165" s="129"/>
      <c r="AT165" s="129"/>
      <c r="AU165" s="129"/>
      <c r="AV165" s="129"/>
      <c r="AW165" s="129"/>
      <c r="AX165" s="129"/>
      <c r="AY165" s="129"/>
      <c r="AZ165" s="129"/>
      <c r="BA165" s="129"/>
      <c r="BB165" s="129"/>
      <c r="BC165" s="129"/>
      <c r="BD165" s="129"/>
      <c r="BE165" s="129"/>
      <c r="BF165" s="129"/>
      <c r="BG165" s="129"/>
      <c r="BH165" s="129"/>
      <c r="BI165" s="129"/>
      <c r="BJ165" s="129"/>
      <c r="BK165" s="129"/>
      <c r="BL165" s="129"/>
      <c r="BM165" s="129"/>
      <c r="BN165" s="129"/>
      <c r="BO165" s="129"/>
      <c r="BP165" s="129"/>
      <c r="BQ165" s="129"/>
      <c r="BR165" s="129"/>
      <c r="BS165" s="129"/>
    </row>
    <row r="166" spans="1:71" ht="10.9" customHeight="1">
      <c r="A166" s="132">
        <v>68</v>
      </c>
      <c r="B166" s="128" t="s">
        <v>1048</v>
      </c>
      <c r="C166" s="121">
        <v>510103</v>
      </c>
      <c r="D166" s="504">
        <v>0</v>
      </c>
      <c r="E166" s="508">
        <v>0</v>
      </c>
      <c r="F166" s="533">
        <f t="shared" si="59"/>
        <v>0</v>
      </c>
      <c r="G166" s="527">
        <v>0</v>
      </c>
      <c r="H166" s="500"/>
      <c r="I166" s="501">
        <f t="shared" si="48"/>
        <v>0</v>
      </c>
      <c r="K166" s="129"/>
      <c r="L166" s="129"/>
      <c r="M166" s="129"/>
      <c r="N166" s="129"/>
      <c r="O166" s="129"/>
      <c r="P166" s="129"/>
      <c r="Q166" s="129"/>
      <c r="R166" s="129"/>
      <c r="S166" s="129"/>
      <c r="T166" s="129"/>
      <c r="U166" s="129"/>
      <c r="V166" s="129"/>
      <c r="W166" s="129"/>
      <c r="X166" s="129"/>
      <c r="Y166" s="129"/>
      <c r="Z166" s="129"/>
      <c r="AA166" s="129"/>
      <c r="AB166" s="129"/>
      <c r="AC166" s="129"/>
      <c r="AD166" s="129"/>
      <c r="AE166" s="129"/>
      <c r="AF166" s="129"/>
      <c r="AG166" s="129"/>
      <c r="AH166" s="129"/>
      <c r="AI166" s="129"/>
      <c r="AJ166" s="129"/>
      <c r="AK166" s="129"/>
      <c r="AL166" s="129"/>
      <c r="AM166" s="129"/>
      <c r="AN166" s="129"/>
      <c r="AO166" s="129"/>
      <c r="AP166" s="129"/>
      <c r="AQ166" s="129"/>
      <c r="AR166" s="129"/>
      <c r="AS166" s="129"/>
      <c r="AT166" s="129"/>
      <c r="AU166" s="129"/>
      <c r="AV166" s="129"/>
      <c r="AW166" s="129"/>
      <c r="AX166" s="129"/>
      <c r="AY166" s="129"/>
      <c r="AZ166" s="129"/>
      <c r="BA166" s="129"/>
      <c r="BB166" s="129"/>
      <c r="BC166" s="129"/>
      <c r="BD166" s="129"/>
      <c r="BE166" s="129"/>
      <c r="BF166" s="129"/>
      <c r="BG166" s="129"/>
      <c r="BH166" s="129"/>
      <c r="BI166" s="129"/>
      <c r="BJ166" s="129"/>
      <c r="BK166" s="129"/>
      <c r="BL166" s="129"/>
      <c r="BM166" s="129"/>
      <c r="BN166" s="129"/>
      <c r="BO166" s="129"/>
      <c r="BP166" s="129"/>
      <c r="BQ166" s="129"/>
      <c r="BR166" s="129"/>
      <c r="BS166" s="129"/>
    </row>
    <row r="167" spans="1:71" ht="10.9" customHeight="1">
      <c r="A167" s="132">
        <v>69</v>
      </c>
      <c r="B167" s="128" t="s">
        <v>453</v>
      </c>
      <c r="C167" s="121">
        <v>510104</v>
      </c>
      <c r="D167" s="504">
        <v>0</v>
      </c>
      <c r="E167" s="508">
        <v>0</v>
      </c>
      <c r="F167" s="533">
        <f t="shared" si="59"/>
        <v>0</v>
      </c>
      <c r="G167" s="527">
        <v>0</v>
      </c>
      <c r="H167" s="500"/>
      <c r="I167" s="501">
        <f t="shared" si="48"/>
        <v>0</v>
      </c>
      <c r="K167" s="129"/>
      <c r="L167" s="129"/>
      <c r="M167" s="129"/>
      <c r="N167" s="129"/>
      <c r="O167" s="129"/>
      <c r="P167" s="129"/>
      <c r="Q167" s="129"/>
      <c r="R167" s="129"/>
      <c r="S167" s="129"/>
      <c r="T167" s="129"/>
      <c r="U167" s="129"/>
      <c r="V167" s="129"/>
      <c r="W167" s="129"/>
      <c r="X167" s="129"/>
      <c r="Y167" s="129"/>
      <c r="Z167" s="129"/>
      <c r="AA167" s="129"/>
      <c r="AB167" s="129"/>
      <c r="AC167" s="129"/>
      <c r="AD167" s="129"/>
      <c r="AE167" s="129"/>
      <c r="AF167" s="129"/>
      <c r="AG167" s="129"/>
      <c r="AH167" s="129"/>
      <c r="AI167" s="129"/>
      <c r="AJ167" s="129"/>
      <c r="AK167" s="129"/>
      <c r="AL167" s="129"/>
      <c r="AM167" s="129"/>
      <c r="AN167" s="129"/>
      <c r="AO167" s="129"/>
      <c r="AP167" s="129"/>
      <c r="AQ167" s="129"/>
      <c r="AR167" s="129"/>
      <c r="AS167" s="129"/>
      <c r="AT167" s="129"/>
      <c r="AU167" s="129"/>
      <c r="AV167" s="129"/>
      <c r="AW167" s="129"/>
      <c r="AX167" s="129"/>
      <c r="AY167" s="129"/>
      <c r="AZ167" s="129"/>
      <c r="BA167" s="129"/>
      <c r="BB167" s="129"/>
      <c r="BC167" s="129"/>
      <c r="BD167" s="129"/>
      <c r="BE167" s="129"/>
      <c r="BF167" s="129"/>
      <c r="BG167" s="129"/>
      <c r="BH167" s="129"/>
      <c r="BI167" s="129"/>
      <c r="BJ167" s="129"/>
      <c r="BK167" s="129"/>
      <c r="BL167" s="129"/>
      <c r="BM167" s="129"/>
      <c r="BN167" s="129"/>
      <c r="BO167" s="129"/>
      <c r="BP167" s="129"/>
      <c r="BQ167" s="129"/>
      <c r="BR167" s="129"/>
      <c r="BS167" s="129"/>
    </row>
    <row r="168" spans="1:71" ht="22.5">
      <c r="A168" s="132">
        <v>70</v>
      </c>
      <c r="B168" s="128" t="s">
        <v>1049</v>
      </c>
      <c r="C168" s="121">
        <v>510106</v>
      </c>
      <c r="D168" s="504">
        <v>0</v>
      </c>
      <c r="E168" s="508">
        <v>0</v>
      </c>
      <c r="F168" s="533">
        <f t="shared" si="59"/>
        <v>0</v>
      </c>
      <c r="G168" s="527">
        <v>0</v>
      </c>
      <c r="H168" s="500"/>
      <c r="I168" s="501">
        <f t="shared" si="48"/>
        <v>0</v>
      </c>
      <c r="K168" s="129"/>
      <c r="L168" s="129"/>
      <c r="M168" s="129"/>
      <c r="N168" s="129"/>
      <c r="O168" s="129"/>
      <c r="P168" s="129"/>
      <c r="Q168" s="129"/>
      <c r="R168" s="129"/>
      <c r="S168" s="129"/>
      <c r="T168" s="129"/>
      <c r="U168" s="129"/>
      <c r="V168" s="129"/>
      <c r="W168" s="129"/>
      <c r="X168" s="129"/>
      <c r="Y168" s="129"/>
      <c r="Z168" s="129"/>
      <c r="AA168" s="129"/>
      <c r="AB168" s="129"/>
      <c r="AC168" s="129"/>
      <c r="AD168" s="129"/>
      <c r="AE168" s="129"/>
      <c r="AF168" s="129"/>
      <c r="AG168" s="129"/>
      <c r="AH168" s="129"/>
      <c r="AI168" s="129"/>
      <c r="AJ168" s="129"/>
      <c r="AK168" s="129"/>
      <c r="AL168" s="129"/>
      <c r="AM168" s="129"/>
      <c r="AN168" s="129"/>
      <c r="AO168" s="129"/>
      <c r="AP168" s="129"/>
      <c r="AQ168" s="129"/>
      <c r="AR168" s="129"/>
      <c r="AS168" s="129"/>
      <c r="AT168" s="129"/>
      <c r="AU168" s="129"/>
      <c r="AV168" s="129"/>
      <c r="AW168" s="129"/>
      <c r="AX168" s="129"/>
      <c r="AY168" s="129"/>
      <c r="AZ168" s="129"/>
      <c r="BA168" s="129"/>
      <c r="BB168" s="129"/>
      <c r="BC168" s="129"/>
      <c r="BD168" s="129"/>
      <c r="BE168" s="129"/>
      <c r="BF168" s="129"/>
      <c r="BG168" s="129"/>
      <c r="BH168" s="129"/>
      <c r="BI168" s="129"/>
      <c r="BJ168" s="129"/>
      <c r="BK168" s="129"/>
      <c r="BL168" s="129"/>
      <c r="BM168" s="129"/>
      <c r="BN168" s="129"/>
      <c r="BO168" s="129"/>
      <c r="BP168" s="129"/>
      <c r="BQ168" s="129"/>
      <c r="BR168" s="129"/>
      <c r="BS168" s="129"/>
    </row>
    <row r="169" spans="1:71" ht="10.9" customHeight="1">
      <c r="A169" s="132">
        <v>71</v>
      </c>
      <c r="B169" s="128" t="s">
        <v>1050</v>
      </c>
      <c r="C169" s="121">
        <v>510109</v>
      </c>
      <c r="D169" s="504">
        <v>0</v>
      </c>
      <c r="E169" s="508">
        <v>0</v>
      </c>
      <c r="F169" s="533">
        <f t="shared" si="59"/>
        <v>0</v>
      </c>
      <c r="G169" s="527">
        <v>0</v>
      </c>
      <c r="H169" s="500"/>
      <c r="I169" s="501">
        <f t="shared" si="48"/>
        <v>0</v>
      </c>
      <c r="K169" s="129"/>
      <c r="L169" s="129"/>
      <c r="M169" s="129"/>
      <c r="N169" s="129"/>
      <c r="O169" s="129"/>
      <c r="P169" s="129"/>
      <c r="Q169" s="129"/>
      <c r="R169" s="129"/>
      <c r="S169" s="129"/>
      <c r="T169" s="129"/>
      <c r="U169" s="129"/>
      <c r="V169" s="129"/>
      <c r="W169" s="129"/>
      <c r="X169" s="129"/>
      <c r="Y169" s="129"/>
      <c r="Z169" s="129"/>
      <c r="AA169" s="129"/>
      <c r="AB169" s="129"/>
      <c r="AC169" s="129"/>
      <c r="AD169" s="129"/>
      <c r="AE169" s="129"/>
      <c r="AF169" s="129"/>
      <c r="AG169" s="129"/>
      <c r="AH169" s="129"/>
      <c r="AI169" s="129"/>
      <c r="AJ169" s="129"/>
      <c r="AK169" s="129"/>
      <c r="AL169" s="129"/>
      <c r="AM169" s="129"/>
      <c r="AN169" s="129"/>
      <c r="AO169" s="129"/>
      <c r="AP169" s="129"/>
      <c r="AQ169" s="129"/>
      <c r="AR169" s="129"/>
      <c r="AS169" s="129"/>
      <c r="AT169" s="129"/>
      <c r="AU169" s="129"/>
      <c r="AV169" s="129"/>
      <c r="AW169" s="129"/>
      <c r="AX169" s="129"/>
      <c r="AY169" s="129"/>
      <c r="AZ169" s="129"/>
      <c r="BA169" s="129"/>
      <c r="BB169" s="129"/>
      <c r="BC169" s="129"/>
      <c r="BD169" s="129"/>
      <c r="BE169" s="129"/>
      <c r="BF169" s="129"/>
      <c r="BG169" s="129"/>
      <c r="BH169" s="129"/>
      <c r="BI169" s="129"/>
      <c r="BJ169" s="129"/>
      <c r="BK169" s="129"/>
      <c r="BL169" s="129"/>
      <c r="BM169" s="129"/>
      <c r="BN169" s="129"/>
      <c r="BO169" s="129"/>
      <c r="BP169" s="129"/>
      <c r="BQ169" s="129"/>
      <c r="BR169" s="129"/>
      <c r="BS169" s="129"/>
    </row>
    <row r="170" spans="1:71" ht="10.9" customHeight="1">
      <c r="A170" s="132">
        <v>72</v>
      </c>
      <c r="B170" s="128" t="s">
        <v>1051</v>
      </c>
      <c r="C170" s="121">
        <v>510112</v>
      </c>
      <c r="D170" s="504">
        <v>0</v>
      </c>
      <c r="E170" s="508">
        <v>0</v>
      </c>
      <c r="F170" s="533">
        <f t="shared" si="59"/>
        <v>0</v>
      </c>
      <c r="G170" s="527">
        <v>0</v>
      </c>
      <c r="H170" s="500"/>
      <c r="I170" s="501">
        <f t="shared" si="48"/>
        <v>0</v>
      </c>
      <c r="K170" s="129"/>
      <c r="L170" s="129"/>
      <c r="M170" s="129"/>
      <c r="N170" s="129"/>
      <c r="O170" s="129"/>
      <c r="P170" s="129"/>
      <c r="Q170" s="129"/>
      <c r="R170" s="129"/>
      <c r="S170" s="129"/>
      <c r="T170" s="129"/>
      <c r="U170" s="129"/>
      <c r="V170" s="129"/>
      <c r="W170" s="129"/>
      <c r="X170" s="129"/>
      <c r="Y170" s="129"/>
      <c r="Z170" s="129"/>
      <c r="AA170" s="129"/>
      <c r="AB170" s="129"/>
      <c r="AC170" s="129"/>
      <c r="AD170" s="129"/>
      <c r="AE170" s="129"/>
      <c r="AF170" s="129"/>
      <c r="AG170" s="129"/>
      <c r="AH170" s="129"/>
      <c r="AI170" s="129"/>
      <c r="AJ170" s="129"/>
      <c r="AK170" s="129"/>
      <c r="AL170" s="129"/>
      <c r="AM170" s="129"/>
      <c r="AN170" s="129"/>
      <c r="AO170" s="129"/>
      <c r="AP170" s="129"/>
      <c r="AQ170" s="129"/>
      <c r="AR170" s="129"/>
      <c r="AS170" s="129"/>
      <c r="AT170" s="129"/>
      <c r="AU170" s="129"/>
      <c r="AV170" s="129"/>
      <c r="AW170" s="129"/>
      <c r="AX170" s="129"/>
      <c r="AY170" s="129"/>
      <c r="AZ170" s="129"/>
      <c r="BA170" s="129"/>
      <c r="BB170" s="129"/>
      <c r="BC170" s="129"/>
      <c r="BD170" s="129"/>
      <c r="BE170" s="129"/>
      <c r="BF170" s="129"/>
      <c r="BG170" s="129"/>
      <c r="BH170" s="129"/>
      <c r="BI170" s="129"/>
      <c r="BJ170" s="129"/>
      <c r="BK170" s="129"/>
      <c r="BL170" s="129"/>
      <c r="BM170" s="129"/>
      <c r="BN170" s="129"/>
      <c r="BO170" s="129"/>
      <c r="BP170" s="129"/>
      <c r="BQ170" s="129"/>
      <c r="BR170" s="129"/>
      <c r="BS170" s="129"/>
    </row>
    <row r="171" spans="1:71" s="126" customFormat="1" ht="10.9" customHeight="1">
      <c r="A171" s="122"/>
      <c r="B171" s="138" t="s">
        <v>800</v>
      </c>
      <c r="C171" s="124" t="s">
        <v>270</v>
      </c>
      <c r="D171" s="501">
        <v>0</v>
      </c>
      <c r="E171" s="501">
        <v>0</v>
      </c>
      <c r="F171" s="525">
        <f t="shared" ref="F171:G171" si="60">+F172</f>
        <v>0</v>
      </c>
      <c r="G171" s="525">
        <f t="shared" si="60"/>
        <v>0</v>
      </c>
      <c r="H171" s="500"/>
      <c r="I171" s="501">
        <f t="shared" si="48"/>
        <v>0</v>
      </c>
      <c r="J171" s="48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c r="AV171" s="125"/>
      <c r="AW171" s="125"/>
      <c r="AX171" s="125"/>
      <c r="AY171" s="125"/>
      <c r="AZ171" s="125"/>
      <c r="BA171" s="125"/>
      <c r="BB171" s="125"/>
      <c r="BC171" s="125"/>
      <c r="BD171" s="125"/>
      <c r="BE171" s="125"/>
      <c r="BF171" s="125"/>
      <c r="BG171" s="125"/>
      <c r="BH171" s="125"/>
      <c r="BI171" s="125"/>
      <c r="BJ171" s="125"/>
      <c r="BK171" s="125"/>
      <c r="BL171" s="125"/>
      <c r="BM171" s="125"/>
      <c r="BN171" s="125"/>
      <c r="BO171" s="125"/>
      <c r="BP171" s="125"/>
      <c r="BQ171" s="125"/>
      <c r="BR171" s="125"/>
      <c r="BS171" s="125"/>
    </row>
    <row r="172" spans="1:71" s="141" customFormat="1" ht="10.9" customHeight="1">
      <c r="A172" s="139">
        <v>73</v>
      </c>
      <c r="B172" s="140" t="s">
        <v>800</v>
      </c>
      <c r="C172" s="136">
        <v>700010</v>
      </c>
      <c r="D172" s="504"/>
      <c r="E172" s="508"/>
      <c r="F172" s="527">
        <v>0</v>
      </c>
      <c r="G172" s="533">
        <f>+F172</f>
        <v>0</v>
      </c>
      <c r="H172" s="500"/>
      <c r="I172" s="501">
        <f t="shared" si="48"/>
        <v>0</v>
      </c>
      <c r="J172" s="484"/>
      <c r="K172" s="129"/>
      <c r="L172" s="129"/>
      <c r="M172" s="129"/>
      <c r="N172" s="129"/>
      <c r="O172" s="129"/>
      <c r="P172" s="129"/>
      <c r="Q172" s="129"/>
      <c r="R172" s="129"/>
      <c r="S172" s="129"/>
      <c r="T172" s="129"/>
      <c r="U172" s="129"/>
      <c r="V172" s="129"/>
      <c r="W172" s="129"/>
      <c r="X172" s="129"/>
      <c r="Y172" s="129"/>
      <c r="Z172" s="129"/>
      <c r="AA172" s="129"/>
      <c r="AB172" s="129"/>
      <c r="AC172" s="129"/>
      <c r="AD172" s="129"/>
      <c r="AE172" s="129"/>
      <c r="AF172" s="129"/>
      <c r="AG172" s="129"/>
      <c r="AH172" s="129"/>
      <c r="AI172" s="129"/>
      <c r="AJ172" s="129"/>
      <c r="AK172" s="129"/>
      <c r="AL172" s="129"/>
      <c r="AM172" s="129"/>
      <c r="AN172" s="129"/>
      <c r="AO172" s="129"/>
      <c r="AP172" s="129"/>
      <c r="AQ172" s="129"/>
      <c r="AR172" s="129"/>
      <c r="AS172" s="129"/>
      <c r="AT172" s="129"/>
      <c r="AU172" s="129"/>
      <c r="AV172" s="129"/>
      <c r="AW172" s="129"/>
      <c r="AX172" s="129"/>
      <c r="AY172" s="129"/>
      <c r="AZ172" s="129"/>
      <c r="BA172" s="129"/>
      <c r="BB172" s="129"/>
      <c r="BC172" s="129"/>
      <c r="BD172" s="129"/>
      <c r="BE172" s="129"/>
      <c r="BF172" s="129"/>
      <c r="BG172" s="129"/>
      <c r="BH172" s="129"/>
      <c r="BI172" s="129"/>
      <c r="BJ172" s="129"/>
      <c r="BK172" s="129"/>
      <c r="BL172" s="129"/>
      <c r="BM172" s="129"/>
      <c r="BN172" s="129"/>
      <c r="BO172" s="129"/>
      <c r="BP172" s="129"/>
      <c r="BQ172" s="129"/>
      <c r="BR172" s="129"/>
      <c r="BS172" s="129"/>
    </row>
    <row r="173" spans="1:71" s="126" customFormat="1" ht="10.9" customHeight="1">
      <c r="A173" s="122"/>
      <c r="B173" s="123" t="s">
        <v>1052</v>
      </c>
      <c r="C173" s="124" t="s">
        <v>270</v>
      </c>
      <c r="D173" s="501">
        <v>0</v>
      </c>
      <c r="E173" s="501">
        <v>0</v>
      </c>
      <c r="F173" s="525">
        <f t="shared" ref="F173:G173" si="61">+F174</f>
        <v>128010000</v>
      </c>
      <c r="G173" s="525">
        <f t="shared" si="61"/>
        <v>128010000</v>
      </c>
      <c r="H173" s="500"/>
      <c r="I173" s="501">
        <f t="shared" si="48"/>
        <v>0</v>
      </c>
      <c r="J173" s="485"/>
      <c r="K173" s="125"/>
      <c r="L173" s="125"/>
      <c r="M173" s="125"/>
      <c r="N173" s="125"/>
      <c r="O173" s="125"/>
      <c r="P173" s="125"/>
      <c r="Q173" s="125"/>
      <c r="R173" s="125"/>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c r="AV173" s="125"/>
      <c r="AW173" s="125"/>
      <c r="AX173" s="125"/>
      <c r="AY173" s="125"/>
      <c r="AZ173" s="125"/>
      <c r="BA173" s="125"/>
      <c r="BB173" s="125"/>
      <c r="BC173" s="125"/>
      <c r="BD173" s="125"/>
      <c r="BE173" s="125"/>
      <c r="BF173" s="125"/>
      <c r="BG173" s="125"/>
      <c r="BH173" s="125"/>
      <c r="BI173" s="125"/>
      <c r="BJ173" s="125"/>
      <c r="BK173" s="125"/>
      <c r="BL173" s="125"/>
      <c r="BM173" s="125"/>
      <c r="BN173" s="125"/>
      <c r="BO173" s="125"/>
      <c r="BP173" s="125"/>
      <c r="BQ173" s="125"/>
      <c r="BR173" s="125"/>
      <c r="BS173" s="125"/>
    </row>
    <row r="174" spans="1:71" ht="10.9" customHeight="1">
      <c r="A174" s="132">
        <v>74</v>
      </c>
      <c r="B174" s="128" t="s">
        <v>1052</v>
      </c>
      <c r="C174" s="121">
        <v>714100</v>
      </c>
      <c r="D174" s="502"/>
      <c r="E174" s="502"/>
      <c r="F174" s="526">
        <v>128010000</v>
      </c>
      <c r="G174" s="526">
        <f>+F174</f>
        <v>128010000</v>
      </c>
      <c r="H174" s="500"/>
      <c r="I174" s="501">
        <f t="shared" si="48"/>
        <v>0</v>
      </c>
      <c r="K174" s="129"/>
      <c r="L174" s="129"/>
      <c r="M174" s="129"/>
      <c r="N174" s="129"/>
      <c r="O174" s="129"/>
      <c r="P174" s="129"/>
      <c r="Q174" s="129"/>
      <c r="R174" s="129"/>
      <c r="S174" s="129"/>
      <c r="T174" s="129"/>
      <c r="U174" s="129"/>
      <c r="V174" s="129"/>
      <c r="W174" s="129"/>
      <c r="X174" s="129"/>
      <c r="Y174" s="129"/>
      <c r="Z174" s="129"/>
      <c r="AA174" s="129"/>
      <c r="AB174" s="129"/>
      <c r="AC174" s="129"/>
      <c r="AD174" s="129"/>
      <c r="AE174" s="129"/>
      <c r="AF174" s="129"/>
      <c r="AG174" s="129"/>
      <c r="AH174" s="129"/>
      <c r="AI174" s="129"/>
      <c r="AJ174" s="129"/>
      <c r="AK174" s="129"/>
      <c r="AL174" s="129"/>
      <c r="AM174" s="129"/>
      <c r="AN174" s="129"/>
      <c r="AO174" s="129"/>
      <c r="AP174" s="129"/>
      <c r="AQ174" s="129"/>
      <c r="AR174" s="129"/>
      <c r="AS174" s="129"/>
      <c r="AT174" s="129"/>
      <c r="AU174" s="129"/>
      <c r="AV174" s="129"/>
      <c r="AW174" s="129"/>
      <c r="AX174" s="129"/>
      <c r="AY174" s="129"/>
      <c r="AZ174" s="129"/>
      <c r="BA174" s="129"/>
      <c r="BB174" s="129"/>
      <c r="BC174" s="129"/>
      <c r="BD174" s="129"/>
      <c r="BE174" s="129"/>
      <c r="BF174" s="129"/>
      <c r="BG174" s="129"/>
      <c r="BH174" s="129"/>
      <c r="BI174" s="129"/>
      <c r="BJ174" s="129"/>
      <c r="BK174" s="129"/>
      <c r="BL174" s="129"/>
      <c r="BM174" s="129"/>
      <c r="BN174" s="129"/>
      <c r="BO174" s="129"/>
      <c r="BP174" s="129"/>
      <c r="BQ174" s="129"/>
      <c r="BR174" s="129"/>
      <c r="BS174" s="129"/>
    </row>
    <row r="175" spans="1:71" s="126" customFormat="1" ht="10.9" customHeight="1">
      <c r="A175" s="122"/>
      <c r="B175" s="123" t="s">
        <v>1014</v>
      </c>
      <c r="C175" s="124" t="s">
        <v>270</v>
      </c>
      <c r="D175" s="501">
        <v>0</v>
      </c>
      <c r="E175" s="501">
        <v>0</v>
      </c>
      <c r="F175" s="525">
        <f t="shared" ref="F175:G175" si="62">+F176</f>
        <v>16972050</v>
      </c>
      <c r="G175" s="525">
        <f t="shared" si="62"/>
        <v>16972050</v>
      </c>
      <c r="H175" s="500"/>
      <c r="I175" s="501">
        <f t="shared" si="48"/>
        <v>0</v>
      </c>
      <c r="J175" s="48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c r="AV175" s="125"/>
      <c r="AW175" s="125"/>
      <c r="AX175" s="125"/>
      <c r="AY175" s="125"/>
      <c r="AZ175" s="125"/>
      <c r="BA175" s="125"/>
      <c r="BB175" s="125"/>
      <c r="BC175" s="125"/>
      <c r="BD175" s="125"/>
      <c r="BE175" s="125"/>
      <c r="BF175" s="125"/>
      <c r="BG175" s="125"/>
      <c r="BH175" s="125"/>
      <c r="BI175" s="125"/>
      <c r="BJ175" s="125"/>
      <c r="BK175" s="125"/>
      <c r="BL175" s="125"/>
      <c r="BM175" s="125"/>
      <c r="BN175" s="125"/>
      <c r="BO175" s="125"/>
      <c r="BP175" s="125"/>
      <c r="BQ175" s="125"/>
      <c r="BR175" s="125"/>
      <c r="BS175" s="125"/>
    </row>
    <row r="176" spans="1:71" ht="10.9" customHeight="1">
      <c r="A176" s="132">
        <v>75</v>
      </c>
      <c r="B176" s="128" t="s">
        <v>1014</v>
      </c>
      <c r="C176" s="121">
        <v>714200</v>
      </c>
      <c r="D176" s="502"/>
      <c r="E176" s="502"/>
      <c r="F176" s="526">
        <v>16972050</v>
      </c>
      <c r="G176" s="526">
        <f>+F176</f>
        <v>16972050</v>
      </c>
      <c r="H176" s="500"/>
      <c r="I176" s="501">
        <f t="shared" si="48"/>
        <v>0</v>
      </c>
      <c r="J176" s="492"/>
      <c r="K176" s="129"/>
      <c r="L176" s="129"/>
      <c r="M176" s="129"/>
      <c r="N176" s="129"/>
      <c r="O176" s="129"/>
      <c r="P176" s="129"/>
      <c r="Q176" s="129"/>
      <c r="R176" s="129"/>
      <c r="S176" s="129"/>
      <c r="T176" s="129"/>
      <c r="U176" s="129"/>
      <c r="V176" s="129"/>
      <c r="W176" s="129"/>
      <c r="X176" s="129"/>
      <c r="Y176" s="129"/>
      <c r="Z176" s="129"/>
      <c r="AA176" s="129"/>
      <c r="AB176" s="129"/>
      <c r="AC176" s="129"/>
      <c r="AD176" s="129"/>
      <c r="AE176" s="129"/>
      <c r="AF176" s="129"/>
      <c r="AG176" s="129"/>
      <c r="AH176" s="129"/>
      <c r="AI176" s="129"/>
      <c r="AJ176" s="129"/>
      <c r="AK176" s="129"/>
      <c r="AL176" s="129"/>
      <c r="AM176" s="129"/>
      <c r="AN176" s="129"/>
      <c r="AO176" s="129"/>
      <c r="AP176" s="129"/>
      <c r="AQ176" s="129"/>
      <c r="AR176" s="129"/>
      <c r="AS176" s="129"/>
      <c r="AT176" s="129"/>
      <c r="AU176" s="129"/>
      <c r="AV176" s="129"/>
      <c r="AW176" s="129"/>
      <c r="AX176" s="129"/>
      <c r="AY176" s="129"/>
      <c r="AZ176" s="129"/>
      <c r="BA176" s="129"/>
      <c r="BB176" s="129"/>
      <c r="BC176" s="129"/>
      <c r="BD176" s="129"/>
      <c r="BE176" s="129"/>
      <c r="BF176" s="129"/>
      <c r="BG176" s="129"/>
      <c r="BH176" s="129"/>
      <c r="BI176" s="129"/>
      <c r="BJ176" s="129"/>
      <c r="BK176" s="129"/>
      <c r="BL176" s="129"/>
      <c r="BM176" s="129"/>
      <c r="BN176" s="129"/>
      <c r="BO176" s="129"/>
      <c r="BP176" s="129"/>
      <c r="BQ176" s="129"/>
      <c r="BR176" s="129"/>
      <c r="BS176" s="129"/>
    </row>
    <row r="177" spans="1:71" s="126" customFormat="1" ht="10.9" customHeight="1">
      <c r="A177" s="122"/>
      <c r="B177" s="123" t="s">
        <v>1053</v>
      </c>
      <c r="C177" s="124" t="s">
        <v>270</v>
      </c>
      <c r="D177" s="501">
        <v>0</v>
      </c>
      <c r="E177" s="501">
        <v>0</v>
      </c>
      <c r="F177" s="525">
        <f t="shared" ref="F177:G177" si="63">+F178</f>
        <v>0</v>
      </c>
      <c r="G177" s="525">
        <f t="shared" si="63"/>
        <v>0</v>
      </c>
      <c r="H177" s="500"/>
      <c r="I177" s="501">
        <f t="shared" si="48"/>
        <v>0</v>
      </c>
      <c r="J177" s="48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c r="AV177" s="125"/>
      <c r="AW177" s="125"/>
      <c r="AX177" s="125"/>
      <c r="AY177" s="125"/>
      <c r="AZ177" s="125"/>
      <c r="BA177" s="125"/>
      <c r="BB177" s="125"/>
      <c r="BC177" s="125"/>
      <c r="BD177" s="125"/>
      <c r="BE177" s="125"/>
      <c r="BF177" s="125"/>
      <c r="BG177" s="125"/>
      <c r="BH177" s="125"/>
      <c r="BI177" s="125"/>
      <c r="BJ177" s="125"/>
      <c r="BK177" s="125"/>
      <c r="BL177" s="125"/>
      <c r="BM177" s="125"/>
      <c r="BN177" s="125"/>
      <c r="BO177" s="125"/>
      <c r="BP177" s="125"/>
      <c r="BQ177" s="125"/>
      <c r="BR177" s="125"/>
      <c r="BS177" s="125"/>
    </row>
    <row r="178" spans="1:71" ht="10.9" customHeight="1">
      <c r="A178" s="132">
        <v>76</v>
      </c>
      <c r="B178" s="128" t="s">
        <v>1054</v>
      </c>
      <c r="C178" s="121">
        <v>714300</v>
      </c>
      <c r="D178" s="456"/>
      <c r="E178" s="456"/>
      <c r="F178" s="528"/>
      <c r="G178" s="528"/>
      <c r="H178" s="500"/>
      <c r="I178" s="501">
        <f t="shared" si="48"/>
        <v>0</v>
      </c>
      <c r="K178" s="129"/>
      <c r="L178" s="129"/>
      <c r="M178" s="129"/>
      <c r="N178" s="129"/>
      <c r="O178" s="129"/>
      <c r="P178" s="129"/>
      <c r="Q178" s="129"/>
      <c r="R178" s="129"/>
      <c r="S178" s="129"/>
      <c r="T178" s="129"/>
      <c r="U178" s="129"/>
      <c r="V178" s="129"/>
      <c r="W178" s="129"/>
      <c r="X178" s="129"/>
      <c r="Y178" s="129"/>
      <c r="Z178" s="129"/>
      <c r="AA178" s="129"/>
      <c r="AB178" s="129"/>
      <c r="AC178" s="129"/>
      <c r="AD178" s="129"/>
      <c r="AE178" s="129"/>
      <c r="AF178" s="129"/>
      <c r="AG178" s="129"/>
      <c r="AH178" s="129"/>
      <c r="AI178" s="129"/>
      <c r="AJ178" s="129"/>
      <c r="AK178" s="129"/>
      <c r="AL178" s="129"/>
      <c r="AM178" s="129"/>
      <c r="AN178" s="129"/>
      <c r="AO178" s="129"/>
      <c r="AP178" s="129"/>
      <c r="AQ178" s="129"/>
      <c r="AR178" s="129"/>
      <c r="AS178" s="129"/>
      <c r="AT178" s="129"/>
      <c r="AU178" s="129"/>
      <c r="AV178" s="129"/>
      <c r="AW178" s="129"/>
      <c r="AX178" s="129"/>
      <c r="AY178" s="129"/>
      <c r="AZ178" s="129"/>
      <c r="BA178" s="129"/>
      <c r="BB178" s="129"/>
      <c r="BC178" s="129"/>
      <c r="BD178" s="129"/>
      <c r="BE178" s="129"/>
      <c r="BF178" s="129"/>
      <c r="BG178" s="129"/>
      <c r="BH178" s="129"/>
      <c r="BI178" s="129"/>
      <c r="BJ178" s="129"/>
      <c r="BK178" s="129"/>
      <c r="BL178" s="129"/>
      <c r="BM178" s="129"/>
      <c r="BN178" s="129"/>
      <c r="BO178" s="129"/>
      <c r="BP178" s="129"/>
      <c r="BQ178" s="129"/>
      <c r="BR178" s="129"/>
      <c r="BS178" s="129"/>
    </row>
    <row r="179" spans="1:71" s="126" customFormat="1" ht="10.9" customHeight="1">
      <c r="A179" s="122"/>
      <c r="B179" s="123" t="s">
        <v>122</v>
      </c>
      <c r="C179" s="124" t="s">
        <v>270</v>
      </c>
      <c r="D179" s="501">
        <v>0</v>
      </c>
      <c r="E179" s="501">
        <v>0</v>
      </c>
      <c r="F179" s="525">
        <f>+F180+F181</f>
        <v>82086686.379999995</v>
      </c>
      <c r="G179" s="525">
        <f>+G180+G181</f>
        <v>82086686.379999995</v>
      </c>
      <c r="H179" s="500"/>
      <c r="I179" s="501">
        <f t="shared" si="48"/>
        <v>0</v>
      </c>
      <c r="J179" s="48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c r="AV179" s="125"/>
      <c r="AW179" s="125"/>
      <c r="AX179" s="125"/>
      <c r="AY179" s="125"/>
      <c r="AZ179" s="125"/>
      <c r="BA179" s="125"/>
      <c r="BB179" s="125"/>
      <c r="BC179" s="125"/>
      <c r="BD179" s="125"/>
      <c r="BE179" s="125"/>
      <c r="BF179" s="125"/>
      <c r="BG179" s="125"/>
      <c r="BH179" s="125"/>
      <c r="BI179" s="125"/>
      <c r="BJ179" s="125"/>
      <c r="BK179" s="125"/>
      <c r="BL179" s="125"/>
      <c r="BM179" s="125"/>
      <c r="BN179" s="125"/>
      <c r="BO179" s="125"/>
      <c r="BP179" s="125"/>
      <c r="BQ179" s="125"/>
      <c r="BR179" s="125"/>
      <c r="BS179" s="125"/>
    </row>
    <row r="180" spans="1:71" ht="10.9" customHeight="1">
      <c r="A180" s="132">
        <v>77</v>
      </c>
      <c r="B180" s="128" t="s">
        <v>1055</v>
      </c>
      <c r="C180" s="121">
        <v>714410</v>
      </c>
      <c r="D180" s="502"/>
      <c r="E180" s="502"/>
      <c r="F180" s="526">
        <v>82086686.379999995</v>
      </c>
      <c r="G180" s="526">
        <f>+F180</f>
        <v>82086686.379999995</v>
      </c>
      <c r="H180" s="500"/>
      <c r="I180" s="501">
        <f t="shared" si="48"/>
        <v>0</v>
      </c>
      <c r="K180" s="129"/>
      <c r="L180" s="129"/>
      <c r="M180" s="129"/>
      <c r="N180" s="129"/>
      <c r="O180" s="129"/>
      <c r="P180" s="129"/>
      <c r="Q180" s="129"/>
      <c r="R180" s="129"/>
      <c r="S180" s="129"/>
      <c r="T180" s="129"/>
      <c r="U180" s="129"/>
      <c r="V180" s="129"/>
      <c r="W180" s="129"/>
      <c r="X180" s="129"/>
      <c r="Y180" s="129"/>
      <c r="Z180" s="129"/>
      <c r="AA180" s="129"/>
      <c r="AB180" s="129"/>
      <c r="AC180" s="129"/>
      <c r="AD180" s="129"/>
      <c r="AE180" s="129"/>
      <c r="AF180" s="129"/>
      <c r="AG180" s="129"/>
      <c r="AH180" s="129"/>
      <c r="AI180" s="129"/>
      <c r="AJ180" s="129"/>
      <c r="AK180" s="129"/>
      <c r="AL180" s="129"/>
      <c r="AM180" s="129"/>
      <c r="AN180" s="129"/>
      <c r="AO180" s="129"/>
      <c r="AP180" s="129"/>
      <c r="AQ180" s="129"/>
      <c r="AR180" s="129"/>
      <c r="AS180" s="129"/>
      <c r="AT180" s="129"/>
      <c r="AU180" s="129"/>
      <c r="AV180" s="129"/>
      <c r="AW180" s="129"/>
      <c r="AX180" s="129"/>
      <c r="AY180" s="129"/>
      <c r="AZ180" s="129"/>
      <c r="BA180" s="129"/>
      <c r="BB180" s="129"/>
      <c r="BC180" s="129"/>
      <c r="BD180" s="129"/>
      <c r="BE180" s="129"/>
      <c r="BF180" s="129"/>
      <c r="BG180" s="129"/>
      <c r="BH180" s="129"/>
      <c r="BI180" s="129"/>
      <c r="BJ180" s="129"/>
      <c r="BK180" s="129"/>
      <c r="BL180" s="129"/>
      <c r="BM180" s="129"/>
      <c r="BN180" s="129"/>
      <c r="BO180" s="129"/>
      <c r="BP180" s="129"/>
      <c r="BQ180" s="129"/>
      <c r="BR180" s="129"/>
      <c r="BS180" s="129"/>
    </row>
    <row r="181" spans="1:71" ht="10.9" customHeight="1">
      <c r="A181" s="132">
        <v>78</v>
      </c>
      <c r="B181" s="128" t="s">
        <v>1056</v>
      </c>
      <c r="C181" s="121">
        <v>714420</v>
      </c>
      <c r="D181" s="504">
        <v>0</v>
      </c>
      <c r="E181" s="508">
        <v>0</v>
      </c>
      <c r="F181" s="527">
        <v>0</v>
      </c>
      <c r="G181" s="533">
        <f>+F181</f>
        <v>0</v>
      </c>
      <c r="H181" s="500"/>
      <c r="I181" s="501">
        <f t="shared" si="48"/>
        <v>0</v>
      </c>
      <c r="J181" s="488"/>
      <c r="K181" s="129"/>
      <c r="L181" s="129"/>
      <c r="M181" s="129"/>
      <c r="N181" s="129"/>
      <c r="O181" s="129"/>
      <c r="P181" s="129"/>
      <c r="Q181" s="129"/>
      <c r="R181" s="129"/>
      <c r="S181" s="129"/>
      <c r="T181" s="129"/>
      <c r="U181" s="129"/>
      <c r="V181" s="129"/>
      <c r="W181" s="129"/>
      <c r="X181" s="129"/>
      <c r="Y181" s="129"/>
      <c r="Z181" s="129"/>
      <c r="AA181" s="129"/>
      <c r="AB181" s="129"/>
      <c r="AC181" s="129"/>
      <c r="AD181" s="129"/>
      <c r="AE181" s="129"/>
      <c r="AF181" s="129"/>
      <c r="AG181" s="129"/>
      <c r="AH181" s="129"/>
      <c r="AI181" s="129"/>
      <c r="AJ181" s="129"/>
      <c r="AK181" s="129"/>
      <c r="AL181" s="129"/>
      <c r="AM181" s="129"/>
      <c r="AN181" s="129"/>
      <c r="AO181" s="129"/>
      <c r="AP181" s="129"/>
      <c r="AQ181" s="129"/>
      <c r="AR181" s="129"/>
      <c r="AS181" s="129"/>
      <c r="AT181" s="129"/>
      <c r="AU181" s="129"/>
      <c r="AV181" s="129"/>
      <c r="AW181" s="129"/>
      <c r="AX181" s="129"/>
      <c r="AY181" s="129"/>
      <c r="AZ181" s="129"/>
      <c r="BA181" s="129"/>
      <c r="BB181" s="129"/>
      <c r="BC181" s="129"/>
      <c r="BD181" s="129"/>
      <c r="BE181" s="129"/>
      <c r="BF181" s="129"/>
      <c r="BG181" s="129"/>
      <c r="BH181" s="129"/>
      <c r="BI181" s="129"/>
      <c r="BJ181" s="129"/>
      <c r="BK181" s="129"/>
      <c r="BL181" s="129"/>
      <c r="BM181" s="129"/>
      <c r="BN181" s="129"/>
      <c r="BO181" s="129"/>
      <c r="BP181" s="129"/>
      <c r="BQ181" s="129"/>
      <c r="BR181" s="129"/>
      <c r="BS181" s="129"/>
    </row>
    <row r="182" spans="1:71" s="126" customFormat="1" ht="10.9" customHeight="1">
      <c r="A182" s="122"/>
      <c r="B182" s="123" t="s">
        <v>125</v>
      </c>
      <c r="C182" s="124" t="s">
        <v>270</v>
      </c>
      <c r="D182" s="501">
        <v>0</v>
      </c>
      <c r="E182" s="501">
        <v>0</v>
      </c>
      <c r="F182" s="525">
        <f>+F183</f>
        <v>156996679.36000001</v>
      </c>
      <c r="G182" s="525">
        <f>+G183</f>
        <v>156996679.36000001</v>
      </c>
      <c r="H182" s="500"/>
      <c r="I182" s="501">
        <f t="shared" si="48"/>
        <v>0</v>
      </c>
      <c r="J182" s="48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c r="AV182" s="125"/>
      <c r="AW182" s="125"/>
      <c r="AX182" s="125"/>
      <c r="AY182" s="125"/>
      <c r="AZ182" s="125"/>
      <c r="BA182" s="125"/>
      <c r="BB182" s="125"/>
      <c r="BC182" s="125"/>
      <c r="BD182" s="125"/>
      <c r="BE182" s="125"/>
      <c r="BF182" s="125"/>
      <c r="BG182" s="125"/>
      <c r="BH182" s="125"/>
      <c r="BI182" s="125"/>
      <c r="BJ182" s="125"/>
      <c r="BK182" s="125"/>
      <c r="BL182" s="125"/>
      <c r="BM182" s="125"/>
      <c r="BN182" s="125"/>
      <c r="BO182" s="125"/>
      <c r="BP182" s="125"/>
      <c r="BQ182" s="125"/>
      <c r="BR182" s="125"/>
      <c r="BS182" s="125"/>
    </row>
    <row r="183" spans="1:71" ht="10.9" customHeight="1">
      <c r="A183" s="132">
        <v>79</v>
      </c>
      <c r="B183" s="128" t="s">
        <v>125</v>
      </c>
      <c r="C183" s="121">
        <v>714500</v>
      </c>
      <c r="D183" s="502"/>
      <c r="E183" s="502"/>
      <c r="F183" s="526">
        <v>156996679.36000001</v>
      </c>
      <c r="G183" s="526">
        <v>156996679.36000001</v>
      </c>
      <c r="H183" s="500"/>
      <c r="I183" s="501">
        <f t="shared" si="48"/>
        <v>0</v>
      </c>
      <c r="K183" s="129"/>
      <c r="L183" s="129"/>
      <c r="M183" s="129"/>
      <c r="N183" s="129"/>
      <c r="O183" s="129"/>
      <c r="P183" s="129"/>
      <c r="Q183" s="129"/>
      <c r="R183" s="129"/>
      <c r="S183" s="129"/>
      <c r="T183" s="129"/>
      <c r="U183" s="129"/>
      <c r="V183" s="129"/>
      <c r="W183" s="129"/>
      <c r="X183" s="129"/>
      <c r="Y183" s="129"/>
      <c r="Z183" s="129"/>
      <c r="AA183" s="129"/>
      <c r="AB183" s="129"/>
      <c r="AC183" s="129"/>
      <c r="AD183" s="129"/>
      <c r="AE183" s="129"/>
      <c r="AF183" s="129"/>
      <c r="AG183" s="129"/>
      <c r="AH183" s="129"/>
      <c r="AI183" s="129"/>
      <c r="AJ183" s="129"/>
      <c r="AK183" s="129"/>
      <c r="AL183" s="129"/>
      <c r="AM183" s="129"/>
      <c r="AN183" s="129"/>
      <c r="AO183" s="129"/>
      <c r="AP183" s="129"/>
      <c r="AQ183" s="129"/>
      <c r="AR183" s="129"/>
      <c r="AS183" s="129"/>
      <c r="AT183" s="129"/>
      <c r="AU183" s="129"/>
      <c r="AV183" s="129"/>
      <c r="AW183" s="129"/>
      <c r="AX183" s="129"/>
      <c r="AY183" s="129"/>
      <c r="AZ183" s="129"/>
      <c r="BA183" s="129"/>
      <c r="BB183" s="129"/>
      <c r="BC183" s="129"/>
      <c r="BD183" s="129"/>
      <c r="BE183" s="129"/>
      <c r="BF183" s="129"/>
      <c r="BG183" s="129"/>
      <c r="BH183" s="129"/>
      <c r="BI183" s="129"/>
      <c r="BJ183" s="129"/>
      <c r="BK183" s="129"/>
      <c r="BL183" s="129"/>
      <c r="BM183" s="129"/>
      <c r="BN183" s="129"/>
      <c r="BO183" s="129"/>
      <c r="BP183" s="129"/>
      <c r="BQ183" s="129"/>
      <c r="BR183" s="129"/>
      <c r="BS183" s="129"/>
    </row>
    <row r="184" spans="1:71" s="142" customFormat="1" ht="10.9" customHeight="1">
      <c r="A184" s="122"/>
      <c r="B184" s="123" t="s">
        <v>1057</v>
      </c>
      <c r="C184" s="124" t="s">
        <v>270</v>
      </c>
      <c r="D184" s="501">
        <v>0</v>
      </c>
      <c r="E184" s="501">
        <v>0</v>
      </c>
      <c r="F184" s="525">
        <f>+F185</f>
        <v>0</v>
      </c>
      <c r="G184" s="525">
        <f>+G185</f>
        <v>0</v>
      </c>
      <c r="H184" s="500"/>
      <c r="I184" s="501">
        <f t="shared" si="48"/>
        <v>0</v>
      </c>
      <c r="J184" s="48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row>
    <row r="185" spans="1:71" ht="10.9" customHeight="1">
      <c r="A185" s="132">
        <v>80</v>
      </c>
      <c r="B185" s="128" t="s">
        <v>1057</v>
      </c>
      <c r="C185" s="121">
        <v>714600</v>
      </c>
      <c r="D185" s="456"/>
      <c r="E185" s="456"/>
      <c r="F185" s="528"/>
      <c r="G185" s="528"/>
      <c r="H185" s="500"/>
      <c r="I185" s="501">
        <f t="shared" si="48"/>
        <v>0</v>
      </c>
      <c r="K185" s="129"/>
      <c r="L185" s="129"/>
      <c r="M185" s="129"/>
      <c r="N185" s="129"/>
      <c r="O185" s="129"/>
      <c r="P185" s="129"/>
      <c r="Q185" s="129"/>
      <c r="R185" s="129"/>
      <c r="S185" s="129"/>
      <c r="T185" s="129"/>
      <c r="U185" s="129"/>
      <c r="V185" s="129"/>
      <c r="W185" s="129"/>
      <c r="X185" s="129"/>
      <c r="Y185" s="129"/>
      <c r="Z185" s="129"/>
      <c r="AA185" s="129"/>
      <c r="AB185" s="129"/>
      <c r="AC185" s="129"/>
      <c r="AD185" s="129"/>
      <c r="AE185" s="129"/>
      <c r="AF185" s="129"/>
      <c r="AG185" s="129"/>
      <c r="AH185" s="129"/>
      <c r="AI185" s="129"/>
      <c r="AJ185" s="129"/>
      <c r="AK185" s="129"/>
      <c r="AL185" s="129"/>
      <c r="AM185" s="129"/>
      <c r="AN185" s="129"/>
      <c r="AO185" s="129"/>
      <c r="AP185" s="129"/>
      <c r="AQ185" s="129"/>
      <c r="AR185" s="129"/>
      <c r="AS185" s="129"/>
      <c r="AT185" s="129"/>
      <c r="AU185" s="129"/>
      <c r="AV185" s="129"/>
      <c r="AW185" s="129"/>
      <c r="AX185" s="129"/>
      <c r="AY185" s="129"/>
      <c r="AZ185" s="129"/>
      <c r="BA185" s="129"/>
      <c r="BB185" s="129"/>
      <c r="BC185" s="129"/>
      <c r="BD185" s="129"/>
      <c r="BE185" s="129"/>
      <c r="BF185" s="129"/>
      <c r="BG185" s="129"/>
      <c r="BH185" s="129"/>
      <c r="BI185" s="129"/>
      <c r="BJ185" s="129"/>
      <c r="BK185" s="129"/>
      <c r="BL185" s="129"/>
      <c r="BM185" s="129"/>
      <c r="BN185" s="129"/>
      <c r="BO185" s="129"/>
      <c r="BP185" s="129"/>
      <c r="BQ185" s="129"/>
      <c r="BR185" s="129"/>
      <c r="BS185" s="129"/>
    </row>
    <row r="186" spans="1:71" s="126" customFormat="1" ht="10.9" customHeight="1">
      <c r="A186" s="122"/>
      <c r="B186" s="123" t="s">
        <v>128</v>
      </c>
      <c r="C186" s="124" t="s">
        <v>270</v>
      </c>
      <c r="D186" s="501">
        <v>0</v>
      </c>
      <c r="E186" s="501">
        <v>0</v>
      </c>
      <c r="F186" s="525">
        <f t="shared" ref="F186:G186" si="64">+F187</f>
        <v>0</v>
      </c>
      <c r="G186" s="525">
        <f t="shared" si="64"/>
        <v>0</v>
      </c>
      <c r="H186" s="500"/>
      <c r="I186" s="501">
        <f t="shared" si="48"/>
        <v>0</v>
      </c>
      <c r="J186" s="48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c r="AV186" s="125"/>
      <c r="AW186" s="125"/>
      <c r="AX186" s="125"/>
      <c r="AY186" s="125"/>
      <c r="AZ186" s="125"/>
      <c r="BA186" s="125"/>
      <c r="BB186" s="125"/>
      <c r="BC186" s="125"/>
      <c r="BD186" s="125"/>
      <c r="BE186" s="125"/>
      <c r="BF186" s="125"/>
      <c r="BG186" s="125"/>
      <c r="BH186" s="125"/>
      <c r="BI186" s="125"/>
      <c r="BJ186" s="125"/>
      <c r="BK186" s="125"/>
      <c r="BL186" s="125"/>
      <c r="BM186" s="125"/>
      <c r="BN186" s="125"/>
      <c r="BO186" s="125"/>
      <c r="BP186" s="125"/>
      <c r="BQ186" s="125"/>
      <c r="BR186" s="125"/>
      <c r="BS186" s="125"/>
    </row>
    <row r="187" spans="1:71" ht="10.9" customHeight="1">
      <c r="A187" s="132">
        <v>81</v>
      </c>
      <c r="B187" s="128" t="s">
        <v>128</v>
      </c>
      <c r="C187" s="121">
        <v>714700</v>
      </c>
      <c r="D187" s="504">
        <v>0</v>
      </c>
      <c r="E187" s="508">
        <v>0</v>
      </c>
      <c r="F187" s="527"/>
      <c r="G187" s="533"/>
      <c r="H187" s="500"/>
      <c r="I187" s="501">
        <f t="shared" si="48"/>
        <v>0</v>
      </c>
      <c r="K187" s="129"/>
      <c r="L187" s="129"/>
      <c r="M187" s="129"/>
      <c r="N187" s="129"/>
      <c r="O187" s="129"/>
      <c r="P187" s="129"/>
      <c r="Q187" s="129"/>
      <c r="R187" s="129"/>
      <c r="S187" s="129"/>
      <c r="T187" s="129"/>
      <c r="U187" s="129"/>
      <c r="V187" s="129"/>
      <c r="W187" s="129"/>
      <c r="X187" s="129"/>
      <c r="Y187" s="129"/>
      <c r="Z187" s="129"/>
      <c r="AA187" s="129"/>
      <c r="AB187" s="129"/>
      <c r="AC187" s="129"/>
      <c r="AD187" s="129"/>
      <c r="AE187" s="129"/>
      <c r="AF187" s="129"/>
      <c r="AG187" s="129"/>
      <c r="AH187" s="129"/>
      <c r="AI187" s="129"/>
      <c r="AJ187" s="129"/>
      <c r="AK187" s="129"/>
      <c r="AL187" s="129"/>
      <c r="AM187" s="129"/>
      <c r="AN187" s="129"/>
      <c r="AO187" s="129"/>
      <c r="AP187" s="129"/>
      <c r="AQ187" s="129"/>
      <c r="AR187" s="129"/>
      <c r="AS187" s="129"/>
      <c r="AT187" s="129"/>
      <c r="AU187" s="129"/>
      <c r="AV187" s="129"/>
      <c r="AW187" s="129"/>
      <c r="AX187" s="129"/>
      <c r="AY187" s="129"/>
      <c r="AZ187" s="129"/>
      <c r="BA187" s="129"/>
      <c r="BB187" s="129"/>
      <c r="BC187" s="129"/>
      <c r="BD187" s="129"/>
      <c r="BE187" s="129"/>
      <c r="BF187" s="129"/>
      <c r="BG187" s="129"/>
      <c r="BH187" s="129"/>
      <c r="BI187" s="129"/>
      <c r="BJ187" s="129"/>
      <c r="BK187" s="129"/>
      <c r="BL187" s="129"/>
      <c r="BM187" s="129"/>
      <c r="BN187" s="129"/>
      <c r="BO187" s="129"/>
      <c r="BP187" s="129"/>
      <c r="BQ187" s="129"/>
      <c r="BR187" s="129"/>
      <c r="BS187" s="129"/>
    </row>
    <row r="188" spans="1:71" s="126" customFormat="1" ht="10.9" customHeight="1">
      <c r="A188" s="122"/>
      <c r="B188" s="123" t="s">
        <v>222</v>
      </c>
      <c r="C188" s="124" t="s">
        <v>270</v>
      </c>
      <c r="D188" s="501">
        <v>0</v>
      </c>
      <c r="E188" s="501">
        <v>0</v>
      </c>
      <c r="F188" s="525">
        <f>+F189+F190+F191+F192+F193</f>
        <v>33551492.890000001</v>
      </c>
      <c r="G188" s="525">
        <f>+G189+G190+G191+G192+G193</f>
        <v>33551492.890000001</v>
      </c>
      <c r="H188" s="500"/>
      <c r="I188" s="501">
        <f t="shared" si="48"/>
        <v>0</v>
      </c>
      <c r="J188" s="48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c r="AV188" s="125"/>
      <c r="AW188" s="125"/>
      <c r="AX188" s="125"/>
      <c r="AY188" s="125"/>
      <c r="AZ188" s="125"/>
      <c r="BA188" s="125"/>
      <c r="BB188" s="125"/>
      <c r="BC188" s="125"/>
      <c r="BD188" s="125"/>
      <c r="BE188" s="125"/>
      <c r="BF188" s="125"/>
      <c r="BG188" s="125"/>
      <c r="BH188" s="125"/>
      <c r="BI188" s="125"/>
      <c r="BJ188" s="125"/>
      <c r="BK188" s="125"/>
      <c r="BL188" s="125"/>
      <c r="BM188" s="125"/>
      <c r="BN188" s="125"/>
      <c r="BO188" s="125"/>
      <c r="BP188" s="125"/>
      <c r="BQ188" s="125"/>
      <c r="BR188" s="125"/>
      <c r="BS188" s="125"/>
    </row>
    <row r="189" spans="1:71" ht="18.75" customHeight="1">
      <c r="A189" s="132">
        <v>82</v>
      </c>
      <c r="B189" s="128" t="s">
        <v>1058</v>
      </c>
      <c r="C189" s="121">
        <v>714810</v>
      </c>
      <c r="D189" s="502"/>
      <c r="E189" s="502"/>
      <c r="F189" s="526">
        <v>29504538.350000001</v>
      </c>
      <c r="G189" s="526">
        <f>+F189</f>
        <v>29504538.350000001</v>
      </c>
      <c r="H189" s="500"/>
      <c r="I189" s="501">
        <f t="shared" si="48"/>
        <v>0</v>
      </c>
      <c r="K189" s="129"/>
      <c r="L189" s="129"/>
      <c r="M189" s="129"/>
      <c r="N189" s="129"/>
      <c r="O189" s="129"/>
      <c r="P189" s="129"/>
      <c r="Q189" s="129"/>
      <c r="R189" s="129"/>
      <c r="S189" s="129"/>
      <c r="T189" s="129"/>
      <c r="U189" s="129"/>
      <c r="V189" s="129"/>
      <c r="W189" s="129"/>
      <c r="X189" s="129"/>
      <c r="Y189" s="129"/>
      <c r="Z189" s="129"/>
      <c r="AA189" s="129"/>
      <c r="AB189" s="129"/>
      <c r="AC189" s="129"/>
      <c r="AD189" s="129"/>
      <c r="AE189" s="129"/>
      <c r="AF189" s="129"/>
      <c r="AG189" s="129"/>
      <c r="AH189" s="129"/>
      <c r="AI189" s="129"/>
      <c r="AJ189" s="129"/>
      <c r="AK189" s="129"/>
      <c r="AL189" s="129"/>
      <c r="AM189" s="129"/>
      <c r="AN189" s="129"/>
      <c r="AO189" s="129"/>
      <c r="AP189" s="129"/>
      <c r="AQ189" s="129"/>
      <c r="AR189" s="129"/>
      <c r="AS189" s="129"/>
      <c r="AT189" s="129"/>
      <c r="AU189" s="129"/>
      <c r="AV189" s="129"/>
      <c r="AW189" s="129"/>
      <c r="AX189" s="129"/>
      <c r="AY189" s="129"/>
      <c r="AZ189" s="129"/>
      <c r="BA189" s="129"/>
      <c r="BB189" s="129"/>
      <c r="BC189" s="129"/>
      <c r="BD189" s="129"/>
      <c r="BE189" s="129"/>
      <c r="BF189" s="129"/>
      <c r="BG189" s="129"/>
      <c r="BH189" s="129"/>
      <c r="BI189" s="129"/>
      <c r="BJ189" s="129"/>
      <c r="BK189" s="129"/>
      <c r="BL189" s="129"/>
      <c r="BM189" s="129"/>
      <c r="BN189" s="129"/>
      <c r="BO189" s="129"/>
      <c r="BP189" s="129"/>
      <c r="BQ189" s="129"/>
      <c r="BR189" s="129"/>
      <c r="BS189" s="129"/>
    </row>
    <row r="190" spans="1:71" ht="10.9" customHeight="1">
      <c r="A190" s="132">
        <v>83</v>
      </c>
      <c r="B190" s="128" t="s">
        <v>1059</v>
      </c>
      <c r="C190" s="121">
        <v>714820</v>
      </c>
      <c r="D190" s="504">
        <v>0</v>
      </c>
      <c r="E190" s="508">
        <v>0</v>
      </c>
      <c r="F190" s="530"/>
      <c r="G190" s="533"/>
      <c r="H190" s="500"/>
      <c r="I190" s="501">
        <f t="shared" si="48"/>
        <v>0</v>
      </c>
      <c r="K190" s="129"/>
      <c r="L190" s="129"/>
      <c r="M190" s="129"/>
      <c r="N190" s="129"/>
      <c r="O190" s="129"/>
      <c r="P190" s="129"/>
      <c r="Q190" s="129"/>
      <c r="R190" s="129"/>
      <c r="S190" s="129"/>
      <c r="T190" s="129"/>
      <c r="U190" s="129"/>
      <c r="V190" s="129"/>
      <c r="W190" s="129"/>
      <c r="X190" s="129"/>
      <c r="Y190" s="129"/>
      <c r="Z190" s="129"/>
      <c r="AA190" s="129"/>
      <c r="AB190" s="129"/>
      <c r="AC190" s="129"/>
      <c r="AD190" s="129"/>
      <c r="AE190" s="129"/>
      <c r="AF190" s="129"/>
      <c r="AG190" s="129"/>
      <c r="AH190" s="129"/>
      <c r="AI190" s="129"/>
      <c r="AJ190" s="129"/>
      <c r="AK190" s="129"/>
      <c r="AL190" s="129"/>
      <c r="AM190" s="129"/>
      <c r="AN190" s="129"/>
      <c r="AO190" s="129"/>
      <c r="AP190" s="129"/>
      <c r="AQ190" s="129"/>
      <c r="AR190" s="129"/>
      <c r="AS190" s="129"/>
      <c r="AT190" s="129"/>
      <c r="AU190" s="129"/>
      <c r="AV190" s="129"/>
      <c r="AW190" s="129"/>
      <c r="AX190" s="129"/>
      <c r="AY190" s="129"/>
      <c r="AZ190" s="129"/>
      <c r="BA190" s="129"/>
      <c r="BB190" s="129"/>
      <c r="BC190" s="129"/>
      <c r="BD190" s="129"/>
      <c r="BE190" s="129"/>
      <c r="BF190" s="129"/>
      <c r="BG190" s="129"/>
      <c r="BH190" s="129"/>
      <c r="BI190" s="129"/>
      <c r="BJ190" s="129"/>
      <c r="BK190" s="129"/>
      <c r="BL190" s="129"/>
      <c r="BM190" s="129"/>
      <c r="BN190" s="129"/>
      <c r="BO190" s="129"/>
      <c r="BP190" s="129"/>
      <c r="BQ190" s="129"/>
      <c r="BR190" s="129"/>
      <c r="BS190" s="129"/>
    </row>
    <row r="191" spans="1:71" ht="10.9" customHeight="1">
      <c r="A191" s="132">
        <v>84</v>
      </c>
      <c r="B191" s="128" t="s">
        <v>1060</v>
      </c>
      <c r="C191" s="121">
        <v>714830</v>
      </c>
      <c r="D191" s="504">
        <v>0</v>
      </c>
      <c r="E191" s="508">
        <v>0</v>
      </c>
      <c r="F191" s="527"/>
      <c r="G191" s="533"/>
      <c r="H191" s="500"/>
      <c r="I191" s="501">
        <f t="shared" si="48"/>
        <v>0</v>
      </c>
      <c r="K191" s="129"/>
      <c r="L191" s="129"/>
      <c r="M191" s="129"/>
      <c r="N191" s="129"/>
      <c r="O191" s="129"/>
      <c r="P191" s="129"/>
      <c r="Q191" s="129"/>
      <c r="R191" s="129"/>
      <c r="S191" s="129"/>
      <c r="T191" s="129"/>
      <c r="U191" s="129"/>
      <c r="V191" s="129"/>
      <c r="W191" s="129"/>
      <c r="X191" s="129"/>
      <c r="Y191" s="129"/>
      <c r="Z191" s="129"/>
      <c r="AA191" s="129"/>
      <c r="AB191" s="129"/>
      <c r="AC191" s="129"/>
      <c r="AD191" s="129"/>
      <c r="AE191" s="129"/>
      <c r="AF191" s="129"/>
      <c r="AG191" s="129"/>
      <c r="AH191" s="129"/>
      <c r="AI191" s="129"/>
      <c r="AJ191" s="129"/>
      <c r="AK191" s="129"/>
      <c r="AL191" s="129"/>
      <c r="AM191" s="129"/>
      <c r="AN191" s="129"/>
      <c r="AO191" s="129"/>
      <c r="AP191" s="129"/>
      <c r="AQ191" s="129"/>
      <c r="AR191" s="129"/>
      <c r="AS191" s="129"/>
      <c r="AT191" s="129"/>
      <c r="AU191" s="129"/>
      <c r="AV191" s="129"/>
      <c r="AW191" s="129"/>
      <c r="AX191" s="129"/>
      <c r="AY191" s="129"/>
      <c r="AZ191" s="129"/>
      <c r="BA191" s="129"/>
      <c r="BB191" s="129"/>
      <c r="BC191" s="129"/>
      <c r="BD191" s="129"/>
      <c r="BE191" s="129"/>
      <c r="BF191" s="129"/>
      <c r="BG191" s="129"/>
      <c r="BH191" s="129"/>
      <c r="BI191" s="129"/>
      <c r="BJ191" s="129"/>
      <c r="BK191" s="129"/>
      <c r="BL191" s="129"/>
      <c r="BM191" s="129"/>
      <c r="BN191" s="129"/>
      <c r="BO191" s="129"/>
      <c r="BP191" s="129"/>
      <c r="BQ191" s="129"/>
      <c r="BR191" s="129"/>
      <c r="BS191" s="129"/>
    </row>
    <row r="192" spans="1:71" ht="10.9" customHeight="1">
      <c r="A192" s="132">
        <v>85</v>
      </c>
      <c r="B192" s="128" t="s">
        <v>1061</v>
      </c>
      <c r="C192" s="121">
        <v>714840</v>
      </c>
      <c r="D192" s="504">
        <v>0</v>
      </c>
      <c r="E192" s="508">
        <v>0</v>
      </c>
      <c r="F192" s="527"/>
      <c r="G192" s="533"/>
      <c r="H192" s="500"/>
      <c r="I192" s="501">
        <f t="shared" si="48"/>
        <v>0</v>
      </c>
      <c r="K192" s="129"/>
      <c r="L192" s="129"/>
      <c r="M192" s="129"/>
      <c r="N192" s="129"/>
      <c r="O192" s="129"/>
      <c r="P192" s="129"/>
      <c r="Q192" s="129"/>
      <c r="R192" s="129"/>
      <c r="S192" s="129"/>
      <c r="T192" s="129"/>
      <c r="U192" s="129"/>
      <c r="V192" s="129"/>
      <c r="W192" s="129"/>
      <c r="X192" s="129"/>
      <c r="Y192" s="129"/>
      <c r="Z192" s="129"/>
      <c r="AA192" s="129"/>
      <c r="AB192" s="129"/>
      <c r="AC192" s="129"/>
      <c r="AD192" s="129"/>
      <c r="AE192" s="129"/>
      <c r="AF192" s="129"/>
      <c r="AG192" s="129"/>
      <c r="AH192" s="129"/>
      <c r="AI192" s="129"/>
      <c r="AJ192" s="129"/>
      <c r="AK192" s="129"/>
      <c r="AL192" s="129"/>
      <c r="AM192" s="129"/>
      <c r="AN192" s="129"/>
      <c r="AO192" s="129"/>
      <c r="AP192" s="129"/>
      <c r="AQ192" s="129"/>
      <c r="AR192" s="129"/>
      <c r="AS192" s="129"/>
      <c r="AT192" s="129"/>
      <c r="AU192" s="129"/>
      <c r="AV192" s="129"/>
      <c r="AW192" s="129"/>
      <c r="AX192" s="129"/>
      <c r="AY192" s="129"/>
      <c r="AZ192" s="129"/>
      <c r="BA192" s="129"/>
      <c r="BB192" s="129"/>
      <c r="BC192" s="129"/>
      <c r="BD192" s="129"/>
      <c r="BE192" s="129"/>
      <c r="BF192" s="129"/>
      <c r="BG192" s="129"/>
      <c r="BH192" s="129"/>
      <c r="BI192" s="129"/>
      <c r="BJ192" s="129"/>
      <c r="BK192" s="129"/>
      <c r="BL192" s="129"/>
      <c r="BM192" s="129"/>
      <c r="BN192" s="129"/>
      <c r="BO192" s="129"/>
      <c r="BP192" s="129"/>
      <c r="BQ192" s="129"/>
      <c r="BR192" s="129"/>
      <c r="BS192" s="129"/>
    </row>
    <row r="193" spans="1:71" ht="10.9" customHeight="1">
      <c r="A193" s="132">
        <v>86</v>
      </c>
      <c r="B193" s="128" t="s">
        <v>116</v>
      </c>
      <c r="C193" s="121">
        <v>714850</v>
      </c>
      <c r="D193" s="502"/>
      <c r="E193" s="502"/>
      <c r="F193" s="526">
        <v>4046954.54</v>
      </c>
      <c r="G193" s="526">
        <f>+F193</f>
        <v>4046954.54</v>
      </c>
      <c r="H193" s="500"/>
      <c r="I193" s="501">
        <f t="shared" si="48"/>
        <v>0</v>
      </c>
      <c r="K193" s="129"/>
      <c r="L193" s="129"/>
      <c r="M193" s="129"/>
      <c r="N193" s="129"/>
      <c r="O193" s="129"/>
      <c r="P193" s="129"/>
      <c r="Q193" s="129"/>
      <c r="R193" s="129"/>
      <c r="S193" s="129"/>
      <c r="T193" s="129"/>
      <c r="U193" s="129"/>
      <c r="V193" s="129"/>
      <c r="W193" s="129"/>
      <c r="X193" s="129"/>
      <c r="Y193" s="129"/>
      <c r="Z193" s="129"/>
      <c r="AA193" s="129"/>
      <c r="AB193" s="129"/>
      <c r="AC193" s="129"/>
      <c r="AD193" s="129"/>
      <c r="AE193" s="129"/>
      <c r="AF193" s="129"/>
      <c r="AG193" s="129"/>
      <c r="AH193" s="129"/>
      <c r="AI193" s="129"/>
      <c r="AJ193" s="129"/>
      <c r="AK193" s="129"/>
      <c r="AL193" s="129"/>
      <c r="AM193" s="129"/>
      <c r="AN193" s="129"/>
      <c r="AO193" s="129"/>
      <c r="AP193" s="129"/>
      <c r="AQ193" s="129"/>
      <c r="AR193" s="129"/>
      <c r="AS193" s="129"/>
      <c r="AT193" s="129"/>
      <c r="AU193" s="129"/>
      <c r="AV193" s="129"/>
      <c r="AW193" s="129"/>
      <c r="AX193" s="129"/>
      <c r="AY193" s="129"/>
      <c r="AZ193" s="129"/>
      <c r="BA193" s="129"/>
      <c r="BB193" s="129"/>
      <c r="BC193" s="129"/>
      <c r="BD193" s="129"/>
      <c r="BE193" s="129"/>
      <c r="BF193" s="129"/>
      <c r="BG193" s="129"/>
      <c r="BH193" s="129"/>
      <c r="BI193" s="129"/>
      <c r="BJ193" s="129"/>
      <c r="BK193" s="129"/>
      <c r="BL193" s="129"/>
      <c r="BM193" s="129"/>
      <c r="BN193" s="129"/>
      <c r="BO193" s="129"/>
      <c r="BP193" s="129"/>
      <c r="BQ193" s="129"/>
      <c r="BR193" s="129"/>
      <c r="BS193" s="129"/>
    </row>
    <row r="194" spans="1:71" s="126" customFormat="1" ht="10.9" customHeight="1">
      <c r="A194" s="122"/>
      <c r="B194" s="123" t="s">
        <v>1062</v>
      </c>
      <c r="C194" s="124" t="s">
        <v>270</v>
      </c>
      <c r="D194" s="501">
        <v>0</v>
      </c>
      <c r="E194" s="501">
        <v>0</v>
      </c>
      <c r="F194" s="525">
        <f t="shared" ref="F194:G194" si="65">+F195</f>
        <v>11021141.470000001</v>
      </c>
      <c r="G194" s="525">
        <f t="shared" si="65"/>
        <v>11021141.470000001</v>
      </c>
      <c r="H194" s="500"/>
      <c r="I194" s="501">
        <f t="shared" si="48"/>
        <v>0</v>
      </c>
      <c r="J194" s="48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c r="AV194" s="125"/>
      <c r="AW194" s="125"/>
      <c r="AX194" s="125"/>
      <c r="AY194" s="125"/>
      <c r="AZ194" s="125"/>
      <c r="BA194" s="125"/>
      <c r="BB194" s="125"/>
      <c r="BC194" s="125"/>
      <c r="BD194" s="125"/>
      <c r="BE194" s="125"/>
      <c r="BF194" s="125"/>
      <c r="BG194" s="125"/>
      <c r="BH194" s="125"/>
      <c r="BI194" s="125"/>
      <c r="BJ194" s="125"/>
      <c r="BK194" s="125"/>
      <c r="BL194" s="125"/>
      <c r="BM194" s="125"/>
      <c r="BN194" s="125"/>
      <c r="BO194" s="125"/>
      <c r="BP194" s="125"/>
      <c r="BQ194" s="125"/>
      <c r="BR194" s="125"/>
      <c r="BS194" s="125"/>
    </row>
    <row r="195" spans="1:71" ht="10.9" customHeight="1">
      <c r="A195" s="132">
        <v>87</v>
      </c>
      <c r="B195" s="128" t="s">
        <v>1062</v>
      </c>
      <c r="C195" s="121">
        <v>714900</v>
      </c>
      <c r="D195" s="502"/>
      <c r="E195" s="502"/>
      <c r="F195" s="526">
        <v>11021141.470000001</v>
      </c>
      <c r="G195" s="526">
        <f>+F195</f>
        <v>11021141.470000001</v>
      </c>
      <c r="H195" s="500"/>
      <c r="I195" s="501">
        <f t="shared" si="48"/>
        <v>0</v>
      </c>
      <c r="K195" s="129"/>
      <c r="L195" s="129"/>
      <c r="M195" s="129"/>
      <c r="N195" s="129"/>
      <c r="O195" s="129"/>
      <c r="P195" s="129"/>
      <c r="Q195" s="129"/>
      <c r="R195" s="129"/>
      <c r="S195" s="129"/>
      <c r="T195" s="129"/>
      <c r="U195" s="129"/>
      <c r="V195" s="129"/>
      <c r="W195" s="129"/>
      <c r="X195" s="129"/>
      <c r="Y195" s="129"/>
      <c r="Z195" s="129"/>
      <c r="AA195" s="129"/>
      <c r="AB195" s="129"/>
      <c r="AC195" s="129"/>
      <c r="AD195" s="129"/>
      <c r="AE195" s="129"/>
      <c r="AF195" s="129"/>
      <c r="AG195" s="129"/>
      <c r="AH195" s="129"/>
      <c r="AI195" s="129"/>
      <c r="AJ195" s="129"/>
      <c r="AK195" s="129"/>
      <c r="AL195" s="129"/>
      <c r="AM195" s="129"/>
      <c r="AN195" s="129"/>
      <c r="AO195" s="129"/>
      <c r="AP195" s="129"/>
      <c r="AQ195" s="129"/>
      <c r="AR195" s="129"/>
      <c r="AS195" s="129"/>
      <c r="AT195" s="129"/>
      <c r="AU195" s="129"/>
      <c r="AV195" s="129"/>
      <c r="AW195" s="129"/>
      <c r="AX195" s="129"/>
      <c r="AY195" s="129"/>
      <c r="AZ195" s="129"/>
      <c r="BA195" s="129"/>
      <c r="BB195" s="129"/>
      <c r="BC195" s="129"/>
      <c r="BD195" s="129"/>
      <c r="BE195" s="129"/>
      <c r="BF195" s="129"/>
      <c r="BG195" s="129"/>
      <c r="BH195" s="129"/>
      <c r="BI195" s="129"/>
      <c r="BJ195" s="129"/>
      <c r="BK195" s="129"/>
      <c r="BL195" s="129"/>
      <c r="BM195" s="129"/>
      <c r="BN195" s="129"/>
      <c r="BO195" s="129"/>
      <c r="BP195" s="129"/>
      <c r="BQ195" s="129"/>
      <c r="BR195" s="129"/>
      <c r="BS195" s="129"/>
    </row>
    <row r="196" spans="1:71" s="126" customFormat="1" ht="10.9" customHeight="1">
      <c r="A196" s="122"/>
      <c r="B196" s="123" t="s">
        <v>131</v>
      </c>
      <c r="C196" s="124" t="s">
        <v>270</v>
      </c>
      <c r="D196" s="501">
        <v>0</v>
      </c>
      <c r="E196" s="501">
        <v>0</v>
      </c>
      <c r="F196" s="525">
        <f t="shared" ref="F196:G196" si="66">+F197</f>
        <v>0</v>
      </c>
      <c r="G196" s="525">
        <f t="shared" si="66"/>
        <v>0</v>
      </c>
      <c r="H196" s="500"/>
      <c r="I196" s="501">
        <f t="shared" si="48"/>
        <v>0</v>
      </c>
      <c r="J196" s="48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c r="AV196" s="125"/>
      <c r="AW196" s="125"/>
      <c r="AX196" s="125"/>
      <c r="AY196" s="125"/>
      <c r="AZ196" s="125"/>
      <c r="BA196" s="125"/>
      <c r="BB196" s="125"/>
      <c r="BC196" s="125"/>
      <c r="BD196" s="125"/>
      <c r="BE196" s="125"/>
      <c r="BF196" s="125"/>
      <c r="BG196" s="125"/>
      <c r="BH196" s="125"/>
      <c r="BI196" s="125"/>
      <c r="BJ196" s="125"/>
      <c r="BK196" s="125"/>
      <c r="BL196" s="125"/>
      <c r="BM196" s="125"/>
      <c r="BN196" s="125"/>
      <c r="BO196" s="125"/>
      <c r="BP196" s="125"/>
      <c r="BQ196" s="125"/>
      <c r="BR196" s="125"/>
      <c r="BS196" s="125"/>
    </row>
    <row r="197" spans="1:71" ht="10.9" customHeight="1">
      <c r="A197" s="132">
        <v>88</v>
      </c>
      <c r="B197" s="128" t="s">
        <v>131</v>
      </c>
      <c r="C197" s="121">
        <v>714111</v>
      </c>
      <c r="D197" s="456"/>
      <c r="E197" s="456"/>
      <c r="F197" s="528"/>
      <c r="G197" s="528"/>
      <c r="H197" s="500"/>
      <c r="I197" s="501">
        <f t="shared" si="48"/>
        <v>0</v>
      </c>
      <c r="K197" s="129"/>
      <c r="L197" s="129"/>
      <c r="M197" s="129"/>
      <c r="N197" s="129"/>
      <c r="O197" s="129"/>
      <c r="P197" s="129"/>
      <c r="Q197" s="129"/>
      <c r="R197" s="129"/>
      <c r="S197" s="129"/>
      <c r="T197" s="129"/>
      <c r="U197" s="129"/>
      <c r="V197" s="129"/>
      <c r="W197" s="129"/>
      <c r="X197" s="129"/>
      <c r="Y197" s="129"/>
      <c r="Z197" s="129"/>
      <c r="AA197" s="129"/>
      <c r="AB197" s="129"/>
      <c r="AC197" s="129"/>
      <c r="AD197" s="129"/>
      <c r="AE197" s="129"/>
      <c r="AF197" s="129"/>
      <c r="AG197" s="129"/>
      <c r="AH197" s="129"/>
      <c r="AI197" s="129"/>
      <c r="AJ197" s="129"/>
      <c r="AK197" s="129"/>
      <c r="AL197" s="129"/>
      <c r="AM197" s="129"/>
      <c r="AN197" s="129"/>
      <c r="AO197" s="129"/>
      <c r="AP197" s="129"/>
      <c r="AQ197" s="129"/>
      <c r="AR197" s="129"/>
      <c r="AS197" s="129"/>
      <c r="AT197" s="129"/>
      <c r="AU197" s="129"/>
      <c r="AV197" s="129"/>
      <c r="AW197" s="129"/>
      <c r="AX197" s="129"/>
      <c r="AY197" s="129"/>
      <c r="AZ197" s="129"/>
      <c r="BA197" s="129"/>
      <c r="BB197" s="129"/>
      <c r="BC197" s="129"/>
      <c r="BD197" s="129"/>
      <c r="BE197" s="129"/>
      <c r="BF197" s="129"/>
      <c r="BG197" s="129"/>
      <c r="BH197" s="129"/>
      <c r="BI197" s="129"/>
      <c r="BJ197" s="129"/>
      <c r="BK197" s="129"/>
      <c r="BL197" s="129"/>
      <c r="BM197" s="129"/>
      <c r="BN197" s="129"/>
      <c r="BO197" s="129"/>
      <c r="BP197" s="129"/>
      <c r="BQ197" s="129"/>
      <c r="BR197" s="129"/>
      <c r="BS197" s="129"/>
    </row>
    <row r="198" spans="1:71" s="126" customFormat="1" ht="10.9" customHeight="1">
      <c r="A198" s="122"/>
      <c r="B198" s="123" t="s">
        <v>117</v>
      </c>
      <c r="C198" s="124" t="s">
        <v>270</v>
      </c>
      <c r="D198" s="501">
        <v>0</v>
      </c>
      <c r="E198" s="501">
        <v>0</v>
      </c>
      <c r="F198" s="525">
        <f t="shared" ref="F198:G198" si="67">+F199</f>
        <v>3021470.04</v>
      </c>
      <c r="G198" s="525">
        <f t="shared" si="67"/>
        <v>3021470.04</v>
      </c>
      <c r="H198" s="500"/>
      <c r="I198" s="501">
        <f t="shared" si="48"/>
        <v>0</v>
      </c>
      <c r="J198" s="485"/>
      <c r="K198" s="125"/>
      <c r="L198" s="125"/>
      <c r="M198" s="125"/>
      <c r="N198" s="125"/>
      <c r="O198" s="125"/>
      <c r="P198" s="125"/>
      <c r="Q198" s="125"/>
      <c r="R198" s="125"/>
      <c r="S198" s="125"/>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c r="AV198" s="125"/>
      <c r="AW198" s="125"/>
      <c r="AX198" s="125"/>
      <c r="AY198" s="125"/>
      <c r="AZ198" s="125"/>
      <c r="BA198" s="125"/>
      <c r="BB198" s="125"/>
      <c r="BC198" s="125"/>
      <c r="BD198" s="125"/>
      <c r="BE198" s="125"/>
      <c r="BF198" s="125"/>
      <c r="BG198" s="125"/>
      <c r="BH198" s="125"/>
      <c r="BI198" s="125"/>
      <c r="BJ198" s="125"/>
      <c r="BK198" s="125"/>
      <c r="BL198" s="125"/>
      <c r="BM198" s="125"/>
      <c r="BN198" s="125"/>
      <c r="BO198" s="125"/>
      <c r="BP198" s="125"/>
      <c r="BQ198" s="125"/>
      <c r="BR198" s="125"/>
      <c r="BS198" s="125"/>
    </row>
    <row r="199" spans="1:71" ht="10.9" customHeight="1">
      <c r="A199" s="132">
        <v>89</v>
      </c>
      <c r="B199" s="128" t="s">
        <v>117</v>
      </c>
      <c r="C199" s="121">
        <v>714110</v>
      </c>
      <c r="D199" s="502"/>
      <c r="E199" s="502"/>
      <c r="F199" s="526">
        <v>3021470.04</v>
      </c>
      <c r="G199" s="526">
        <f>+F199</f>
        <v>3021470.04</v>
      </c>
      <c r="H199" s="500"/>
      <c r="I199" s="501">
        <f t="shared" si="48"/>
        <v>0</v>
      </c>
      <c r="K199" s="129"/>
      <c r="L199" s="129"/>
      <c r="M199" s="129"/>
      <c r="N199" s="129"/>
      <c r="O199" s="129"/>
      <c r="P199" s="129"/>
      <c r="Q199" s="129"/>
      <c r="R199" s="129"/>
      <c r="S199" s="129"/>
      <c r="T199" s="129"/>
      <c r="U199" s="129"/>
      <c r="V199" s="129"/>
      <c r="W199" s="129"/>
      <c r="X199" s="129"/>
      <c r="Y199" s="129"/>
      <c r="Z199" s="129"/>
      <c r="AA199" s="129"/>
      <c r="AB199" s="129"/>
      <c r="AC199" s="129"/>
      <c r="AD199" s="129"/>
      <c r="AE199" s="129"/>
      <c r="AF199" s="129"/>
      <c r="AG199" s="129"/>
      <c r="AH199" s="129"/>
      <c r="AI199" s="129"/>
      <c r="AJ199" s="129"/>
      <c r="AK199" s="129"/>
      <c r="AL199" s="129"/>
      <c r="AM199" s="129"/>
      <c r="AN199" s="129"/>
      <c r="AO199" s="129"/>
      <c r="AP199" s="129"/>
      <c r="AQ199" s="129"/>
      <c r="AR199" s="129"/>
      <c r="AS199" s="129"/>
      <c r="AT199" s="129"/>
      <c r="AU199" s="129"/>
      <c r="AV199" s="129"/>
      <c r="AW199" s="129"/>
      <c r="AX199" s="129"/>
      <c r="AY199" s="129"/>
      <c r="AZ199" s="129"/>
      <c r="BA199" s="129"/>
      <c r="BB199" s="129"/>
      <c r="BC199" s="129"/>
      <c r="BD199" s="129"/>
      <c r="BE199" s="129"/>
      <c r="BF199" s="129"/>
      <c r="BG199" s="129"/>
      <c r="BH199" s="129"/>
      <c r="BI199" s="129"/>
      <c r="BJ199" s="129"/>
      <c r="BK199" s="129"/>
      <c r="BL199" s="129"/>
      <c r="BM199" s="129"/>
      <c r="BN199" s="129"/>
      <c r="BO199" s="129"/>
      <c r="BP199" s="129"/>
      <c r="BQ199" s="129"/>
      <c r="BR199" s="129"/>
      <c r="BS199" s="129"/>
    </row>
    <row r="200" spans="1:71" s="126" customFormat="1" ht="10.9" customHeight="1">
      <c r="A200" s="122"/>
      <c r="B200" s="123" t="s">
        <v>129</v>
      </c>
      <c r="C200" s="124" t="s">
        <v>270</v>
      </c>
      <c r="D200" s="501">
        <v>0</v>
      </c>
      <c r="E200" s="501">
        <v>0</v>
      </c>
      <c r="F200" s="525">
        <f t="shared" ref="F200" si="68">+F201</f>
        <v>13053544.550000001</v>
      </c>
      <c r="G200" s="525">
        <f>+G201</f>
        <v>13053544.550000001</v>
      </c>
      <c r="H200" s="500"/>
      <c r="I200" s="501">
        <f t="shared" ref="I200:I258" si="69">+E200</f>
        <v>0</v>
      </c>
      <c r="J200" s="485"/>
      <c r="K200" s="125"/>
      <c r="L200" s="125"/>
      <c r="M200" s="125"/>
      <c r="N200" s="125"/>
      <c r="O200" s="125"/>
      <c r="P200" s="125"/>
      <c r="Q200" s="125"/>
      <c r="R200" s="125"/>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c r="AV200" s="125"/>
      <c r="AW200" s="125"/>
      <c r="AX200" s="125"/>
      <c r="AY200" s="125"/>
      <c r="AZ200" s="125"/>
      <c r="BA200" s="125"/>
      <c r="BB200" s="125"/>
      <c r="BC200" s="125"/>
      <c r="BD200" s="125"/>
      <c r="BE200" s="125"/>
      <c r="BF200" s="125"/>
      <c r="BG200" s="125"/>
      <c r="BH200" s="125"/>
      <c r="BI200" s="125"/>
      <c r="BJ200" s="125"/>
      <c r="BK200" s="125"/>
      <c r="BL200" s="125"/>
      <c r="BM200" s="125"/>
      <c r="BN200" s="125"/>
      <c r="BO200" s="125"/>
      <c r="BP200" s="125"/>
      <c r="BQ200" s="125"/>
      <c r="BR200" s="125"/>
      <c r="BS200" s="125"/>
    </row>
    <row r="201" spans="1:71" ht="10.9" customHeight="1">
      <c r="A201" s="132">
        <v>90</v>
      </c>
      <c r="B201" s="128" t="s">
        <v>129</v>
      </c>
      <c r="C201" s="121">
        <v>714120</v>
      </c>
      <c r="D201" s="502"/>
      <c r="E201" s="502"/>
      <c r="F201" s="526">
        <v>13053544.550000001</v>
      </c>
      <c r="G201" s="526">
        <f>+F201</f>
        <v>13053544.550000001</v>
      </c>
      <c r="H201" s="500"/>
      <c r="I201" s="501">
        <f t="shared" si="69"/>
        <v>0</v>
      </c>
      <c r="K201" s="129"/>
      <c r="L201" s="129"/>
      <c r="M201" s="129"/>
      <c r="N201" s="129"/>
      <c r="O201" s="129"/>
      <c r="P201" s="129"/>
      <c r="Q201" s="129"/>
      <c r="R201" s="129"/>
      <c r="S201" s="129"/>
      <c r="T201" s="129"/>
      <c r="U201" s="129"/>
      <c r="V201" s="129"/>
      <c r="W201" s="129"/>
      <c r="X201" s="129"/>
      <c r="Y201" s="129"/>
      <c r="Z201" s="129"/>
      <c r="AA201" s="129"/>
      <c r="AB201" s="129"/>
      <c r="AC201" s="129"/>
      <c r="AD201" s="129"/>
      <c r="AE201" s="129"/>
      <c r="AF201" s="129"/>
      <c r="AG201" s="129"/>
      <c r="AH201" s="129"/>
      <c r="AI201" s="129"/>
      <c r="AJ201" s="129"/>
      <c r="AK201" s="129"/>
      <c r="AL201" s="129"/>
      <c r="AM201" s="129"/>
      <c r="AN201" s="129"/>
      <c r="AO201" s="129"/>
      <c r="AP201" s="129"/>
      <c r="AQ201" s="129"/>
      <c r="AR201" s="129"/>
      <c r="AS201" s="129"/>
      <c r="AT201" s="129"/>
      <c r="AU201" s="129"/>
      <c r="AV201" s="129"/>
      <c r="AW201" s="129"/>
      <c r="AX201" s="129"/>
      <c r="AY201" s="129"/>
      <c r="AZ201" s="129"/>
      <c r="BA201" s="129"/>
      <c r="BB201" s="129"/>
      <c r="BC201" s="129"/>
      <c r="BD201" s="129"/>
      <c r="BE201" s="129"/>
      <c r="BF201" s="129"/>
      <c r="BG201" s="129"/>
      <c r="BH201" s="129"/>
      <c r="BI201" s="129"/>
      <c r="BJ201" s="129"/>
      <c r="BK201" s="129"/>
      <c r="BL201" s="129"/>
      <c r="BM201" s="129"/>
      <c r="BN201" s="129"/>
      <c r="BO201" s="129"/>
      <c r="BP201" s="129"/>
      <c r="BQ201" s="129"/>
      <c r="BR201" s="129"/>
      <c r="BS201" s="129"/>
    </row>
    <row r="202" spans="1:71" s="126" customFormat="1" ht="10.9" customHeight="1">
      <c r="A202" s="122"/>
      <c r="B202" s="123" t="s">
        <v>137</v>
      </c>
      <c r="C202" s="124" t="s">
        <v>270</v>
      </c>
      <c r="D202" s="501">
        <v>0</v>
      </c>
      <c r="E202" s="501">
        <v>0</v>
      </c>
      <c r="F202" s="525">
        <f t="shared" ref="F202:G202" si="70">+F203+F204</f>
        <v>0</v>
      </c>
      <c r="G202" s="525">
        <f t="shared" si="70"/>
        <v>0</v>
      </c>
      <c r="H202" s="500"/>
      <c r="I202" s="501">
        <f t="shared" si="69"/>
        <v>0</v>
      </c>
      <c r="J202" s="48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c r="AV202" s="125"/>
      <c r="AW202" s="125"/>
      <c r="AX202" s="125"/>
      <c r="AY202" s="125"/>
      <c r="AZ202" s="125"/>
      <c r="BA202" s="125"/>
      <c r="BB202" s="125"/>
      <c r="BC202" s="125"/>
      <c r="BD202" s="125"/>
      <c r="BE202" s="125"/>
      <c r="BF202" s="125"/>
      <c r="BG202" s="125"/>
      <c r="BH202" s="125"/>
      <c r="BI202" s="125"/>
      <c r="BJ202" s="125"/>
      <c r="BK202" s="125"/>
      <c r="BL202" s="125"/>
      <c r="BM202" s="125"/>
      <c r="BN202" s="125"/>
      <c r="BO202" s="125"/>
      <c r="BP202" s="125"/>
      <c r="BQ202" s="125"/>
      <c r="BR202" s="125"/>
      <c r="BS202" s="125"/>
    </row>
    <row r="203" spans="1:71" ht="10.9" customHeight="1">
      <c r="A203" s="132">
        <v>91</v>
      </c>
      <c r="B203" s="128" t="s">
        <v>1063</v>
      </c>
      <c r="C203" s="121">
        <v>714131</v>
      </c>
      <c r="D203" s="504">
        <v>0</v>
      </c>
      <c r="E203" s="508">
        <v>0</v>
      </c>
      <c r="F203" s="527">
        <v>0</v>
      </c>
      <c r="G203" s="533">
        <f>+F203</f>
        <v>0</v>
      </c>
      <c r="H203" s="500"/>
      <c r="I203" s="501">
        <f t="shared" si="69"/>
        <v>0</v>
      </c>
      <c r="K203" s="129"/>
      <c r="L203" s="129"/>
      <c r="M203" s="129"/>
      <c r="N203" s="129"/>
      <c r="O203" s="129"/>
      <c r="P203" s="129"/>
      <c r="Q203" s="129"/>
      <c r="R203" s="129"/>
      <c r="S203" s="129"/>
      <c r="T203" s="129"/>
      <c r="U203" s="129"/>
      <c r="V203" s="129"/>
      <c r="W203" s="129"/>
      <c r="X203" s="129"/>
      <c r="Y203" s="129"/>
      <c r="Z203" s="129"/>
      <c r="AA203" s="129"/>
      <c r="AB203" s="129"/>
      <c r="AC203" s="129"/>
      <c r="AD203" s="129"/>
      <c r="AE203" s="129"/>
      <c r="AF203" s="129"/>
      <c r="AG203" s="129"/>
      <c r="AH203" s="129"/>
      <c r="AI203" s="129"/>
      <c r="AJ203" s="129"/>
      <c r="AK203" s="129"/>
      <c r="AL203" s="129"/>
      <c r="AM203" s="129"/>
      <c r="AN203" s="129"/>
      <c r="AO203" s="129"/>
      <c r="AP203" s="129"/>
      <c r="AQ203" s="129"/>
      <c r="AR203" s="129"/>
      <c r="AS203" s="129"/>
      <c r="AT203" s="129"/>
      <c r="AU203" s="129"/>
      <c r="AV203" s="129"/>
      <c r="AW203" s="129"/>
      <c r="AX203" s="129"/>
      <c r="AY203" s="129"/>
      <c r="AZ203" s="129"/>
      <c r="BA203" s="129"/>
      <c r="BB203" s="129"/>
      <c r="BC203" s="129"/>
      <c r="BD203" s="129"/>
      <c r="BE203" s="129"/>
      <c r="BF203" s="129"/>
      <c r="BG203" s="129"/>
      <c r="BH203" s="129"/>
      <c r="BI203" s="129"/>
      <c r="BJ203" s="129"/>
      <c r="BK203" s="129"/>
      <c r="BL203" s="129"/>
      <c r="BM203" s="129"/>
      <c r="BN203" s="129"/>
      <c r="BO203" s="129"/>
      <c r="BP203" s="129"/>
      <c r="BQ203" s="129"/>
      <c r="BR203" s="129"/>
      <c r="BS203" s="129"/>
    </row>
    <row r="204" spans="1:71" ht="10.9" customHeight="1">
      <c r="A204" s="132">
        <v>92</v>
      </c>
      <c r="B204" s="128" t="s">
        <v>1064</v>
      </c>
      <c r="C204" s="121">
        <v>714132</v>
      </c>
      <c r="D204" s="504">
        <v>0</v>
      </c>
      <c r="E204" s="508">
        <v>0</v>
      </c>
      <c r="F204" s="527">
        <v>0</v>
      </c>
      <c r="G204" s="533">
        <f>+F204</f>
        <v>0</v>
      </c>
      <c r="H204" s="500"/>
      <c r="I204" s="501">
        <f t="shared" si="69"/>
        <v>0</v>
      </c>
      <c r="K204" s="129"/>
      <c r="L204" s="129"/>
      <c r="M204" s="129"/>
      <c r="N204" s="129"/>
      <c r="O204" s="129"/>
      <c r="P204" s="129"/>
      <c r="Q204" s="129"/>
      <c r="R204" s="129"/>
      <c r="S204" s="129"/>
      <c r="T204" s="129"/>
      <c r="U204" s="129"/>
      <c r="V204" s="129"/>
      <c r="W204" s="129"/>
      <c r="X204" s="129"/>
      <c r="Y204" s="129"/>
      <c r="Z204" s="129"/>
      <c r="AA204" s="129"/>
      <c r="AB204" s="129"/>
      <c r="AC204" s="129"/>
      <c r="AD204" s="129"/>
      <c r="AE204" s="129"/>
      <c r="AF204" s="129"/>
      <c r="AG204" s="129"/>
      <c r="AH204" s="129"/>
      <c r="AI204" s="129"/>
      <c r="AJ204" s="129"/>
      <c r="AK204" s="129"/>
      <c r="AL204" s="129"/>
      <c r="AM204" s="129"/>
      <c r="AN204" s="129"/>
      <c r="AO204" s="129"/>
      <c r="AP204" s="129"/>
      <c r="AQ204" s="129"/>
      <c r="AR204" s="129"/>
      <c r="AS204" s="129"/>
      <c r="AT204" s="129"/>
      <c r="AU204" s="129"/>
      <c r="AV204" s="129"/>
      <c r="AW204" s="129"/>
      <c r="AX204" s="129"/>
      <c r="AY204" s="129"/>
      <c r="AZ204" s="129"/>
      <c r="BA204" s="129"/>
      <c r="BB204" s="129"/>
      <c r="BC204" s="129"/>
      <c r="BD204" s="129"/>
      <c r="BE204" s="129"/>
      <c r="BF204" s="129"/>
      <c r="BG204" s="129"/>
      <c r="BH204" s="129"/>
      <c r="BI204" s="129"/>
      <c r="BJ204" s="129"/>
      <c r="BK204" s="129"/>
      <c r="BL204" s="129"/>
      <c r="BM204" s="129"/>
      <c r="BN204" s="129"/>
      <c r="BO204" s="129"/>
      <c r="BP204" s="129"/>
      <c r="BQ204" s="129"/>
      <c r="BR204" s="129"/>
      <c r="BS204" s="129"/>
    </row>
    <row r="205" spans="1:71" s="126" customFormat="1" ht="10.9" customHeight="1">
      <c r="A205" s="122"/>
      <c r="B205" s="123" t="s">
        <v>1065</v>
      </c>
      <c r="C205" s="124" t="s">
        <v>270</v>
      </c>
      <c r="D205" s="501">
        <v>0</v>
      </c>
      <c r="E205" s="501">
        <v>0</v>
      </c>
      <c r="F205" s="525">
        <f t="shared" ref="F205:G205" si="71">+F206</f>
        <v>0</v>
      </c>
      <c r="G205" s="525">
        <f t="shared" si="71"/>
        <v>0</v>
      </c>
      <c r="H205" s="500"/>
      <c r="I205" s="501">
        <f t="shared" si="69"/>
        <v>0</v>
      </c>
      <c r="J205" s="48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c r="AV205" s="125"/>
      <c r="AW205" s="125"/>
      <c r="AX205" s="125"/>
      <c r="AY205" s="125"/>
      <c r="AZ205" s="125"/>
      <c r="BA205" s="125"/>
      <c r="BB205" s="125"/>
      <c r="BC205" s="125"/>
      <c r="BD205" s="125"/>
      <c r="BE205" s="125"/>
      <c r="BF205" s="125"/>
      <c r="BG205" s="125"/>
      <c r="BH205" s="125"/>
      <c r="BI205" s="125"/>
      <c r="BJ205" s="125"/>
      <c r="BK205" s="125"/>
      <c r="BL205" s="125"/>
      <c r="BM205" s="125"/>
      <c r="BN205" s="125"/>
      <c r="BO205" s="125"/>
      <c r="BP205" s="125"/>
      <c r="BQ205" s="125"/>
      <c r="BR205" s="125"/>
      <c r="BS205" s="125"/>
    </row>
    <row r="206" spans="1:71" ht="10.9" customHeight="1">
      <c r="A206" s="132">
        <v>93</v>
      </c>
      <c r="B206" s="128" t="s">
        <v>1066</v>
      </c>
      <c r="C206" s="121">
        <v>714140</v>
      </c>
      <c r="D206" s="504">
        <v>0</v>
      </c>
      <c r="E206" s="508">
        <v>0</v>
      </c>
      <c r="F206" s="527"/>
      <c r="G206" s="533">
        <f>+F206</f>
        <v>0</v>
      </c>
      <c r="H206" s="500"/>
      <c r="I206" s="501">
        <f t="shared" si="69"/>
        <v>0</v>
      </c>
      <c r="K206" s="129"/>
      <c r="L206" s="129"/>
      <c r="M206" s="129"/>
      <c r="N206" s="129"/>
      <c r="O206" s="129"/>
      <c r="P206" s="129"/>
      <c r="Q206" s="129"/>
      <c r="R206" s="129"/>
      <c r="S206" s="129"/>
      <c r="T206" s="129"/>
      <c r="U206" s="129"/>
      <c r="V206" s="129"/>
      <c r="W206" s="129"/>
      <c r="X206" s="129"/>
      <c r="Y206" s="129"/>
      <c r="Z206" s="129"/>
      <c r="AA206" s="129"/>
      <c r="AB206" s="129"/>
      <c r="AC206" s="129"/>
      <c r="AD206" s="129"/>
      <c r="AE206" s="129"/>
      <c r="AF206" s="129"/>
      <c r="AG206" s="129"/>
      <c r="AH206" s="129"/>
      <c r="AI206" s="129"/>
      <c r="AJ206" s="129"/>
      <c r="AK206" s="129"/>
      <c r="AL206" s="129"/>
      <c r="AM206" s="129"/>
      <c r="AN206" s="129"/>
      <c r="AO206" s="129"/>
      <c r="AP206" s="129"/>
      <c r="AQ206" s="129"/>
      <c r="AR206" s="129"/>
      <c r="AS206" s="129"/>
      <c r="AT206" s="129"/>
      <c r="AU206" s="129"/>
      <c r="AV206" s="129"/>
      <c r="AW206" s="129"/>
      <c r="AX206" s="129"/>
      <c r="AY206" s="129"/>
      <c r="AZ206" s="129"/>
      <c r="BA206" s="129"/>
      <c r="BB206" s="129"/>
      <c r="BC206" s="129"/>
      <c r="BD206" s="129"/>
      <c r="BE206" s="129"/>
      <c r="BF206" s="129"/>
      <c r="BG206" s="129"/>
      <c r="BH206" s="129"/>
      <c r="BI206" s="129"/>
      <c r="BJ206" s="129"/>
      <c r="BK206" s="129"/>
      <c r="BL206" s="129"/>
      <c r="BM206" s="129"/>
      <c r="BN206" s="129"/>
      <c r="BO206" s="129"/>
      <c r="BP206" s="129"/>
      <c r="BQ206" s="129"/>
      <c r="BR206" s="129"/>
      <c r="BS206" s="129"/>
    </row>
    <row r="207" spans="1:71" s="126" customFormat="1" ht="10.9" customHeight="1">
      <c r="A207" s="122"/>
      <c r="B207" s="123" t="s">
        <v>1067</v>
      </c>
      <c r="C207" s="124" t="s">
        <v>270</v>
      </c>
      <c r="D207" s="501">
        <v>0</v>
      </c>
      <c r="E207" s="501">
        <v>0</v>
      </c>
      <c r="F207" s="525">
        <f t="shared" ref="F207:G207" si="72">+F208</f>
        <v>0</v>
      </c>
      <c r="G207" s="525">
        <f t="shared" si="72"/>
        <v>0</v>
      </c>
      <c r="H207" s="500"/>
      <c r="I207" s="501">
        <f t="shared" si="69"/>
        <v>0</v>
      </c>
      <c r="J207" s="48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c r="AV207" s="125"/>
      <c r="AW207" s="125"/>
      <c r="AX207" s="125"/>
      <c r="AY207" s="125"/>
      <c r="AZ207" s="125"/>
      <c r="BA207" s="125"/>
      <c r="BB207" s="125"/>
      <c r="BC207" s="125"/>
      <c r="BD207" s="125"/>
      <c r="BE207" s="125"/>
      <c r="BF207" s="125"/>
      <c r="BG207" s="125"/>
      <c r="BH207" s="125"/>
      <c r="BI207" s="125"/>
      <c r="BJ207" s="125"/>
      <c r="BK207" s="125"/>
      <c r="BL207" s="125"/>
      <c r="BM207" s="125"/>
      <c r="BN207" s="125"/>
      <c r="BO207" s="125"/>
      <c r="BP207" s="125"/>
      <c r="BQ207" s="125"/>
      <c r="BR207" s="125"/>
      <c r="BS207" s="125"/>
    </row>
    <row r="208" spans="1:71" ht="10.9" customHeight="1">
      <c r="A208" s="132">
        <v>94</v>
      </c>
      <c r="B208" s="128" t="s">
        <v>1067</v>
      </c>
      <c r="C208" s="121">
        <v>714160</v>
      </c>
      <c r="D208" s="504">
        <v>0</v>
      </c>
      <c r="E208" s="508">
        <v>0</v>
      </c>
      <c r="F208" s="527">
        <v>0</v>
      </c>
      <c r="G208" s="533">
        <f>+F208</f>
        <v>0</v>
      </c>
      <c r="H208" s="500"/>
      <c r="I208" s="501">
        <f t="shared" si="69"/>
        <v>0</v>
      </c>
      <c r="K208" s="129"/>
      <c r="L208" s="129"/>
      <c r="M208" s="129"/>
      <c r="N208" s="129"/>
      <c r="O208" s="129"/>
      <c r="P208" s="129"/>
      <c r="Q208" s="129"/>
      <c r="R208" s="129"/>
      <c r="S208" s="129"/>
      <c r="T208" s="129"/>
      <c r="U208" s="129"/>
      <c r="V208" s="129"/>
      <c r="W208" s="129"/>
      <c r="X208" s="129"/>
      <c r="Y208" s="129"/>
      <c r="Z208" s="129"/>
      <c r="AA208" s="129"/>
      <c r="AB208" s="129"/>
      <c r="AC208" s="129"/>
      <c r="AD208" s="129"/>
      <c r="AE208" s="129"/>
      <c r="AF208" s="129"/>
      <c r="AG208" s="129"/>
      <c r="AH208" s="129"/>
      <c r="AI208" s="129"/>
      <c r="AJ208" s="129"/>
      <c r="AK208" s="129"/>
      <c r="AL208" s="129"/>
      <c r="AM208" s="129"/>
      <c r="AN208" s="129"/>
      <c r="AO208" s="129"/>
      <c r="AP208" s="129"/>
      <c r="AQ208" s="129"/>
      <c r="AR208" s="129"/>
      <c r="AS208" s="129"/>
      <c r="AT208" s="129"/>
      <c r="AU208" s="129"/>
      <c r="AV208" s="129"/>
      <c r="AW208" s="129"/>
      <c r="AX208" s="129"/>
      <c r="AY208" s="129"/>
      <c r="AZ208" s="129"/>
      <c r="BA208" s="129"/>
      <c r="BB208" s="129"/>
      <c r="BC208" s="129"/>
      <c r="BD208" s="129"/>
      <c r="BE208" s="129"/>
      <c r="BF208" s="129"/>
      <c r="BG208" s="129"/>
      <c r="BH208" s="129"/>
      <c r="BI208" s="129"/>
      <c r="BJ208" s="129"/>
      <c r="BK208" s="129"/>
      <c r="BL208" s="129"/>
      <c r="BM208" s="129"/>
      <c r="BN208" s="129"/>
      <c r="BO208" s="129"/>
      <c r="BP208" s="129"/>
      <c r="BQ208" s="129"/>
      <c r="BR208" s="129"/>
      <c r="BS208" s="129"/>
    </row>
    <row r="209" spans="1:71" s="126" customFormat="1" ht="10.9" customHeight="1">
      <c r="A209" s="122"/>
      <c r="B209" s="123" t="s">
        <v>803</v>
      </c>
      <c r="C209" s="124" t="s">
        <v>270</v>
      </c>
      <c r="D209" s="501">
        <v>0</v>
      </c>
      <c r="E209" s="501">
        <v>0</v>
      </c>
      <c r="F209" s="525">
        <f>+SUM(F210:F232)</f>
        <v>36902362.109999999</v>
      </c>
      <c r="G209" s="525">
        <f>+SUM(G210:G232)</f>
        <v>36902362.109999999</v>
      </c>
      <c r="H209" s="500"/>
      <c r="I209" s="501">
        <f t="shared" si="69"/>
        <v>0</v>
      </c>
      <c r="J209" s="48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c r="AV209" s="125"/>
      <c r="AW209" s="125"/>
      <c r="AX209" s="125"/>
      <c r="AY209" s="125"/>
      <c r="AZ209" s="125"/>
      <c r="BA209" s="125"/>
      <c r="BB209" s="125"/>
      <c r="BC209" s="125"/>
      <c r="BD209" s="125"/>
      <c r="BE209" s="125"/>
      <c r="BF209" s="125"/>
      <c r="BG209" s="125"/>
      <c r="BH209" s="125"/>
      <c r="BI209" s="125"/>
      <c r="BJ209" s="125"/>
      <c r="BK209" s="125"/>
      <c r="BL209" s="125"/>
      <c r="BM209" s="125"/>
      <c r="BN209" s="125"/>
      <c r="BO209" s="125"/>
      <c r="BP209" s="125"/>
      <c r="BQ209" s="125"/>
      <c r="BR209" s="125"/>
      <c r="BS209" s="125"/>
    </row>
    <row r="210" spans="1:71">
      <c r="A210" s="132">
        <v>95</v>
      </c>
      <c r="B210" s="128" t="s">
        <v>126</v>
      </c>
      <c r="C210" s="121">
        <v>714171</v>
      </c>
      <c r="D210" s="504">
        <v>0</v>
      </c>
      <c r="E210" s="508">
        <v>0</v>
      </c>
      <c r="F210" s="527"/>
      <c r="G210" s="533">
        <f>+F210</f>
        <v>0</v>
      </c>
      <c r="H210" s="500"/>
      <c r="I210" s="501">
        <f t="shared" si="69"/>
        <v>0</v>
      </c>
      <c r="K210" s="129"/>
      <c r="L210" s="129"/>
      <c r="M210" s="129"/>
      <c r="N210" s="129"/>
      <c r="O210" s="129"/>
      <c r="P210" s="129"/>
      <c r="Q210" s="129"/>
      <c r="R210" s="129"/>
      <c r="S210" s="129"/>
      <c r="T210" s="129"/>
      <c r="U210" s="129"/>
      <c r="V210" s="129"/>
      <c r="W210" s="129"/>
      <c r="X210" s="129"/>
      <c r="Y210" s="129"/>
      <c r="Z210" s="129"/>
      <c r="AA210" s="129"/>
      <c r="AB210" s="129"/>
      <c r="AC210" s="129"/>
      <c r="AD210" s="129"/>
      <c r="AE210" s="129"/>
      <c r="AF210" s="129"/>
      <c r="AG210" s="129"/>
      <c r="AH210" s="129"/>
      <c r="AI210" s="129"/>
      <c r="AJ210" s="129"/>
      <c r="AK210" s="129"/>
      <c r="AL210" s="129"/>
      <c r="AM210" s="129"/>
      <c r="AN210" s="129"/>
      <c r="AO210" s="129"/>
      <c r="AP210" s="129"/>
      <c r="AQ210" s="129"/>
      <c r="AR210" s="129"/>
      <c r="AS210" s="129"/>
      <c r="AT210" s="129"/>
      <c r="AU210" s="129"/>
      <c r="AV210" s="129"/>
      <c r="AW210" s="129"/>
      <c r="AX210" s="129"/>
      <c r="AY210" s="129"/>
      <c r="AZ210" s="129"/>
      <c r="BA210" s="129"/>
      <c r="BB210" s="129"/>
      <c r="BC210" s="129"/>
      <c r="BD210" s="129"/>
      <c r="BE210" s="129"/>
      <c r="BF210" s="129"/>
      <c r="BG210" s="129"/>
      <c r="BH210" s="129"/>
      <c r="BI210" s="129"/>
      <c r="BJ210" s="129"/>
      <c r="BK210" s="129"/>
      <c r="BL210" s="129"/>
      <c r="BM210" s="129"/>
      <c r="BN210" s="129"/>
      <c r="BO210" s="129"/>
      <c r="BP210" s="129"/>
      <c r="BQ210" s="129"/>
      <c r="BR210" s="129"/>
      <c r="BS210" s="129"/>
    </row>
    <row r="211" spans="1:71">
      <c r="A211" s="132">
        <v>96</v>
      </c>
      <c r="B211" s="128" t="s">
        <v>803</v>
      </c>
      <c r="C211" s="121">
        <v>714172</v>
      </c>
      <c r="D211" s="502"/>
      <c r="E211" s="502"/>
      <c r="F211" s="526">
        <v>33885897.32</v>
      </c>
      <c r="G211" s="526">
        <f>+F211</f>
        <v>33885897.32</v>
      </c>
      <c r="H211" s="500"/>
      <c r="I211" s="501">
        <f t="shared" si="69"/>
        <v>0</v>
      </c>
      <c r="K211" s="129"/>
      <c r="L211" s="129"/>
      <c r="M211" s="129"/>
      <c r="N211" s="129"/>
      <c r="O211" s="129"/>
      <c r="P211" s="129"/>
      <c r="Q211" s="129"/>
      <c r="R211" s="129"/>
      <c r="S211" s="129"/>
      <c r="T211" s="129"/>
      <c r="U211" s="129"/>
      <c r="V211" s="129"/>
      <c r="W211" s="129"/>
      <c r="X211" s="129"/>
      <c r="Y211" s="129"/>
      <c r="Z211" s="129"/>
      <c r="AA211" s="129"/>
      <c r="AB211" s="129"/>
      <c r="AC211" s="129"/>
      <c r="AD211" s="129"/>
      <c r="AE211" s="129"/>
      <c r="AF211" s="129"/>
      <c r="AG211" s="129"/>
      <c r="AH211" s="129"/>
      <c r="AI211" s="129"/>
      <c r="AJ211" s="129"/>
      <c r="AK211" s="129"/>
      <c r="AL211" s="129"/>
      <c r="AM211" s="129"/>
      <c r="AN211" s="129"/>
      <c r="AO211" s="129"/>
      <c r="AP211" s="129"/>
      <c r="AQ211" s="129"/>
      <c r="AR211" s="129"/>
      <c r="AS211" s="129"/>
      <c r="AT211" s="129"/>
      <c r="AU211" s="129"/>
      <c r="AV211" s="129"/>
      <c r="AW211" s="129"/>
      <c r="AX211" s="129"/>
      <c r="AY211" s="129"/>
      <c r="AZ211" s="129"/>
      <c r="BA211" s="129"/>
      <c r="BB211" s="129"/>
      <c r="BC211" s="129"/>
      <c r="BD211" s="129"/>
      <c r="BE211" s="129"/>
      <c r="BF211" s="129"/>
      <c r="BG211" s="129"/>
      <c r="BH211" s="129"/>
      <c r="BI211" s="129"/>
      <c r="BJ211" s="129"/>
      <c r="BK211" s="129"/>
      <c r="BL211" s="129"/>
      <c r="BM211" s="129"/>
      <c r="BN211" s="129"/>
      <c r="BO211" s="129"/>
      <c r="BP211" s="129"/>
      <c r="BQ211" s="129"/>
      <c r="BR211" s="129"/>
      <c r="BS211" s="129"/>
    </row>
    <row r="212" spans="1:71">
      <c r="A212" s="132">
        <v>97</v>
      </c>
      <c r="B212" s="128" t="s">
        <v>1068</v>
      </c>
      <c r="C212" s="121">
        <v>714173</v>
      </c>
      <c r="D212" s="502"/>
      <c r="E212" s="502"/>
      <c r="F212" s="526">
        <v>192888</v>
      </c>
      <c r="G212" s="526">
        <f>+F212</f>
        <v>192888</v>
      </c>
      <c r="H212" s="500"/>
      <c r="I212" s="501">
        <f t="shared" si="69"/>
        <v>0</v>
      </c>
      <c r="K212" s="129"/>
      <c r="L212" s="129"/>
      <c r="M212" s="129"/>
      <c r="N212" s="129"/>
      <c r="O212" s="129"/>
      <c r="P212" s="129"/>
      <c r="Q212" s="129"/>
      <c r="R212" s="129"/>
      <c r="S212" s="129"/>
      <c r="T212" s="129"/>
      <c r="U212" s="129"/>
      <c r="V212" s="129"/>
      <c r="W212" s="129"/>
      <c r="X212" s="129"/>
      <c r="Y212" s="129"/>
      <c r="Z212" s="129"/>
      <c r="AA212" s="129"/>
      <c r="AB212" s="129"/>
      <c r="AC212" s="129"/>
      <c r="AD212" s="129"/>
      <c r="AE212" s="129"/>
      <c r="AF212" s="129"/>
      <c r="AG212" s="129"/>
      <c r="AH212" s="129"/>
      <c r="AI212" s="129"/>
      <c r="AJ212" s="129"/>
      <c r="AK212" s="129"/>
      <c r="AL212" s="129"/>
      <c r="AM212" s="129"/>
      <c r="AN212" s="129"/>
      <c r="AO212" s="129"/>
      <c r="AP212" s="129"/>
      <c r="AQ212" s="129"/>
      <c r="AR212" s="129"/>
      <c r="AS212" s="129"/>
      <c r="AT212" s="129"/>
      <c r="AU212" s="129"/>
      <c r="AV212" s="129"/>
      <c r="AW212" s="129"/>
      <c r="AX212" s="129"/>
      <c r="AY212" s="129"/>
      <c r="AZ212" s="129"/>
      <c r="BA212" s="129"/>
      <c r="BB212" s="129"/>
      <c r="BC212" s="129"/>
      <c r="BD212" s="129"/>
      <c r="BE212" s="129"/>
      <c r="BF212" s="129"/>
      <c r="BG212" s="129"/>
      <c r="BH212" s="129"/>
      <c r="BI212" s="129"/>
      <c r="BJ212" s="129"/>
      <c r="BK212" s="129"/>
      <c r="BL212" s="129"/>
      <c r="BM212" s="129"/>
      <c r="BN212" s="129"/>
      <c r="BO212" s="129"/>
      <c r="BP212" s="129"/>
      <c r="BQ212" s="129"/>
      <c r="BR212" s="129"/>
      <c r="BS212" s="129"/>
    </row>
    <row r="213" spans="1:71">
      <c r="A213" s="132">
        <v>98</v>
      </c>
      <c r="B213" s="128" t="s">
        <v>992</v>
      </c>
      <c r="C213" s="121">
        <v>714174</v>
      </c>
      <c r="D213" s="502"/>
      <c r="E213" s="502"/>
      <c r="F213" s="526">
        <v>2817181.82</v>
      </c>
      <c r="G213" s="526">
        <v>2817181.82</v>
      </c>
      <c r="H213" s="500"/>
      <c r="I213" s="501">
        <f t="shared" si="69"/>
        <v>0</v>
      </c>
      <c r="K213" s="129"/>
      <c r="L213" s="129"/>
      <c r="M213" s="129"/>
      <c r="N213" s="129">
        <v>1</v>
      </c>
      <c r="O213" s="129"/>
      <c r="P213" s="129"/>
      <c r="Q213" s="129"/>
      <c r="R213" s="129"/>
      <c r="S213" s="129"/>
      <c r="T213" s="129"/>
      <c r="U213" s="129"/>
      <c r="V213" s="129"/>
      <c r="W213" s="129"/>
      <c r="X213" s="129"/>
      <c r="Y213" s="129"/>
      <c r="Z213" s="129"/>
      <c r="AA213" s="129"/>
      <c r="AB213" s="129"/>
      <c r="AC213" s="129"/>
      <c r="AD213" s="129"/>
      <c r="AE213" s="129"/>
      <c r="AF213" s="129"/>
      <c r="AG213" s="129"/>
      <c r="AH213" s="129"/>
      <c r="AI213" s="129"/>
      <c r="AJ213" s="129"/>
      <c r="AK213" s="129"/>
      <c r="AL213" s="129"/>
      <c r="AM213" s="129"/>
      <c r="AN213" s="129"/>
      <c r="AO213" s="129"/>
      <c r="AP213" s="129"/>
      <c r="AQ213" s="129"/>
      <c r="AR213" s="129"/>
      <c r="AS213" s="129"/>
      <c r="AT213" s="129"/>
      <c r="AU213" s="129"/>
      <c r="AV213" s="129"/>
      <c r="AW213" s="129"/>
      <c r="AX213" s="129"/>
      <c r="AY213" s="129"/>
      <c r="AZ213" s="129"/>
      <c r="BA213" s="129"/>
      <c r="BB213" s="129"/>
      <c r="BC213" s="129"/>
      <c r="BD213" s="129"/>
      <c r="BE213" s="129"/>
      <c r="BF213" s="129"/>
      <c r="BG213" s="129"/>
      <c r="BH213" s="129"/>
      <c r="BI213" s="129"/>
      <c r="BJ213" s="129"/>
      <c r="BK213" s="129"/>
      <c r="BL213" s="129"/>
      <c r="BM213" s="129"/>
      <c r="BN213" s="129"/>
      <c r="BO213" s="129"/>
      <c r="BP213" s="129"/>
      <c r="BQ213" s="129"/>
      <c r="BR213" s="129"/>
      <c r="BS213" s="129"/>
    </row>
    <row r="214" spans="1:71">
      <c r="A214" s="132">
        <v>99</v>
      </c>
      <c r="B214" s="128" t="s">
        <v>1069</v>
      </c>
      <c r="C214" s="121">
        <v>714175</v>
      </c>
      <c r="D214" s="456"/>
      <c r="E214" s="456"/>
      <c r="F214" s="528"/>
      <c r="G214" s="528"/>
      <c r="H214" s="500"/>
      <c r="I214" s="501">
        <f t="shared" si="69"/>
        <v>0</v>
      </c>
      <c r="K214" s="129"/>
      <c r="L214" s="129"/>
      <c r="M214" s="129"/>
      <c r="N214" s="129">
        <v>2</v>
      </c>
      <c r="O214" s="129"/>
      <c r="P214" s="129"/>
      <c r="Q214" s="129"/>
      <c r="R214" s="129"/>
      <c r="S214" s="129"/>
      <c r="T214" s="129"/>
      <c r="U214" s="129"/>
      <c r="V214" s="129"/>
      <c r="W214" s="129"/>
      <c r="X214" s="129"/>
      <c r="Y214" s="129"/>
      <c r="Z214" s="129"/>
      <c r="AA214" s="129"/>
      <c r="AB214" s="129"/>
      <c r="AC214" s="129"/>
      <c r="AD214" s="129"/>
      <c r="AE214" s="129"/>
      <c r="AF214" s="129"/>
      <c r="AG214" s="129"/>
      <c r="AH214" s="129"/>
      <c r="AI214" s="129"/>
      <c r="AJ214" s="129"/>
      <c r="AK214" s="129"/>
      <c r="AL214" s="129"/>
      <c r="AM214" s="129"/>
      <c r="AN214" s="129"/>
      <c r="AO214" s="129"/>
      <c r="AP214" s="129"/>
      <c r="AQ214" s="129"/>
      <c r="AR214" s="129"/>
      <c r="AS214" s="129"/>
      <c r="AT214" s="129"/>
      <c r="AU214" s="129"/>
      <c r="AV214" s="129"/>
      <c r="AW214" s="129"/>
      <c r="AX214" s="129"/>
      <c r="AY214" s="129"/>
      <c r="AZ214" s="129"/>
      <c r="BA214" s="129"/>
      <c r="BB214" s="129"/>
      <c r="BC214" s="129"/>
      <c r="BD214" s="129"/>
      <c r="BE214" s="129"/>
      <c r="BF214" s="129"/>
      <c r="BG214" s="129"/>
      <c r="BH214" s="129"/>
      <c r="BI214" s="129"/>
      <c r="BJ214" s="129"/>
      <c r="BK214" s="129"/>
      <c r="BL214" s="129"/>
      <c r="BM214" s="129"/>
      <c r="BN214" s="129"/>
      <c r="BO214" s="129"/>
      <c r="BP214" s="129"/>
      <c r="BQ214" s="129"/>
      <c r="BR214" s="129"/>
      <c r="BS214" s="129"/>
    </row>
    <row r="215" spans="1:71">
      <c r="A215" s="132">
        <v>100</v>
      </c>
      <c r="B215" s="128" t="s">
        <v>1070</v>
      </c>
      <c r="C215" s="121">
        <v>714176</v>
      </c>
      <c r="D215" s="504">
        <v>0</v>
      </c>
      <c r="E215" s="508">
        <v>0</v>
      </c>
      <c r="F215" s="527">
        <v>0</v>
      </c>
      <c r="G215" s="533">
        <f t="shared" ref="G215:G232" si="73">+F215</f>
        <v>0</v>
      </c>
      <c r="H215" s="500"/>
      <c r="I215" s="501">
        <f t="shared" si="69"/>
        <v>0</v>
      </c>
      <c r="K215" s="129"/>
      <c r="L215" s="129"/>
      <c r="M215" s="129"/>
      <c r="N215" s="129">
        <f>SUM(N213:N214)</f>
        <v>3</v>
      </c>
      <c r="O215" s="129"/>
      <c r="P215" s="129"/>
      <c r="Q215" s="129"/>
      <c r="R215" s="129"/>
      <c r="S215" s="129"/>
      <c r="T215" s="129"/>
      <c r="U215" s="129"/>
      <c r="V215" s="129"/>
      <c r="W215" s="129"/>
      <c r="X215" s="129"/>
      <c r="Y215" s="129"/>
      <c r="Z215" s="129"/>
      <c r="AA215" s="129"/>
      <c r="AB215" s="129"/>
      <c r="AC215" s="129"/>
      <c r="AD215" s="129"/>
      <c r="AE215" s="129"/>
      <c r="AF215" s="129"/>
      <c r="AG215" s="129"/>
      <c r="AH215" s="129"/>
      <c r="AI215" s="129"/>
      <c r="AJ215" s="129"/>
      <c r="AK215" s="129"/>
      <c r="AL215" s="129"/>
      <c r="AM215" s="129"/>
      <c r="AN215" s="129"/>
      <c r="AO215" s="129"/>
      <c r="AP215" s="129"/>
      <c r="AQ215" s="129"/>
      <c r="AR215" s="129"/>
      <c r="AS215" s="129"/>
      <c r="AT215" s="129"/>
      <c r="AU215" s="129"/>
      <c r="AV215" s="129"/>
      <c r="AW215" s="129"/>
      <c r="AX215" s="129"/>
      <c r="AY215" s="129"/>
      <c r="AZ215" s="129"/>
      <c r="BA215" s="129"/>
      <c r="BB215" s="129"/>
      <c r="BC215" s="129"/>
      <c r="BD215" s="129"/>
      <c r="BE215" s="129"/>
      <c r="BF215" s="129"/>
      <c r="BG215" s="129"/>
      <c r="BH215" s="129"/>
      <c r="BI215" s="129"/>
      <c r="BJ215" s="129"/>
      <c r="BK215" s="129"/>
      <c r="BL215" s="129"/>
      <c r="BM215" s="129"/>
      <c r="BN215" s="129"/>
      <c r="BO215" s="129"/>
      <c r="BP215" s="129"/>
      <c r="BQ215" s="129"/>
      <c r="BR215" s="129"/>
      <c r="BS215" s="129"/>
    </row>
    <row r="216" spans="1:71">
      <c r="A216" s="132">
        <v>101</v>
      </c>
      <c r="B216" s="128" t="s">
        <v>1071</v>
      </c>
      <c r="C216" s="121">
        <v>714177</v>
      </c>
      <c r="D216" s="504">
        <v>0</v>
      </c>
      <c r="E216" s="508">
        <v>0</v>
      </c>
      <c r="F216" s="527">
        <v>0</v>
      </c>
      <c r="G216" s="533">
        <f t="shared" si="73"/>
        <v>0</v>
      </c>
      <c r="H216" s="500"/>
      <c r="I216" s="501">
        <f t="shared" si="69"/>
        <v>0</v>
      </c>
      <c r="K216" s="129"/>
      <c r="L216" s="129"/>
      <c r="M216" s="129"/>
      <c r="N216" s="129"/>
      <c r="O216" s="129"/>
      <c r="P216" s="129"/>
      <c r="Q216" s="129"/>
      <c r="R216" s="129"/>
      <c r="S216" s="129"/>
      <c r="T216" s="129"/>
      <c r="U216" s="129"/>
      <c r="V216" s="129"/>
      <c r="W216" s="129"/>
      <c r="X216" s="129"/>
      <c r="Y216" s="129"/>
      <c r="Z216" s="129"/>
      <c r="AA216" s="129"/>
      <c r="AB216" s="129"/>
      <c r="AC216" s="129"/>
      <c r="AD216" s="129"/>
      <c r="AE216" s="129"/>
      <c r="AF216" s="129"/>
      <c r="AG216" s="129"/>
      <c r="AH216" s="129"/>
      <c r="AI216" s="129"/>
      <c r="AJ216" s="129"/>
      <c r="AK216" s="129"/>
      <c r="AL216" s="129"/>
      <c r="AM216" s="129"/>
      <c r="AN216" s="129"/>
      <c r="AO216" s="129"/>
      <c r="AP216" s="129"/>
      <c r="AQ216" s="129"/>
      <c r="AR216" s="129"/>
      <c r="AS216" s="129"/>
      <c r="AT216" s="129"/>
      <c r="AU216" s="129"/>
      <c r="AV216" s="129"/>
      <c r="AW216" s="129"/>
      <c r="AX216" s="129"/>
      <c r="AY216" s="129"/>
      <c r="AZ216" s="129"/>
      <c r="BA216" s="129"/>
      <c r="BB216" s="129"/>
      <c r="BC216" s="129"/>
      <c r="BD216" s="129"/>
      <c r="BE216" s="129"/>
      <c r="BF216" s="129"/>
      <c r="BG216" s="129"/>
      <c r="BH216" s="129"/>
      <c r="BI216" s="129"/>
      <c r="BJ216" s="129"/>
      <c r="BK216" s="129"/>
      <c r="BL216" s="129"/>
      <c r="BM216" s="129"/>
      <c r="BN216" s="129"/>
      <c r="BO216" s="129"/>
      <c r="BP216" s="129"/>
      <c r="BQ216" s="129"/>
      <c r="BR216" s="129"/>
      <c r="BS216" s="129"/>
    </row>
    <row r="217" spans="1:71">
      <c r="A217" s="132">
        <v>102</v>
      </c>
      <c r="B217" s="128" t="s">
        <v>1072</v>
      </c>
      <c r="C217" s="121">
        <v>714178</v>
      </c>
      <c r="D217" s="504">
        <v>0</v>
      </c>
      <c r="E217" s="508">
        <v>0</v>
      </c>
      <c r="F217" s="527">
        <v>0</v>
      </c>
      <c r="G217" s="533">
        <f t="shared" si="73"/>
        <v>0</v>
      </c>
      <c r="H217" s="500"/>
      <c r="I217" s="501">
        <f t="shared" si="69"/>
        <v>0</v>
      </c>
      <c r="K217" s="129"/>
      <c r="L217" s="129"/>
      <c r="M217" s="129"/>
      <c r="N217" s="129"/>
      <c r="O217" s="129"/>
      <c r="P217" s="129"/>
      <c r="Q217" s="129"/>
      <c r="R217" s="129"/>
      <c r="S217" s="129"/>
      <c r="T217" s="129"/>
      <c r="U217" s="129"/>
      <c r="V217" s="129"/>
      <c r="W217" s="129"/>
      <c r="X217" s="129"/>
      <c r="Y217" s="129"/>
      <c r="Z217" s="129"/>
      <c r="AA217" s="129"/>
      <c r="AB217" s="129"/>
      <c r="AC217" s="129"/>
      <c r="AD217" s="129"/>
      <c r="AE217" s="129"/>
      <c r="AF217" s="129"/>
      <c r="AG217" s="129"/>
      <c r="AH217" s="129"/>
      <c r="AI217" s="129"/>
      <c r="AJ217" s="129"/>
      <c r="AK217" s="129"/>
      <c r="AL217" s="129"/>
      <c r="AM217" s="129"/>
      <c r="AN217" s="129"/>
      <c r="AO217" s="129"/>
      <c r="AP217" s="129"/>
      <c r="AQ217" s="129"/>
      <c r="AR217" s="129"/>
      <c r="AS217" s="129"/>
      <c r="AT217" s="129"/>
      <c r="AU217" s="129"/>
      <c r="AV217" s="129"/>
      <c r="AW217" s="129"/>
      <c r="AX217" s="129"/>
      <c r="AY217" s="129"/>
      <c r="AZ217" s="129"/>
      <c r="BA217" s="129"/>
      <c r="BB217" s="129"/>
      <c r="BC217" s="129"/>
      <c r="BD217" s="129"/>
      <c r="BE217" s="129"/>
      <c r="BF217" s="129"/>
      <c r="BG217" s="129"/>
      <c r="BH217" s="129"/>
      <c r="BI217" s="129"/>
      <c r="BJ217" s="129"/>
      <c r="BK217" s="129"/>
      <c r="BL217" s="129"/>
      <c r="BM217" s="129"/>
      <c r="BN217" s="129"/>
      <c r="BO217" s="129"/>
      <c r="BP217" s="129"/>
      <c r="BQ217" s="129"/>
      <c r="BR217" s="129"/>
      <c r="BS217" s="129"/>
    </row>
    <row r="218" spans="1:71">
      <c r="A218" s="132">
        <v>103</v>
      </c>
      <c r="B218" s="128" t="s">
        <v>1073</v>
      </c>
      <c r="C218" s="121">
        <v>714179</v>
      </c>
      <c r="D218" s="504">
        <v>0</v>
      </c>
      <c r="E218" s="508">
        <v>0</v>
      </c>
      <c r="F218" s="527">
        <v>0</v>
      </c>
      <c r="G218" s="533">
        <f t="shared" si="73"/>
        <v>0</v>
      </c>
      <c r="H218" s="500"/>
      <c r="I218" s="501">
        <f t="shared" si="69"/>
        <v>0</v>
      </c>
      <c r="K218" s="129"/>
      <c r="L218" s="129"/>
      <c r="M218" s="129"/>
      <c r="N218" s="129"/>
      <c r="O218" s="129"/>
      <c r="P218" s="129"/>
      <c r="Q218" s="129"/>
      <c r="R218" s="129"/>
      <c r="S218" s="129"/>
      <c r="T218" s="129"/>
      <c r="U218" s="129"/>
      <c r="V218" s="129"/>
      <c r="W218" s="129"/>
      <c r="X218" s="129"/>
      <c r="Y218" s="129"/>
      <c r="Z218" s="129"/>
      <c r="AA218" s="129"/>
      <c r="AB218" s="129"/>
      <c r="AC218" s="129"/>
      <c r="AD218" s="129"/>
      <c r="AE218" s="129"/>
      <c r="AF218" s="129"/>
      <c r="AG218" s="129"/>
      <c r="AH218" s="129"/>
      <c r="AI218" s="129"/>
      <c r="AJ218" s="129"/>
      <c r="AK218" s="129"/>
      <c r="AL218" s="129"/>
      <c r="AM218" s="129"/>
      <c r="AN218" s="129"/>
      <c r="AO218" s="129"/>
      <c r="AP218" s="129"/>
      <c r="AQ218" s="129"/>
      <c r="AR218" s="129"/>
      <c r="AS218" s="129"/>
      <c r="AT218" s="129"/>
      <c r="AU218" s="129"/>
      <c r="AV218" s="129"/>
      <c r="AW218" s="129"/>
      <c r="AX218" s="129"/>
      <c r="AY218" s="129"/>
      <c r="AZ218" s="129"/>
      <c r="BA218" s="129"/>
      <c r="BB218" s="129"/>
      <c r="BC218" s="129"/>
      <c r="BD218" s="129"/>
      <c r="BE218" s="129"/>
      <c r="BF218" s="129"/>
      <c r="BG218" s="129"/>
      <c r="BH218" s="129"/>
      <c r="BI218" s="129"/>
      <c r="BJ218" s="129"/>
      <c r="BK218" s="129"/>
      <c r="BL218" s="129"/>
      <c r="BM218" s="129"/>
      <c r="BN218" s="129"/>
      <c r="BO218" s="129"/>
      <c r="BP218" s="129"/>
      <c r="BQ218" s="129"/>
      <c r="BR218" s="129"/>
      <c r="BS218" s="129"/>
    </row>
    <row r="219" spans="1:71">
      <c r="A219" s="132">
        <v>104</v>
      </c>
      <c r="B219" s="128" t="s">
        <v>1074</v>
      </c>
      <c r="C219" s="121">
        <v>714180</v>
      </c>
      <c r="D219" s="504">
        <v>0</v>
      </c>
      <c r="E219" s="508">
        <v>0</v>
      </c>
      <c r="F219" s="527">
        <v>0</v>
      </c>
      <c r="G219" s="533">
        <f t="shared" si="73"/>
        <v>0</v>
      </c>
      <c r="H219" s="500"/>
      <c r="I219" s="501">
        <f t="shared" si="69"/>
        <v>0</v>
      </c>
      <c r="K219" s="129"/>
      <c r="L219" s="129"/>
      <c r="M219" s="129"/>
      <c r="N219" s="129"/>
      <c r="O219" s="129"/>
      <c r="P219" s="129"/>
      <c r="Q219" s="129"/>
      <c r="R219" s="129"/>
      <c r="S219" s="129"/>
      <c r="T219" s="129"/>
      <c r="U219" s="129"/>
      <c r="V219" s="129"/>
      <c r="W219" s="129"/>
      <c r="X219" s="129"/>
      <c r="Y219" s="129"/>
      <c r="Z219" s="129"/>
      <c r="AA219" s="129"/>
      <c r="AB219" s="129"/>
      <c r="AC219" s="129"/>
      <c r="AD219" s="129"/>
      <c r="AE219" s="129"/>
      <c r="AF219" s="129"/>
      <c r="AG219" s="129"/>
      <c r="AH219" s="129"/>
      <c r="AI219" s="129"/>
      <c r="AJ219" s="129"/>
      <c r="AK219" s="129"/>
      <c r="AL219" s="129"/>
      <c r="AM219" s="129"/>
      <c r="AN219" s="129"/>
      <c r="AO219" s="129"/>
      <c r="AP219" s="129"/>
      <c r="AQ219" s="129"/>
      <c r="AR219" s="129"/>
      <c r="AS219" s="129"/>
      <c r="AT219" s="129"/>
      <c r="AU219" s="129"/>
      <c r="AV219" s="129"/>
      <c r="AW219" s="129"/>
      <c r="AX219" s="129"/>
      <c r="AY219" s="129"/>
      <c r="AZ219" s="129"/>
      <c r="BA219" s="129"/>
      <c r="BB219" s="129"/>
      <c r="BC219" s="129"/>
      <c r="BD219" s="129"/>
      <c r="BE219" s="129"/>
      <c r="BF219" s="129"/>
      <c r="BG219" s="129"/>
      <c r="BH219" s="129"/>
      <c r="BI219" s="129"/>
      <c r="BJ219" s="129"/>
      <c r="BK219" s="129"/>
      <c r="BL219" s="129"/>
      <c r="BM219" s="129"/>
      <c r="BN219" s="129"/>
      <c r="BO219" s="129"/>
      <c r="BP219" s="129"/>
      <c r="BQ219" s="129"/>
      <c r="BR219" s="129"/>
      <c r="BS219" s="129"/>
    </row>
    <row r="220" spans="1:71">
      <c r="A220" s="132">
        <v>105</v>
      </c>
      <c r="B220" s="128" t="s">
        <v>1075</v>
      </c>
      <c r="C220" s="121">
        <v>714181</v>
      </c>
      <c r="D220" s="504">
        <v>0</v>
      </c>
      <c r="E220" s="508">
        <v>0</v>
      </c>
      <c r="F220" s="527">
        <v>0</v>
      </c>
      <c r="G220" s="533">
        <f t="shared" si="73"/>
        <v>0</v>
      </c>
      <c r="H220" s="500"/>
      <c r="I220" s="501">
        <f t="shared" si="69"/>
        <v>0</v>
      </c>
      <c r="K220" s="129"/>
      <c r="L220" s="129"/>
      <c r="M220" s="129"/>
      <c r="N220" s="129"/>
      <c r="O220" s="129"/>
      <c r="P220" s="129"/>
      <c r="Q220" s="129"/>
      <c r="R220" s="129"/>
      <c r="S220" s="129"/>
      <c r="T220" s="129"/>
      <c r="U220" s="129"/>
      <c r="V220" s="129"/>
      <c r="W220" s="129"/>
      <c r="X220" s="129"/>
      <c r="Y220" s="129"/>
      <c r="Z220" s="129"/>
      <c r="AA220" s="129"/>
      <c r="AB220" s="129"/>
      <c r="AC220" s="129"/>
      <c r="AD220" s="129"/>
      <c r="AE220" s="129"/>
      <c r="AF220" s="129"/>
      <c r="AG220" s="129"/>
      <c r="AH220" s="129"/>
      <c r="AI220" s="129"/>
      <c r="AJ220" s="129"/>
      <c r="AK220" s="129"/>
      <c r="AL220" s="129"/>
      <c r="AM220" s="129"/>
      <c r="AN220" s="129"/>
      <c r="AO220" s="129"/>
      <c r="AP220" s="129"/>
      <c r="AQ220" s="129"/>
      <c r="AR220" s="129"/>
      <c r="AS220" s="129"/>
      <c r="AT220" s="129"/>
      <c r="AU220" s="129"/>
      <c r="AV220" s="129"/>
      <c r="AW220" s="129"/>
      <c r="AX220" s="129"/>
      <c r="AY220" s="129"/>
      <c r="AZ220" s="129"/>
      <c r="BA220" s="129"/>
      <c r="BB220" s="129"/>
      <c r="BC220" s="129"/>
      <c r="BD220" s="129"/>
      <c r="BE220" s="129"/>
      <c r="BF220" s="129"/>
      <c r="BG220" s="129"/>
      <c r="BH220" s="129"/>
      <c r="BI220" s="129"/>
      <c r="BJ220" s="129"/>
      <c r="BK220" s="129"/>
      <c r="BL220" s="129"/>
      <c r="BM220" s="129"/>
      <c r="BN220" s="129"/>
      <c r="BO220" s="129"/>
      <c r="BP220" s="129"/>
      <c r="BQ220" s="129"/>
      <c r="BR220" s="129"/>
      <c r="BS220" s="129"/>
    </row>
    <row r="221" spans="1:71">
      <c r="A221" s="143">
        <v>106</v>
      </c>
      <c r="B221" s="128" t="s">
        <v>1076</v>
      </c>
      <c r="C221" s="121">
        <v>714182</v>
      </c>
      <c r="D221" s="504">
        <v>0</v>
      </c>
      <c r="E221" s="508">
        <v>0</v>
      </c>
      <c r="F221" s="527">
        <v>0</v>
      </c>
      <c r="G221" s="533">
        <f t="shared" si="73"/>
        <v>0</v>
      </c>
      <c r="H221" s="500"/>
      <c r="I221" s="501">
        <f t="shared" si="69"/>
        <v>0</v>
      </c>
      <c r="K221" s="129"/>
      <c r="L221" s="129"/>
      <c r="M221" s="129"/>
      <c r="N221" s="129"/>
      <c r="O221" s="129"/>
      <c r="P221" s="129"/>
      <c r="Q221" s="129"/>
      <c r="R221" s="129"/>
      <c r="S221" s="129"/>
      <c r="T221" s="129"/>
      <c r="U221" s="129"/>
      <c r="V221" s="129"/>
      <c r="W221" s="129"/>
      <c r="X221" s="129"/>
      <c r="Y221" s="129"/>
      <c r="Z221" s="129"/>
      <c r="AA221" s="129"/>
      <c r="AB221" s="129"/>
      <c r="AC221" s="129"/>
      <c r="AD221" s="129"/>
      <c r="AE221" s="129"/>
      <c r="AF221" s="129"/>
      <c r="AG221" s="129"/>
      <c r="AH221" s="129"/>
      <c r="AI221" s="129"/>
      <c r="AJ221" s="129"/>
      <c r="AK221" s="129"/>
      <c r="AL221" s="129"/>
      <c r="AM221" s="129"/>
      <c r="AN221" s="129"/>
      <c r="AO221" s="129"/>
      <c r="AP221" s="129"/>
      <c r="AQ221" s="129"/>
      <c r="AR221" s="129"/>
      <c r="AS221" s="129"/>
      <c r="AT221" s="129"/>
      <c r="AU221" s="129"/>
      <c r="AV221" s="129"/>
      <c r="AW221" s="129"/>
      <c r="AX221" s="129"/>
      <c r="AY221" s="129"/>
      <c r="AZ221" s="129"/>
      <c r="BA221" s="129"/>
      <c r="BB221" s="129"/>
      <c r="BC221" s="129"/>
      <c r="BD221" s="129"/>
      <c r="BE221" s="129"/>
      <c r="BF221" s="129"/>
      <c r="BG221" s="129"/>
      <c r="BH221" s="129"/>
      <c r="BI221" s="129"/>
      <c r="BJ221" s="129"/>
      <c r="BK221" s="129"/>
      <c r="BL221" s="129"/>
      <c r="BM221" s="129"/>
      <c r="BN221" s="129"/>
      <c r="BO221" s="129"/>
      <c r="BP221" s="129"/>
      <c r="BQ221" s="129"/>
      <c r="BR221" s="129"/>
      <c r="BS221" s="129"/>
    </row>
    <row r="222" spans="1:71">
      <c r="A222" s="143">
        <v>107</v>
      </c>
      <c r="B222" s="128" t="s">
        <v>1077</v>
      </c>
      <c r="C222" s="121">
        <v>714183</v>
      </c>
      <c r="D222" s="504">
        <v>0</v>
      </c>
      <c r="E222" s="508">
        <v>0</v>
      </c>
      <c r="F222" s="527">
        <v>0</v>
      </c>
      <c r="G222" s="533">
        <f t="shared" si="73"/>
        <v>0</v>
      </c>
      <c r="H222" s="500"/>
      <c r="I222" s="501">
        <f t="shared" si="69"/>
        <v>0</v>
      </c>
      <c r="K222" s="129"/>
      <c r="L222" s="129"/>
      <c r="M222" s="129"/>
      <c r="N222" s="129"/>
      <c r="O222" s="129"/>
      <c r="P222" s="129"/>
      <c r="Q222" s="129"/>
      <c r="R222" s="129"/>
      <c r="S222" s="129"/>
      <c r="T222" s="129"/>
      <c r="U222" s="129"/>
      <c r="V222" s="129"/>
      <c r="W222" s="129"/>
      <c r="X222" s="129"/>
      <c r="Y222" s="129"/>
      <c r="Z222" s="129"/>
      <c r="AA222" s="129"/>
      <c r="AB222" s="129"/>
      <c r="AC222" s="129"/>
      <c r="AD222" s="129"/>
      <c r="AE222" s="129"/>
      <c r="AF222" s="129"/>
      <c r="AG222" s="129"/>
      <c r="AH222" s="129"/>
      <c r="AI222" s="129"/>
      <c r="AJ222" s="129"/>
      <c r="AK222" s="129"/>
      <c r="AL222" s="129"/>
      <c r="AM222" s="129"/>
      <c r="AN222" s="129"/>
      <c r="AO222" s="129"/>
      <c r="AP222" s="129"/>
      <c r="AQ222" s="129"/>
      <c r="AR222" s="129"/>
      <c r="AS222" s="129"/>
      <c r="AT222" s="129"/>
      <c r="AU222" s="129"/>
      <c r="AV222" s="129"/>
      <c r="AW222" s="129"/>
      <c r="AX222" s="129"/>
      <c r="AY222" s="129"/>
      <c r="AZ222" s="129"/>
      <c r="BA222" s="129"/>
      <c r="BB222" s="129"/>
      <c r="BC222" s="129"/>
      <c r="BD222" s="129"/>
      <c r="BE222" s="129"/>
      <c r="BF222" s="129"/>
      <c r="BG222" s="129"/>
      <c r="BH222" s="129"/>
      <c r="BI222" s="129"/>
      <c r="BJ222" s="129"/>
      <c r="BK222" s="129"/>
      <c r="BL222" s="129"/>
      <c r="BM222" s="129"/>
      <c r="BN222" s="129"/>
      <c r="BO222" s="129"/>
      <c r="BP222" s="129"/>
      <c r="BQ222" s="129"/>
      <c r="BR222" s="129"/>
      <c r="BS222" s="129"/>
    </row>
    <row r="223" spans="1:71">
      <c r="A223" s="143">
        <v>108</v>
      </c>
      <c r="B223" s="128" t="s">
        <v>1078</v>
      </c>
      <c r="C223" s="121">
        <v>714184</v>
      </c>
      <c r="D223" s="504">
        <v>0</v>
      </c>
      <c r="E223" s="508">
        <v>0</v>
      </c>
      <c r="F223" s="527">
        <v>0</v>
      </c>
      <c r="G223" s="533">
        <f t="shared" si="73"/>
        <v>0</v>
      </c>
      <c r="H223" s="500"/>
      <c r="I223" s="501">
        <f t="shared" si="69"/>
        <v>0</v>
      </c>
      <c r="K223" s="129"/>
      <c r="L223" s="129"/>
      <c r="M223" s="129"/>
      <c r="N223" s="129"/>
      <c r="O223" s="129"/>
      <c r="P223" s="129"/>
      <c r="Q223" s="129"/>
      <c r="R223" s="129"/>
      <c r="S223" s="129"/>
      <c r="T223" s="129"/>
      <c r="U223" s="129"/>
      <c r="V223" s="129"/>
      <c r="W223" s="129"/>
      <c r="X223" s="129"/>
      <c r="Y223" s="129"/>
      <c r="Z223" s="129"/>
      <c r="AA223" s="129"/>
      <c r="AB223" s="129"/>
      <c r="AC223" s="129"/>
      <c r="AD223" s="129"/>
      <c r="AE223" s="129"/>
      <c r="AF223" s="129"/>
      <c r="AG223" s="129"/>
      <c r="AH223" s="129"/>
      <c r="AI223" s="129"/>
      <c r="AJ223" s="129"/>
      <c r="AK223" s="129"/>
      <c r="AL223" s="129"/>
      <c r="AM223" s="129"/>
      <c r="AN223" s="129"/>
      <c r="AO223" s="129"/>
      <c r="AP223" s="129"/>
      <c r="AQ223" s="129"/>
      <c r="AR223" s="129"/>
      <c r="AS223" s="129"/>
      <c r="AT223" s="129"/>
      <c r="AU223" s="129"/>
      <c r="AV223" s="129"/>
      <c r="AW223" s="129"/>
      <c r="AX223" s="129"/>
      <c r="AY223" s="129"/>
      <c r="AZ223" s="129"/>
      <c r="BA223" s="129"/>
      <c r="BB223" s="129"/>
      <c r="BC223" s="129"/>
      <c r="BD223" s="129"/>
      <c r="BE223" s="129"/>
      <c r="BF223" s="129"/>
      <c r="BG223" s="129"/>
      <c r="BH223" s="129"/>
      <c r="BI223" s="129"/>
      <c r="BJ223" s="129"/>
      <c r="BK223" s="129"/>
      <c r="BL223" s="129"/>
      <c r="BM223" s="129"/>
      <c r="BN223" s="129"/>
      <c r="BO223" s="129"/>
      <c r="BP223" s="129"/>
      <c r="BQ223" s="129"/>
      <c r="BR223" s="129"/>
      <c r="BS223" s="129"/>
    </row>
    <row r="224" spans="1:71">
      <c r="A224" s="143">
        <v>109</v>
      </c>
      <c r="B224" s="128" t="s">
        <v>1079</v>
      </c>
      <c r="C224" s="121">
        <v>714186</v>
      </c>
      <c r="D224" s="504">
        <v>0</v>
      </c>
      <c r="E224" s="508">
        <v>0</v>
      </c>
      <c r="F224" s="527">
        <v>0</v>
      </c>
      <c r="G224" s="533">
        <f t="shared" si="73"/>
        <v>0</v>
      </c>
      <c r="H224" s="500"/>
      <c r="I224" s="501">
        <f t="shared" si="69"/>
        <v>0</v>
      </c>
      <c r="K224" s="129"/>
      <c r="L224" s="129"/>
      <c r="M224" s="129"/>
      <c r="N224" s="129"/>
      <c r="O224" s="129"/>
      <c r="P224" s="129"/>
      <c r="Q224" s="129"/>
      <c r="R224" s="129"/>
      <c r="S224" s="129"/>
      <c r="T224" s="129"/>
      <c r="U224" s="129"/>
      <c r="V224" s="129"/>
      <c r="W224" s="129"/>
      <c r="X224" s="129"/>
      <c r="Y224" s="129"/>
      <c r="Z224" s="129"/>
      <c r="AA224" s="129"/>
      <c r="AB224" s="129"/>
      <c r="AC224" s="129"/>
      <c r="AD224" s="129"/>
      <c r="AE224" s="129"/>
      <c r="AF224" s="129"/>
      <c r="AG224" s="129"/>
      <c r="AH224" s="129"/>
      <c r="AI224" s="129"/>
      <c r="AJ224" s="129"/>
      <c r="AK224" s="129"/>
      <c r="AL224" s="129"/>
      <c r="AM224" s="129"/>
      <c r="AN224" s="129"/>
      <c r="AO224" s="129"/>
      <c r="AP224" s="129"/>
      <c r="AQ224" s="129"/>
      <c r="AR224" s="129"/>
      <c r="AS224" s="129"/>
      <c r="AT224" s="129"/>
      <c r="AU224" s="129"/>
      <c r="AV224" s="129"/>
      <c r="AW224" s="129"/>
      <c r="AX224" s="129"/>
      <c r="AY224" s="129"/>
      <c r="AZ224" s="129"/>
      <c r="BA224" s="129"/>
      <c r="BB224" s="129"/>
      <c r="BC224" s="129"/>
      <c r="BD224" s="129"/>
      <c r="BE224" s="129"/>
      <c r="BF224" s="129"/>
      <c r="BG224" s="129"/>
      <c r="BH224" s="129"/>
      <c r="BI224" s="129"/>
      <c r="BJ224" s="129"/>
      <c r="BK224" s="129"/>
      <c r="BL224" s="129"/>
      <c r="BM224" s="129"/>
      <c r="BN224" s="129"/>
      <c r="BO224" s="129"/>
      <c r="BP224" s="129"/>
      <c r="BQ224" s="129"/>
      <c r="BR224" s="129"/>
      <c r="BS224" s="129"/>
    </row>
    <row r="225" spans="1:71">
      <c r="A225" s="143">
        <v>110</v>
      </c>
      <c r="B225" s="128" t="s">
        <v>1080</v>
      </c>
      <c r="C225" s="121">
        <v>714187</v>
      </c>
      <c r="D225" s="504">
        <v>0</v>
      </c>
      <c r="E225" s="508">
        <v>0</v>
      </c>
      <c r="F225" s="527">
        <v>0</v>
      </c>
      <c r="G225" s="533">
        <f t="shared" si="73"/>
        <v>0</v>
      </c>
      <c r="H225" s="500"/>
      <c r="I225" s="501">
        <f t="shared" si="69"/>
        <v>0</v>
      </c>
      <c r="K225" s="129"/>
      <c r="L225" s="129"/>
      <c r="M225" s="129"/>
      <c r="N225" s="129"/>
      <c r="O225" s="129"/>
      <c r="P225" s="129"/>
      <c r="Q225" s="129"/>
      <c r="R225" s="129"/>
      <c r="S225" s="129"/>
      <c r="T225" s="129"/>
      <c r="U225" s="129"/>
      <c r="V225" s="129"/>
      <c r="W225" s="129"/>
      <c r="X225" s="129"/>
      <c r="Y225" s="129"/>
      <c r="Z225" s="129"/>
      <c r="AA225" s="129"/>
      <c r="AB225" s="129"/>
      <c r="AC225" s="129"/>
      <c r="AD225" s="129"/>
      <c r="AE225" s="129"/>
      <c r="AF225" s="129"/>
      <c r="AG225" s="129"/>
      <c r="AH225" s="129"/>
      <c r="AI225" s="129"/>
      <c r="AJ225" s="129"/>
      <c r="AK225" s="129"/>
      <c r="AL225" s="129"/>
      <c r="AM225" s="129"/>
      <c r="AN225" s="129"/>
      <c r="AO225" s="129"/>
      <c r="AP225" s="129"/>
      <c r="AQ225" s="129"/>
      <c r="AR225" s="129"/>
      <c r="AS225" s="129"/>
      <c r="AT225" s="129"/>
      <c r="AU225" s="129"/>
      <c r="AV225" s="129"/>
      <c r="AW225" s="129"/>
      <c r="AX225" s="129"/>
      <c r="AY225" s="129"/>
      <c r="AZ225" s="129"/>
      <c r="BA225" s="129"/>
      <c r="BB225" s="129"/>
      <c r="BC225" s="129"/>
      <c r="BD225" s="129"/>
      <c r="BE225" s="129"/>
      <c r="BF225" s="129"/>
      <c r="BG225" s="129"/>
      <c r="BH225" s="129"/>
      <c r="BI225" s="129"/>
      <c r="BJ225" s="129"/>
      <c r="BK225" s="129"/>
      <c r="BL225" s="129"/>
      <c r="BM225" s="129"/>
      <c r="BN225" s="129"/>
      <c r="BO225" s="129"/>
      <c r="BP225" s="129"/>
      <c r="BQ225" s="129"/>
      <c r="BR225" s="129"/>
      <c r="BS225" s="129"/>
    </row>
    <row r="226" spans="1:71">
      <c r="A226" s="143">
        <v>111</v>
      </c>
      <c r="B226" s="128" t="s">
        <v>1081</v>
      </c>
      <c r="C226" s="121">
        <v>714188</v>
      </c>
      <c r="D226" s="504">
        <v>0</v>
      </c>
      <c r="E226" s="508">
        <v>0</v>
      </c>
      <c r="F226" s="527">
        <v>0</v>
      </c>
      <c r="G226" s="533">
        <f t="shared" si="73"/>
        <v>0</v>
      </c>
      <c r="H226" s="500"/>
      <c r="I226" s="501">
        <f t="shared" si="69"/>
        <v>0</v>
      </c>
      <c r="K226" s="129"/>
      <c r="L226" s="129"/>
      <c r="M226" s="129"/>
      <c r="N226" s="129"/>
      <c r="O226" s="129"/>
      <c r="P226" s="129"/>
      <c r="Q226" s="129"/>
      <c r="R226" s="129"/>
      <c r="S226" s="129"/>
      <c r="T226" s="129"/>
      <c r="U226" s="129"/>
      <c r="V226" s="129"/>
      <c r="W226" s="129"/>
      <c r="X226" s="129"/>
      <c r="Y226" s="129"/>
      <c r="Z226" s="129"/>
      <c r="AA226" s="129"/>
      <c r="AB226" s="129"/>
      <c r="AC226" s="129"/>
      <c r="AD226" s="129"/>
      <c r="AE226" s="129"/>
      <c r="AF226" s="129"/>
      <c r="AG226" s="129"/>
      <c r="AH226" s="129"/>
      <c r="AI226" s="129"/>
      <c r="AJ226" s="129"/>
      <c r="AK226" s="129"/>
      <c r="AL226" s="129"/>
      <c r="AM226" s="129"/>
      <c r="AN226" s="129"/>
      <c r="AO226" s="129"/>
      <c r="AP226" s="129"/>
      <c r="AQ226" s="129"/>
      <c r="AR226" s="129"/>
      <c r="AS226" s="129"/>
      <c r="AT226" s="129"/>
      <c r="AU226" s="129"/>
      <c r="AV226" s="129"/>
      <c r="AW226" s="129"/>
      <c r="AX226" s="129"/>
      <c r="AY226" s="129"/>
      <c r="AZ226" s="129"/>
      <c r="BA226" s="129"/>
      <c r="BB226" s="129"/>
      <c r="BC226" s="129"/>
      <c r="BD226" s="129"/>
      <c r="BE226" s="129"/>
      <c r="BF226" s="129"/>
      <c r="BG226" s="129"/>
      <c r="BH226" s="129"/>
      <c r="BI226" s="129"/>
      <c r="BJ226" s="129"/>
      <c r="BK226" s="129"/>
      <c r="BL226" s="129"/>
      <c r="BM226" s="129"/>
      <c r="BN226" s="129"/>
      <c r="BO226" s="129"/>
      <c r="BP226" s="129"/>
      <c r="BQ226" s="129"/>
      <c r="BR226" s="129"/>
      <c r="BS226" s="129"/>
    </row>
    <row r="227" spans="1:71">
      <c r="A227" s="143">
        <v>112</v>
      </c>
      <c r="B227" s="128" t="s">
        <v>1082</v>
      </c>
      <c r="C227" s="121">
        <v>714189</v>
      </c>
      <c r="D227" s="504">
        <v>0</v>
      </c>
      <c r="E227" s="508">
        <v>0</v>
      </c>
      <c r="F227" s="527">
        <v>0</v>
      </c>
      <c r="G227" s="533">
        <f t="shared" si="73"/>
        <v>0</v>
      </c>
      <c r="H227" s="500"/>
      <c r="I227" s="501">
        <f t="shared" si="69"/>
        <v>0</v>
      </c>
      <c r="K227" s="129"/>
      <c r="L227" s="129"/>
      <c r="M227" s="129"/>
      <c r="N227" s="129"/>
      <c r="O227" s="129"/>
      <c r="P227" s="129"/>
      <c r="Q227" s="129"/>
      <c r="R227" s="129"/>
      <c r="S227" s="129"/>
      <c r="T227" s="129"/>
      <c r="U227" s="129"/>
      <c r="V227" s="129"/>
      <c r="W227" s="129"/>
      <c r="X227" s="129"/>
      <c r="Y227" s="129"/>
      <c r="Z227" s="129"/>
      <c r="AA227" s="129"/>
      <c r="AB227" s="129"/>
      <c r="AC227" s="129"/>
      <c r="AD227" s="129"/>
      <c r="AE227" s="129"/>
      <c r="AF227" s="129"/>
      <c r="AG227" s="129"/>
      <c r="AH227" s="129"/>
      <c r="AI227" s="129"/>
      <c r="AJ227" s="129"/>
      <c r="AK227" s="129"/>
      <c r="AL227" s="129"/>
      <c r="AM227" s="129"/>
      <c r="AN227" s="129"/>
      <c r="AO227" s="129"/>
      <c r="AP227" s="129"/>
      <c r="AQ227" s="129"/>
      <c r="AR227" s="129"/>
      <c r="AS227" s="129"/>
      <c r="AT227" s="129"/>
      <c r="AU227" s="129"/>
      <c r="AV227" s="129"/>
      <c r="AW227" s="129"/>
      <c r="AX227" s="129"/>
      <c r="AY227" s="129"/>
      <c r="AZ227" s="129"/>
      <c r="BA227" s="129"/>
      <c r="BB227" s="129"/>
      <c r="BC227" s="129"/>
      <c r="BD227" s="129"/>
      <c r="BE227" s="129"/>
      <c r="BF227" s="129"/>
      <c r="BG227" s="129"/>
      <c r="BH227" s="129"/>
      <c r="BI227" s="129"/>
      <c r="BJ227" s="129"/>
      <c r="BK227" s="129"/>
      <c r="BL227" s="129"/>
      <c r="BM227" s="129"/>
      <c r="BN227" s="129"/>
      <c r="BO227" s="129"/>
      <c r="BP227" s="129"/>
      <c r="BQ227" s="129"/>
      <c r="BR227" s="129"/>
      <c r="BS227" s="129"/>
    </row>
    <row r="228" spans="1:71">
      <c r="A228" s="143">
        <v>113</v>
      </c>
      <c r="B228" s="128" t="s">
        <v>1083</v>
      </c>
      <c r="C228" s="121">
        <v>714190</v>
      </c>
      <c r="D228" s="502"/>
      <c r="E228" s="502"/>
      <c r="F228" s="526">
        <v>6394.97</v>
      </c>
      <c r="G228" s="526">
        <f t="shared" si="73"/>
        <v>6394.97</v>
      </c>
      <c r="H228" s="500"/>
      <c r="I228" s="501">
        <f t="shared" si="69"/>
        <v>0</v>
      </c>
      <c r="K228" s="129"/>
      <c r="L228" s="129"/>
      <c r="M228" s="129"/>
      <c r="N228" s="129"/>
      <c r="O228" s="129"/>
      <c r="P228" s="129"/>
      <c r="Q228" s="129"/>
      <c r="R228" s="129"/>
      <c r="S228" s="129"/>
      <c r="T228" s="129"/>
      <c r="U228" s="129"/>
      <c r="V228" s="129"/>
      <c r="W228" s="129"/>
      <c r="X228" s="129"/>
      <c r="Y228" s="129"/>
      <c r="Z228" s="129"/>
      <c r="AA228" s="129"/>
      <c r="AB228" s="129"/>
      <c r="AC228" s="129"/>
      <c r="AD228" s="129"/>
      <c r="AE228" s="129"/>
      <c r="AF228" s="129"/>
      <c r="AG228" s="129"/>
      <c r="AH228" s="129"/>
      <c r="AI228" s="129"/>
      <c r="AJ228" s="129"/>
      <c r="AK228" s="129"/>
      <c r="AL228" s="129"/>
      <c r="AM228" s="129"/>
      <c r="AN228" s="129"/>
      <c r="AO228" s="129"/>
      <c r="AP228" s="129"/>
      <c r="AQ228" s="129"/>
      <c r="AR228" s="129"/>
      <c r="AS228" s="129"/>
      <c r="AT228" s="129"/>
      <c r="AU228" s="129"/>
      <c r="AV228" s="129"/>
      <c r="AW228" s="129"/>
      <c r="AX228" s="129"/>
      <c r="AY228" s="129"/>
      <c r="AZ228" s="129"/>
      <c r="BA228" s="129"/>
      <c r="BB228" s="129"/>
      <c r="BC228" s="129"/>
      <c r="BD228" s="129"/>
      <c r="BE228" s="129"/>
      <c r="BF228" s="129"/>
      <c r="BG228" s="129"/>
      <c r="BH228" s="129"/>
      <c r="BI228" s="129"/>
      <c r="BJ228" s="129"/>
      <c r="BK228" s="129"/>
      <c r="BL228" s="129"/>
      <c r="BM228" s="129"/>
      <c r="BN228" s="129"/>
      <c r="BO228" s="129"/>
      <c r="BP228" s="129"/>
      <c r="BQ228" s="129"/>
      <c r="BR228" s="129"/>
      <c r="BS228" s="129"/>
    </row>
    <row r="229" spans="1:71">
      <c r="A229" s="143">
        <v>114</v>
      </c>
      <c r="B229" s="128" t="s">
        <v>1084</v>
      </c>
      <c r="C229" s="121">
        <v>714191</v>
      </c>
      <c r="D229" s="504">
        <v>0</v>
      </c>
      <c r="E229" s="508">
        <v>0</v>
      </c>
      <c r="F229" s="527">
        <v>0</v>
      </c>
      <c r="G229" s="533">
        <f t="shared" si="73"/>
        <v>0</v>
      </c>
      <c r="H229" s="500"/>
      <c r="I229" s="501">
        <f t="shared" si="69"/>
        <v>0</v>
      </c>
      <c r="K229" s="129"/>
      <c r="L229" s="129"/>
      <c r="M229" s="129"/>
      <c r="N229" s="129"/>
      <c r="O229" s="129"/>
      <c r="P229" s="129"/>
      <c r="Q229" s="129"/>
      <c r="R229" s="129"/>
      <c r="S229" s="129"/>
      <c r="T229" s="129"/>
      <c r="U229" s="129"/>
      <c r="V229" s="129"/>
      <c r="W229" s="129"/>
      <c r="X229" s="129"/>
      <c r="Y229" s="129"/>
      <c r="Z229" s="129"/>
      <c r="AA229" s="129"/>
      <c r="AB229" s="129"/>
      <c r="AC229" s="129"/>
      <c r="AD229" s="129"/>
      <c r="AE229" s="129"/>
      <c r="AF229" s="129"/>
      <c r="AG229" s="129"/>
      <c r="AH229" s="129"/>
      <c r="AI229" s="129"/>
      <c r="AJ229" s="129"/>
      <c r="AK229" s="129"/>
      <c r="AL229" s="129"/>
      <c r="AM229" s="129"/>
      <c r="AN229" s="129"/>
      <c r="AO229" s="129"/>
      <c r="AP229" s="129"/>
      <c r="AQ229" s="129"/>
      <c r="AR229" s="129"/>
      <c r="AS229" s="129"/>
      <c r="AT229" s="129"/>
      <c r="AU229" s="129"/>
      <c r="AV229" s="129"/>
      <c r="AW229" s="129"/>
      <c r="AX229" s="129"/>
      <c r="AY229" s="129"/>
      <c r="AZ229" s="129"/>
      <c r="BA229" s="129"/>
      <c r="BB229" s="129"/>
      <c r="BC229" s="129"/>
      <c r="BD229" s="129"/>
      <c r="BE229" s="129"/>
      <c r="BF229" s="129"/>
      <c r="BG229" s="129"/>
      <c r="BH229" s="129"/>
      <c r="BI229" s="129"/>
      <c r="BJ229" s="129"/>
      <c r="BK229" s="129"/>
      <c r="BL229" s="129"/>
      <c r="BM229" s="129"/>
      <c r="BN229" s="129"/>
      <c r="BO229" s="129"/>
      <c r="BP229" s="129"/>
      <c r="BQ229" s="129"/>
      <c r="BR229" s="129"/>
      <c r="BS229" s="129"/>
    </row>
    <row r="230" spans="1:71" ht="10.9" customHeight="1">
      <c r="A230" s="143">
        <v>115</v>
      </c>
      <c r="B230" s="128" t="s">
        <v>1085</v>
      </c>
      <c r="C230" s="121">
        <v>714192</v>
      </c>
      <c r="D230" s="504">
        <v>0</v>
      </c>
      <c r="E230" s="508">
        <v>0</v>
      </c>
      <c r="F230" s="527">
        <v>0</v>
      </c>
      <c r="G230" s="533">
        <f t="shared" si="73"/>
        <v>0</v>
      </c>
      <c r="H230" s="500"/>
      <c r="I230" s="501">
        <f t="shared" si="69"/>
        <v>0</v>
      </c>
      <c r="K230" s="129"/>
      <c r="L230" s="129"/>
      <c r="M230" s="129"/>
      <c r="N230" s="129"/>
      <c r="O230" s="129"/>
      <c r="P230" s="129"/>
      <c r="Q230" s="129"/>
      <c r="R230" s="129"/>
      <c r="S230" s="129"/>
      <c r="T230" s="129"/>
      <c r="U230" s="129"/>
      <c r="V230" s="129"/>
      <c r="W230" s="129"/>
      <c r="X230" s="129"/>
      <c r="Y230" s="129"/>
      <c r="Z230" s="129"/>
      <c r="AA230" s="129"/>
      <c r="AB230" s="129"/>
      <c r="AC230" s="129"/>
      <c r="AD230" s="129"/>
      <c r="AE230" s="129"/>
      <c r="AF230" s="129"/>
      <c r="AG230" s="129"/>
      <c r="AH230" s="129"/>
      <c r="AI230" s="129"/>
      <c r="AJ230" s="129"/>
      <c r="AK230" s="129"/>
      <c r="AL230" s="129"/>
      <c r="AM230" s="129"/>
      <c r="AN230" s="129"/>
      <c r="AO230" s="129"/>
      <c r="AP230" s="129"/>
      <c r="AQ230" s="129"/>
      <c r="AR230" s="129"/>
      <c r="AS230" s="129"/>
      <c r="AT230" s="129"/>
      <c r="AU230" s="129"/>
      <c r="AV230" s="129"/>
      <c r="AW230" s="129"/>
      <c r="AX230" s="129"/>
      <c r="AY230" s="129"/>
      <c r="AZ230" s="129"/>
      <c r="BA230" s="129"/>
      <c r="BB230" s="129"/>
      <c r="BC230" s="129"/>
      <c r="BD230" s="129"/>
      <c r="BE230" s="129"/>
      <c r="BF230" s="129"/>
      <c r="BG230" s="129"/>
      <c r="BH230" s="129"/>
      <c r="BI230" s="129"/>
      <c r="BJ230" s="129"/>
      <c r="BK230" s="129"/>
      <c r="BL230" s="129"/>
      <c r="BM230" s="129"/>
      <c r="BN230" s="129"/>
      <c r="BO230" s="129"/>
      <c r="BP230" s="129"/>
      <c r="BQ230" s="129"/>
      <c r="BR230" s="129"/>
      <c r="BS230" s="129"/>
    </row>
    <row r="231" spans="1:71" ht="10.9" customHeight="1">
      <c r="A231" s="143">
        <v>116</v>
      </c>
      <c r="B231" s="128" t="s">
        <v>1086</v>
      </c>
      <c r="C231" s="121">
        <v>714193</v>
      </c>
      <c r="D231" s="504">
        <v>0</v>
      </c>
      <c r="E231" s="508">
        <v>0</v>
      </c>
      <c r="F231" s="527">
        <v>0</v>
      </c>
      <c r="G231" s="533">
        <f t="shared" si="73"/>
        <v>0</v>
      </c>
      <c r="H231" s="500"/>
      <c r="I231" s="501">
        <f t="shared" si="69"/>
        <v>0</v>
      </c>
      <c r="K231" s="129"/>
      <c r="L231" s="129"/>
      <c r="M231" s="129"/>
      <c r="N231" s="129"/>
      <c r="O231" s="129"/>
      <c r="P231" s="129"/>
      <c r="Q231" s="129"/>
      <c r="R231" s="129"/>
      <c r="S231" s="129"/>
      <c r="T231" s="129"/>
      <c r="U231" s="129"/>
      <c r="V231" s="129"/>
      <c r="W231" s="129"/>
      <c r="X231" s="129"/>
      <c r="Y231" s="129"/>
      <c r="Z231" s="129"/>
      <c r="AA231" s="129"/>
      <c r="AB231" s="129"/>
      <c r="AC231" s="129"/>
      <c r="AD231" s="129"/>
      <c r="AE231" s="129"/>
      <c r="AF231" s="129"/>
      <c r="AG231" s="129"/>
      <c r="AH231" s="129"/>
      <c r="AI231" s="129"/>
      <c r="AJ231" s="129"/>
      <c r="AK231" s="129"/>
      <c r="AL231" s="129"/>
      <c r="AM231" s="129"/>
      <c r="AN231" s="129"/>
      <c r="AO231" s="129"/>
      <c r="AP231" s="129"/>
      <c r="AQ231" s="129"/>
      <c r="AR231" s="129"/>
      <c r="AS231" s="129"/>
      <c r="AT231" s="129"/>
      <c r="AU231" s="129"/>
      <c r="AV231" s="129"/>
      <c r="AW231" s="129"/>
      <c r="AX231" s="129"/>
      <c r="AY231" s="129"/>
      <c r="AZ231" s="129"/>
      <c r="BA231" s="129"/>
      <c r="BB231" s="129"/>
      <c r="BC231" s="129"/>
      <c r="BD231" s="129"/>
      <c r="BE231" s="129"/>
      <c r="BF231" s="129"/>
      <c r="BG231" s="129"/>
      <c r="BH231" s="129"/>
      <c r="BI231" s="129"/>
      <c r="BJ231" s="129"/>
      <c r="BK231" s="129"/>
      <c r="BL231" s="129"/>
      <c r="BM231" s="129"/>
      <c r="BN231" s="129"/>
      <c r="BO231" s="129"/>
      <c r="BP231" s="129"/>
      <c r="BQ231" s="129"/>
      <c r="BR231" s="129"/>
      <c r="BS231" s="129"/>
    </row>
    <row r="232" spans="1:71" ht="10.9" customHeight="1">
      <c r="A232" s="143">
        <v>117</v>
      </c>
      <c r="B232" s="128" t="s">
        <v>1087</v>
      </c>
      <c r="C232" s="121">
        <v>714194</v>
      </c>
      <c r="D232" s="504">
        <v>0</v>
      </c>
      <c r="E232" s="508">
        <v>0</v>
      </c>
      <c r="F232" s="527">
        <v>0</v>
      </c>
      <c r="G232" s="533">
        <f t="shared" si="73"/>
        <v>0</v>
      </c>
      <c r="H232" s="500"/>
      <c r="I232" s="501">
        <f t="shared" si="69"/>
        <v>0</v>
      </c>
      <c r="K232" s="129"/>
      <c r="L232" s="129"/>
      <c r="M232" s="129"/>
      <c r="N232" s="129"/>
      <c r="O232" s="129"/>
      <c r="P232" s="129"/>
      <c r="Q232" s="129"/>
      <c r="R232" s="129"/>
      <c r="S232" s="129"/>
      <c r="T232" s="129"/>
      <c r="U232" s="129"/>
      <c r="V232" s="129"/>
      <c r="W232" s="129"/>
      <c r="X232" s="129"/>
      <c r="Y232" s="129"/>
      <c r="Z232" s="129"/>
      <c r="AA232" s="129"/>
      <c r="AB232" s="129"/>
      <c r="AC232" s="129"/>
      <c r="AD232" s="129"/>
      <c r="AE232" s="129"/>
      <c r="AF232" s="129"/>
      <c r="AG232" s="129"/>
      <c r="AH232" s="129"/>
      <c r="AI232" s="129"/>
      <c r="AJ232" s="129"/>
      <c r="AK232" s="129"/>
      <c r="AL232" s="129"/>
      <c r="AM232" s="129"/>
      <c r="AN232" s="129"/>
      <c r="AO232" s="129"/>
      <c r="AP232" s="129"/>
      <c r="AQ232" s="129"/>
      <c r="AR232" s="129"/>
      <c r="AS232" s="129"/>
      <c r="AT232" s="129"/>
      <c r="AU232" s="129"/>
      <c r="AV232" s="129"/>
      <c r="AW232" s="129"/>
      <c r="AX232" s="129"/>
      <c r="AY232" s="129"/>
      <c r="AZ232" s="129"/>
      <c r="BA232" s="129"/>
      <c r="BB232" s="129"/>
      <c r="BC232" s="129"/>
      <c r="BD232" s="129"/>
      <c r="BE232" s="129"/>
      <c r="BF232" s="129"/>
      <c r="BG232" s="129"/>
      <c r="BH232" s="129"/>
      <c r="BI232" s="129"/>
      <c r="BJ232" s="129"/>
      <c r="BK232" s="129"/>
      <c r="BL232" s="129"/>
      <c r="BM232" s="129"/>
      <c r="BN232" s="129"/>
      <c r="BO232" s="129"/>
      <c r="BP232" s="129"/>
      <c r="BQ232" s="129"/>
      <c r="BR232" s="129"/>
      <c r="BS232" s="129"/>
    </row>
    <row r="233" spans="1:71" s="126" customFormat="1" ht="10.9" customHeight="1">
      <c r="A233" s="144"/>
      <c r="B233" s="138" t="s">
        <v>879</v>
      </c>
      <c r="C233" s="124" t="s">
        <v>270</v>
      </c>
      <c r="D233" s="501">
        <v>0</v>
      </c>
      <c r="E233" s="501">
        <v>0</v>
      </c>
      <c r="F233" s="525">
        <f>+F234+F235+F236</f>
        <v>1613731587.78</v>
      </c>
      <c r="G233" s="525">
        <f t="shared" ref="G233" si="74">+G234+G235+G236</f>
        <v>1613731587.78</v>
      </c>
      <c r="H233" s="500"/>
      <c r="I233" s="501">
        <f t="shared" si="69"/>
        <v>0</v>
      </c>
      <c r="J233" s="48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c r="AV233" s="125"/>
      <c r="AW233" s="125"/>
      <c r="AX233" s="125"/>
      <c r="AY233" s="125"/>
      <c r="AZ233" s="125"/>
      <c r="BA233" s="125"/>
      <c r="BB233" s="125"/>
      <c r="BC233" s="125"/>
      <c r="BD233" s="125"/>
      <c r="BE233" s="125"/>
      <c r="BF233" s="125"/>
      <c r="BG233" s="125"/>
      <c r="BH233" s="125"/>
      <c r="BI233" s="125"/>
      <c r="BJ233" s="125"/>
      <c r="BK233" s="125"/>
      <c r="BL233" s="125"/>
      <c r="BM233" s="125"/>
      <c r="BN233" s="125"/>
      <c r="BO233" s="125"/>
      <c r="BP233" s="125"/>
      <c r="BQ233" s="125"/>
      <c r="BR233" s="125"/>
      <c r="BS233" s="125"/>
    </row>
    <row r="234" spans="1:71" s="141" customFormat="1" ht="10.9" customHeight="1">
      <c r="A234" s="139">
        <v>118</v>
      </c>
      <c r="B234" s="140" t="s">
        <v>879</v>
      </c>
      <c r="C234" s="136">
        <v>714151</v>
      </c>
      <c r="D234" s="502"/>
      <c r="E234" s="502"/>
      <c r="F234" s="526">
        <v>1613731587.78</v>
      </c>
      <c r="G234" s="526">
        <f>+F234</f>
        <v>1613731587.78</v>
      </c>
      <c r="H234" s="500"/>
      <c r="I234" s="501">
        <f t="shared" si="69"/>
        <v>0</v>
      </c>
      <c r="J234" s="484"/>
      <c r="K234" s="129"/>
      <c r="L234" s="129"/>
      <c r="M234" s="129"/>
      <c r="N234" s="129"/>
      <c r="O234" s="129"/>
      <c r="P234" s="129"/>
      <c r="Q234" s="129"/>
      <c r="R234" s="129"/>
      <c r="S234" s="129"/>
      <c r="T234" s="129"/>
      <c r="U234" s="129"/>
      <c r="V234" s="129"/>
      <c r="W234" s="129"/>
      <c r="X234" s="129"/>
      <c r="Y234" s="129"/>
      <c r="Z234" s="129"/>
      <c r="AA234" s="129"/>
      <c r="AB234" s="129"/>
      <c r="AC234" s="129"/>
      <c r="AD234" s="129"/>
      <c r="AE234" s="129"/>
      <c r="AF234" s="129"/>
      <c r="AG234" s="129"/>
      <c r="AH234" s="129"/>
      <c r="AI234" s="129"/>
      <c r="AJ234" s="129"/>
      <c r="AK234" s="129"/>
      <c r="AL234" s="129"/>
      <c r="AM234" s="129"/>
      <c r="AN234" s="129"/>
      <c r="AO234" s="129"/>
      <c r="AP234" s="129"/>
      <c r="AQ234" s="129"/>
      <c r="AR234" s="129"/>
      <c r="AS234" s="129"/>
      <c r="AT234" s="129"/>
      <c r="AU234" s="129"/>
      <c r="AV234" s="129"/>
      <c r="AW234" s="129"/>
      <c r="AX234" s="129"/>
      <c r="AY234" s="129"/>
      <c r="AZ234" s="129"/>
      <c r="BA234" s="129"/>
      <c r="BB234" s="129"/>
      <c r="BC234" s="129"/>
      <c r="BD234" s="129"/>
      <c r="BE234" s="129"/>
      <c r="BF234" s="129"/>
      <c r="BG234" s="129"/>
      <c r="BH234" s="129"/>
      <c r="BI234" s="129"/>
      <c r="BJ234" s="129"/>
      <c r="BK234" s="129"/>
      <c r="BL234" s="129"/>
      <c r="BM234" s="129"/>
      <c r="BN234" s="129"/>
      <c r="BO234" s="129"/>
      <c r="BP234" s="129"/>
      <c r="BQ234" s="129"/>
      <c r="BR234" s="129"/>
      <c r="BS234" s="129"/>
    </row>
    <row r="235" spans="1:71" s="141" customFormat="1" ht="10.9" customHeight="1">
      <c r="A235" s="139">
        <v>119</v>
      </c>
      <c r="B235" s="140" t="s">
        <v>880</v>
      </c>
      <c r="C235" s="136">
        <v>714152</v>
      </c>
      <c r="D235" s="504"/>
      <c r="E235" s="508"/>
      <c r="F235" s="527">
        <v>0</v>
      </c>
      <c r="G235" s="533">
        <f>+F235</f>
        <v>0</v>
      </c>
      <c r="H235" s="500"/>
      <c r="I235" s="501">
        <f t="shared" si="69"/>
        <v>0</v>
      </c>
      <c r="J235" s="484"/>
      <c r="K235" s="129"/>
      <c r="L235" s="129"/>
      <c r="M235" s="129"/>
      <c r="N235" s="129"/>
      <c r="O235" s="129"/>
      <c r="P235" s="129"/>
      <c r="Q235" s="129"/>
      <c r="R235" s="129"/>
      <c r="S235" s="129"/>
      <c r="T235" s="129"/>
      <c r="U235" s="129"/>
      <c r="V235" s="129"/>
      <c r="W235" s="129"/>
      <c r="X235" s="129"/>
      <c r="Y235" s="129"/>
      <c r="Z235" s="129"/>
      <c r="AA235" s="129"/>
      <c r="AB235" s="129"/>
      <c r="AC235" s="129"/>
      <c r="AD235" s="129"/>
      <c r="AE235" s="129"/>
      <c r="AF235" s="129"/>
      <c r="AG235" s="129"/>
      <c r="AH235" s="129"/>
      <c r="AI235" s="129"/>
      <c r="AJ235" s="129"/>
      <c r="AK235" s="129"/>
      <c r="AL235" s="129"/>
      <c r="AM235" s="129"/>
      <c r="AN235" s="129"/>
      <c r="AO235" s="129"/>
      <c r="AP235" s="129"/>
      <c r="AQ235" s="129"/>
      <c r="AR235" s="129"/>
      <c r="AS235" s="129"/>
      <c r="AT235" s="129"/>
      <c r="AU235" s="129"/>
      <c r="AV235" s="129"/>
      <c r="AW235" s="129"/>
      <c r="AX235" s="129"/>
      <c r="AY235" s="129"/>
      <c r="AZ235" s="129"/>
      <c r="BA235" s="129"/>
      <c r="BB235" s="129"/>
      <c r="BC235" s="129"/>
      <c r="BD235" s="129"/>
      <c r="BE235" s="129"/>
      <c r="BF235" s="129"/>
      <c r="BG235" s="129"/>
      <c r="BH235" s="129"/>
      <c r="BI235" s="129"/>
      <c r="BJ235" s="129"/>
      <c r="BK235" s="129"/>
      <c r="BL235" s="129"/>
      <c r="BM235" s="129"/>
      <c r="BN235" s="129"/>
      <c r="BO235" s="129"/>
      <c r="BP235" s="129"/>
      <c r="BQ235" s="129"/>
      <c r="BR235" s="129"/>
      <c r="BS235" s="129"/>
    </row>
    <row r="236" spans="1:71" s="141" customFormat="1" ht="10.9" customHeight="1">
      <c r="A236" s="139">
        <v>120</v>
      </c>
      <c r="B236" s="140" t="s">
        <v>881</v>
      </c>
      <c r="C236" s="136">
        <v>714185</v>
      </c>
      <c r="D236" s="504"/>
      <c r="E236" s="508"/>
      <c r="F236" s="527"/>
      <c r="G236" s="533">
        <f>+F236</f>
        <v>0</v>
      </c>
      <c r="H236" s="500"/>
      <c r="I236" s="501">
        <f t="shared" si="69"/>
        <v>0</v>
      </c>
      <c r="J236" s="484"/>
      <c r="K236" s="129"/>
      <c r="L236" s="129"/>
      <c r="M236" s="129"/>
      <c r="N236" s="129"/>
      <c r="O236" s="129"/>
      <c r="P236" s="129"/>
      <c r="Q236" s="129"/>
      <c r="R236" s="129"/>
      <c r="S236" s="129"/>
      <c r="T236" s="129"/>
      <c r="U236" s="129"/>
      <c r="V236" s="129"/>
      <c r="W236" s="129"/>
      <c r="X236" s="129"/>
      <c r="Y236" s="129"/>
      <c r="Z236" s="129"/>
      <c r="AA236" s="129"/>
      <c r="AB236" s="129"/>
      <c r="AC236" s="129"/>
      <c r="AD236" s="129"/>
      <c r="AE236" s="129"/>
      <c r="AF236" s="129"/>
      <c r="AG236" s="129"/>
      <c r="AH236" s="129"/>
      <c r="AI236" s="129"/>
      <c r="AJ236" s="129"/>
      <c r="AK236" s="129"/>
      <c r="AL236" s="129"/>
      <c r="AM236" s="129"/>
      <c r="AN236" s="129"/>
      <c r="AO236" s="129"/>
      <c r="AP236" s="129"/>
      <c r="AQ236" s="129"/>
      <c r="AR236" s="129"/>
      <c r="AS236" s="129"/>
      <c r="AT236" s="129"/>
      <c r="AU236" s="129"/>
      <c r="AV236" s="129"/>
      <c r="AW236" s="129"/>
      <c r="AX236" s="129"/>
      <c r="AY236" s="129"/>
      <c r="AZ236" s="129"/>
      <c r="BA236" s="129"/>
      <c r="BB236" s="129"/>
      <c r="BC236" s="129"/>
      <c r="BD236" s="129"/>
      <c r="BE236" s="129"/>
      <c r="BF236" s="129"/>
      <c r="BG236" s="129"/>
      <c r="BH236" s="129"/>
      <c r="BI236" s="129"/>
      <c r="BJ236" s="129"/>
      <c r="BK236" s="129"/>
      <c r="BL236" s="129"/>
      <c r="BM236" s="129"/>
      <c r="BN236" s="129"/>
      <c r="BO236" s="129"/>
      <c r="BP236" s="129"/>
      <c r="BQ236" s="129"/>
      <c r="BR236" s="129"/>
      <c r="BS236" s="129"/>
    </row>
    <row r="237" spans="1:71" s="126" customFormat="1" ht="10.9" customHeight="1">
      <c r="A237" s="122"/>
      <c r="B237" s="123" t="s">
        <v>1088</v>
      </c>
      <c r="C237" s="124" t="s">
        <v>270</v>
      </c>
      <c r="D237" s="501">
        <v>0</v>
      </c>
      <c r="E237" s="501">
        <v>0</v>
      </c>
      <c r="F237" s="525">
        <f t="shared" ref="F237:G237" si="75">+F238</f>
        <v>0</v>
      </c>
      <c r="G237" s="525">
        <f t="shared" si="75"/>
        <v>0</v>
      </c>
      <c r="H237" s="500"/>
      <c r="I237" s="501">
        <f t="shared" si="69"/>
        <v>0</v>
      </c>
      <c r="J237" s="48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c r="AV237" s="125"/>
      <c r="AW237" s="125"/>
      <c r="AX237" s="125"/>
      <c r="AY237" s="125"/>
      <c r="AZ237" s="125"/>
      <c r="BA237" s="125"/>
      <c r="BB237" s="125"/>
      <c r="BC237" s="125"/>
      <c r="BD237" s="125"/>
      <c r="BE237" s="125"/>
      <c r="BF237" s="125"/>
      <c r="BG237" s="125"/>
      <c r="BH237" s="125"/>
      <c r="BI237" s="125"/>
      <c r="BJ237" s="125"/>
      <c r="BK237" s="125"/>
      <c r="BL237" s="125"/>
      <c r="BM237" s="125"/>
      <c r="BN237" s="125"/>
      <c r="BO237" s="125"/>
      <c r="BP237" s="125"/>
      <c r="BQ237" s="125"/>
      <c r="BR237" s="125"/>
      <c r="BS237" s="125"/>
    </row>
    <row r="238" spans="1:71" ht="10.9" customHeight="1">
      <c r="A238" s="143">
        <v>121</v>
      </c>
      <c r="B238" s="128" t="s">
        <v>1088</v>
      </c>
      <c r="C238" s="121">
        <v>870700</v>
      </c>
      <c r="D238" s="504">
        <v>0</v>
      </c>
      <c r="E238" s="508">
        <v>0</v>
      </c>
      <c r="F238" s="527">
        <v>0</v>
      </c>
      <c r="G238" s="533">
        <f>+F238</f>
        <v>0</v>
      </c>
      <c r="H238" s="500"/>
      <c r="I238" s="501">
        <f t="shared" si="69"/>
        <v>0</v>
      </c>
      <c r="K238" s="129"/>
      <c r="L238" s="129"/>
      <c r="M238" s="129"/>
      <c r="N238" s="129"/>
      <c r="O238" s="129"/>
      <c r="P238" s="129"/>
      <c r="Q238" s="129"/>
      <c r="R238" s="129"/>
      <c r="S238" s="129"/>
      <c r="T238" s="129"/>
      <c r="U238" s="129"/>
      <c r="V238" s="129"/>
      <c r="W238" s="129"/>
      <c r="X238" s="129"/>
      <c r="Y238" s="129"/>
      <c r="Z238" s="129"/>
      <c r="AA238" s="129"/>
      <c r="AB238" s="129"/>
      <c r="AC238" s="129"/>
      <c r="AD238" s="129"/>
      <c r="AE238" s="129"/>
      <c r="AF238" s="129"/>
      <c r="AG238" s="129"/>
      <c r="AH238" s="129"/>
      <c r="AI238" s="129"/>
      <c r="AJ238" s="129"/>
      <c r="AK238" s="129"/>
      <c r="AL238" s="129"/>
      <c r="AM238" s="129"/>
      <c r="AN238" s="129"/>
      <c r="AO238" s="129"/>
      <c r="AP238" s="129"/>
      <c r="AQ238" s="129"/>
      <c r="AR238" s="129"/>
      <c r="AS238" s="129"/>
      <c r="AT238" s="129"/>
      <c r="AU238" s="129"/>
      <c r="AV238" s="129"/>
      <c r="AW238" s="129"/>
      <c r="AX238" s="129"/>
      <c r="AY238" s="129"/>
      <c r="AZ238" s="129"/>
      <c r="BA238" s="129"/>
      <c r="BB238" s="129"/>
      <c r="BC238" s="129"/>
      <c r="BD238" s="129"/>
      <c r="BE238" s="129"/>
      <c r="BF238" s="129"/>
      <c r="BG238" s="129"/>
      <c r="BH238" s="129"/>
      <c r="BI238" s="129"/>
      <c r="BJ238" s="129"/>
      <c r="BK238" s="129"/>
      <c r="BL238" s="129"/>
      <c r="BM238" s="129"/>
      <c r="BN238" s="129"/>
      <c r="BO238" s="129"/>
      <c r="BP238" s="129"/>
      <c r="BQ238" s="129"/>
      <c r="BR238" s="129"/>
      <c r="BS238" s="129"/>
    </row>
    <row r="239" spans="1:71" s="126" customFormat="1" ht="10.9" customHeight="1">
      <c r="A239" s="122"/>
      <c r="B239" s="123" t="s">
        <v>1089</v>
      </c>
      <c r="C239" s="124" t="s">
        <v>270</v>
      </c>
      <c r="D239" s="501">
        <v>0</v>
      </c>
      <c r="E239" s="501">
        <v>0</v>
      </c>
      <c r="F239" s="525">
        <f t="shared" ref="F239:G239" si="76">+F240</f>
        <v>0</v>
      </c>
      <c r="G239" s="525">
        <f t="shared" si="76"/>
        <v>0</v>
      </c>
      <c r="H239" s="500"/>
      <c r="I239" s="501">
        <f t="shared" si="69"/>
        <v>0</v>
      </c>
      <c r="J239" s="485"/>
      <c r="K239" s="125"/>
      <c r="L239" s="125"/>
      <c r="M239" s="125"/>
      <c r="N239" s="125"/>
      <c r="O239" s="125"/>
      <c r="P239" s="125"/>
      <c r="Q239" s="125"/>
      <c r="R239" s="125"/>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c r="AV239" s="125"/>
      <c r="AW239" s="125"/>
      <c r="AX239" s="125"/>
      <c r="AY239" s="125"/>
      <c r="AZ239" s="125"/>
      <c r="BA239" s="125"/>
      <c r="BB239" s="125"/>
      <c r="BC239" s="125"/>
      <c r="BD239" s="125"/>
      <c r="BE239" s="125"/>
      <c r="BF239" s="125"/>
      <c r="BG239" s="125"/>
      <c r="BH239" s="125"/>
      <c r="BI239" s="125"/>
      <c r="BJ239" s="125"/>
      <c r="BK239" s="125"/>
      <c r="BL239" s="125"/>
      <c r="BM239" s="125"/>
      <c r="BN239" s="125"/>
      <c r="BO239" s="125"/>
      <c r="BP239" s="125"/>
      <c r="BQ239" s="125"/>
      <c r="BR239" s="125"/>
      <c r="BS239" s="125"/>
    </row>
    <row r="240" spans="1:71" ht="10.9" customHeight="1">
      <c r="A240" s="143">
        <v>122</v>
      </c>
      <c r="B240" s="128" t="s">
        <v>1089</v>
      </c>
      <c r="C240" s="121">
        <v>870600</v>
      </c>
      <c r="D240" s="504">
        <v>0</v>
      </c>
      <c r="E240" s="508">
        <v>0</v>
      </c>
      <c r="F240" s="527">
        <v>0</v>
      </c>
      <c r="G240" s="533">
        <f>+F240</f>
        <v>0</v>
      </c>
      <c r="H240" s="500"/>
      <c r="I240" s="501">
        <f t="shared" si="69"/>
        <v>0</v>
      </c>
      <c r="K240" s="129"/>
      <c r="L240" s="129"/>
      <c r="M240" s="129"/>
      <c r="N240" s="129"/>
      <c r="O240" s="129"/>
      <c r="P240" s="129"/>
      <c r="Q240" s="129"/>
      <c r="R240" s="129"/>
      <c r="S240" s="129"/>
      <c r="T240" s="129"/>
      <c r="U240" s="129"/>
      <c r="V240" s="129"/>
      <c r="W240" s="129"/>
      <c r="X240" s="129"/>
      <c r="Y240" s="129"/>
      <c r="Z240" s="129"/>
      <c r="AA240" s="129"/>
      <c r="AB240" s="129"/>
      <c r="AC240" s="129"/>
      <c r="AD240" s="129"/>
      <c r="AE240" s="129"/>
      <c r="AF240" s="129"/>
      <c r="AG240" s="129"/>
      <c r="AH240" s="129"/>
      <c r="AI240" s="129"/>
      <c r="AJ240" s="129"/>
      <c r="AK240" s="129"/>
      <c r="AL240" s="129"/>
      <c r="AM240" s="129"/>
      <c r="AN240" s="129"/>
      <c r="AO240" s="129"/>
      <c r="AP240" s="129"/>
      <c r="AQ240" s="129"/>
      <c r="AR240" s="129"/>
      <c r="AS240" s="129"/>
      <c r="AT240" s="129"/>
      <c r="AU240" s="129"/>
      <c r="AV240" s="129"/>
      <c r="AW240" s="129"/>
      <c r="AX240" s="129"/>
      <c r="AY240" s="129"/>
      <c r="AZ240" s="129"/>
      <c r="BA240" s="129"/>
      <c r="BB240" s="129"/>
      <c r="BC240" s="129"/>
      <c r="BD240" s="129"/>
      <c r="BE240" s="129"/>
      <c r="BF240" s="129"/>
      <c r="BG240" s="129"/>
      <c r="BH240" s="129"/>
      <c r="BI240" s="129"/>
      <c r="BJ240" s="129"/>
      <c r="BK240" s="129"/>
      <c r="BL240" s="129"/>
      <c r="BM240" s="129"/>
      <c r="BN240" s="129"/>
      <c r="BO240" s="129"/>
      <c r="BP240" s="129"/>
      <c r="BQ240" s="129"/>
      <c r="BR240" s="129"/>
      <c r="BS240" s="129"/>
    </row>
    <row r="241" spans="1:71" s="126" customFormat="1" ht="10.9" customHeight="1">
      <c r="A241" s="122"/>
      <c r="B241" s="123" t="s">
        <v>1090</v>
      </c>
      <c r="C241" s="124" t="s">
        <v>270</v>
      </c>
      <c r="D241" s="501">
        <v>0</v>
      </c>
      <c r="E241" s="501">
        <v>0</v>
      </c>
      <c r="F241" s="525">
        <f t="shared" ref="F241:G241" si="77">+F242</f>
        <v>2910000</v>
      </c>
      <c r="G241" s="525">
        <f t="shared" si="77"/>
        <v>2910000</v>
      </c>
      <c r="H241" s="500"/>
      <c r="I241" s="501">
        <f t="shared" si="69"/>
        <v>0</v>
      </c>
      <c r="J241" s="485"/>
      <c r="K241" s="125"/>
      <c r="L241" s="125"/>
      <c r="M241" s="125"/>
      <c r="N241" s="125"/>
      <c r="O241" s="125"/>
      <c r="P241" s="125"/>
      <c r="Q241" s="125"/>
      <c r="R241" s="125"/>
      <c r="S241" s="125"/>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c r="AV241" s="125"/>
      <c r="AW241" s="125"/>
      <c r="AX241" s="125"/>
      <c r="AY241" s="125"/>
      <c r="AZ241" s="125"/>
      <c r="BA241" s="125"/>
      <c r="BB241" s="125"/>
      <c r="BC241" s="125"/>
      <c r="BD241" s="125"/>
      <c r="BE241" s="125"/>
      <c r="BF241" s="125"/>
      <c r="BG241" s="125"/>
      <c r="BH241" s="125"/>
      <c r="BI241" s="125"/>
      <c r="BJ241" s="125"/>
      <c r="BK241" s="125"/>
      <c r="BL241" s="125"/>
      <c r="BM241" s="125"/>
      <c r="BN241" s="125"/>
      <c r="BO241" s="125"/>
      <c r="BP241" s="125"/>
      <c r="BQ241" s="125"/>
      <c r="BR241" s="125"/>
      <c r="BS241" s="125"/>
    </row>
    <row r="242" spans="1:71" ht="11.85" customHeight="1">
      <c r="A242" s="143">
        <v>123</v>
      </c>
      <c r="B242" s="128" t="s">
        <v>1090</v>
      </c>
      <c r="C242" s="121">
        <v>870100</v>
      </c>
      <c r="D242" s="502"/>
      <c r="E242" s="502"/>
      <c r="F242" s="526">
        <v>2910000</v>
      </c>
      <c r="G242" s="526">
        <f>+F242</f>
        <v>2910000</v>
      </c>
      <c r="H242" s="500"/>
      <c r="I242" s="501">
        <f t="shared" si="69"/>
        <v>0</v>
      </c>
      <c r="K242" s="129"/>
      <c r="L242" s="129"/>
      <c r="M242" s="129"/>
      <c r="N242" s="129"/>
      <c r="O242" s="129"/>
      <c r="P242" s="129"/>
      <c r="Q242" s="129"/>
      <c r="R242" s="129"/>
      <c r="S242" s="129"/>
      <c r="T242" s="129"/>
      <c r="U242" s="129"/>
      <c r="V242" s="129"/>
      <c r="W242" s="129"/>
      <c r="X242" s="129"/>
      <c r="Y242" s="129"/>
      <c r="Z242" s="129"/>
      <c r="AA242" s="129"/>
      <c r="AB242" s="129"/>
      <c r="AC242" s="129"/>
      <c r="AD242" s="129"/>
      <c r="AE242" s="129"/>
      <c r="AF242" s="129"/>
      <c r="AG242" s="129"/>
      <c r="AH242" s="129"/>
      <c r="AI242" s="129"/>
      <c r="AJ242" s="129"/>
      <c r="AK242" s="129"/>
      <c r="AL242" s="129"/>
      <c r="AM242" s="129"/>
      <c r="AN242" s="129"/>
      <c r="AO242" s="129"/>
      <c r="AP242" s="129"/>
      <c r="AQ242" s="129"/>
      <c r="AR242" s="129"/>
      <c r="AS242" s="129"/>
      <c r="AT242" s="129"/>
      <c r="AU242" s="129"/>
      <c r="AV242" s="129"/>
      <c r="AW242" s="129"/>
      <c r="AX242" s="129"/>
      <c r="AY242" s="129"/>
      <c r="AZ242" s="129"/>
      <c r="BA242" s="129"/>
      <c r="BB242" s="129"/>
      <c r="BC242" s="129"/>
      <c r="BD242" s="129"/>
      <c r="BE242" s="129"/>
      <c r="BF242" s="129"/>
      <c r="BG242" s="129"/>
      <c r="BH242" s="129"/>
      <c r="BI242" s="129"/>
      <c r="BJ242" s="129"/>
      <c r="BK242" s="129"/>
      <c r="BL242" s="129"/>
      <c r="BM242" s="129"/>
      <c r="BN242" s="129"/>
      <c r="BO242" s="129"/>
      <c r="BP242" s="129"/>
      <c r="BQ242" s="129"/>
      <c r="BR242" s="129"/>
      <c r="BS242" s="129"/>
    </row>
    <row r="243" spans="1:71" s="126" customFormat="1" ht="9.75" customHeight="1">
      <c r="A243" s="122"/>
      <c r="B243" s="123" t="s">
        <v>803</v>
      </c>
      <c r="C243" s="124" t="s">
        <v>270</v>
      </c>
      <c r="D243" s="501">
        <v>0</v>
      </c>
      <c r="E243" s="501">
        <v>0</v>
      </c>
      <c r="F243" s="525">
        <f t="shared" ref="F243:G243" si="78">+F244</f>
        <v>0</v>
      </c>
      <c r="G243" s="525">
        <f t="shared" si="78"/>
        <v>0</v>
      </c>
      <c r="H243" s="500"/>
      <c r="I243" s="501">
        <f t="shared" si="69"/>
        <v>0</v>
      </c>
      <c r="J243" s="485"/>
      <c r="K243" s="125"/>
      <c r="L243" s="125"/>
      <c r="M243" s="125"/>
      <c r="N243" s="125"/>
      <c r="O243" s="125"/>
      <c r="P243" s="125"/>
      <c r="Q243" s="125"/>
      <c r="R243" s="125"/>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c r="AV243" s="125"/>
      <c r="AW243" s="125"/>
      <c r="AX243" s="125"/>
      <c r="AY243" s="125"/>
      <c r="AZ243" s="125"/>
      <c r="BA243" s="125"/>
      <c r="BB243" s="125"/>
      <c r="BC243" s="125"/>
      <c r="BD243" s="125"/>
      <c r="BE243" s="125"/>
      <c r="BF243" s="125"/>
      <c r="BG243" s="125"/>
      <c r="BH243" s="125"/>
      <c r="BI243" s="125"/>
      <c r="BJ243" s="125"/>
      <c r="BK243" s="125"/>
      <c r="BL243" s="125"/>
      <c r="BM243" s="125"/>
      <c r="BN243" s="125"/>
      <c r="BO243" s="125"/>
      <c r="BP243" s="125"/>
      <c r="BQ243" s="125"/>
      <c r="BR243" s="125"/>
      <c r="BS243" s="125"/>
    </row>
    <row r="244" spans="1:71" ht="10.9" customHeight="1">
      <c r="A244" s="143">
        <v>124</v>
      </c>
      <c r="B244" s="128" t="s">
        <v>803</v>
      </c>
      <c r="C244" s="121">
        <v>870500</v>
      </c>
      <c r="D244" s="456"/>
      <c r="E244" s="456"/>
      <c r="F244" s="528"/>
      <c r="G244" s="528"/>
      <c r="H244" s="500"/>
      <c r="I244" s="501">
        <f t="shared" si="69"/>
        <v>0</v>
      </c>
      <c r="K244" s="129"/>
      <c r="L244" s="129"/>
      <c r="M244" s="129"/>
      <c r="N244" s="129"/>
      <c r="O244" s="129"/>
      <c r="P244" s="129"/>
      <c r="Q244" s="129"/>
      <c r="R244" s="129"/>
      <c r="S244" s="129"/>
      <c r="T244" s="129"/>
      <c r="U244" s="129"/>
      <c r="V244" s="129"/>
      <c r="W244" s="129"/>
      <c r="X244" s="129"/>
      <c r="Y244" s="129"/>
      <c r="Z244" s="129"/>
      <c r="AA244" s="129"/>
      <c r="AB244" s="129"/>
      <c r="AC244" s="129"/>
      <c r="AD244" s="129"/>
      <c r="AE244" s="129"/>
      <c r="AF244" s="129"/>
      <c r="AG244" s="129"/>
      <c r="AH244" s="129"/>
      <c r="AI244" s="129"/>
      <c r="AJ244" s="129"/>
      <c r="AK244" s="129"/>
      <c r="AL244" s="129"/>
      <c r="AM244" s="129"/>
      <c r="AN244" s="129"/>
      <c r="AO244" s="129"/>
      <c r="AP244" s="129"/>
      <c r="AQ244" s="129"/>
      <c r="AR244" s="129"/>
      <c r="AS244" s="129"/>
      <c r="AT244" s="129"/>
      <c r="AU244" s="129"/>
      <c r="AV244" s="129"/>
      <c r="AW244" s="129"/>
      <c r="AX244" s="129"/>
      <c r="AY244" s="129"/>
      <c r="AZ244" s="129"/>
      <c r="BA244" s="129"/>
      <c r="BB244" s="129"/>
      <c r="BC244" s="129"/>
      <c r="BD244" s="129"/>
      <c r="BE244" s="129"/>
      <c r="BF244" s="129"/>
      <c r="BG244" s="129"/>
      <c r="BH244" s="129"/>
      <c r="BI244" s="129"/>
      <c r="BJ244" s="129"/>
      <c r="BK244" s="129"/>
      <c r="BL244" s="129"/>
      <c r="BM244" s="129"/>
      <c r="BN244" s="129"/>
      <c r="BO244" s="129"/>
      <c r="BP244" s="129"/>
      <c r="BQ244" s="129"/>
      <c r="BR244" s="129"/>
      <c r="BS244" s="129"/>
    </row>
    <row r="245" spans="1:71" s="126" customFormat="1" ht="10.9" customHeight="1">
      <c r="A245" s="122"/>
      <c r="B245" s="123" t="s">
        <v>1091</v>
      </c>
      <c r="C245" s="124" t="s">
        <v>270</v>
      </c>
      <c r="D245" s="501">
        <v>0</v>
      </c>
      <c r="E245" s="501">
        <v>0</v>
      </c>
      <c r="F245" s="525">
        <f t="shared" ref="F245:G245" si="79">+F246</f>
        <v>1000.44</v>
      </c>
      <c r="G245" s="525">
        <f t="shared" si="79"/>
        <v>1000.44</v>
      </c>
      <c r="H245" s="500"/>
      <c r="I245" s="501">
        <f t="shared" si="69"/>
        <v>0</v>
      </c>
      <c r="J245" s="48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c r="AV245" s="125"/>
      <c r="AW245" s="125"/>
      <c r="AX245" s="125"/>
      <c r="AY245" s="125"/>
      <c r="AZ245" s="125"/>
      <c r="BA245" s="125"/>
      <c r="BB245" s="125"/>
      <c r="BC245" s="125"/>
      <c r="BD245" s="125"/>
      <c r="BE245" s="125"/>
      <c r="BF245" s="125"/>
      <c r="BG245" s="125"/>
      <c r="BH245" s="125"/>
      <c r="BI245" s="125"/>
      <c r="BJ245" s="125"/>
      <c r="BK245" s="125"/>
      <c r="BL245" s="125"/>
      <c r="BM245" s="125"/>
      <c r="BN245" s="125"/>
      <c r="BO245" s="125"/>
      <c r="BP245" s="125"/>
      <c r="BQ245" s="125"/>
      <c r="BR245" s="125"/>
      <c r="BS245" s="125"/>
    </row>
    <row r="246" spans="1:71" ht="10.9" customHeight="1">
      <c r="A246" s="143">
        <v>125</v>
      </c>
      <c r="B246" s="128" t="s">
        <v>1091</v>
      </c>
      <c r="C246" s="121">
        <v>870301</v>
      </c>
      <c r="D246" s="502"/>
      <c r="E246" s="502"/>
      <c r="F246" s="526">
        <v>1000.44</v>
      </c>
      <c r="G246" s="526">
        <f>+F246</f>
        <v>1000.44</v>
      </c>
      <c r="H246" s="500"/>
      <c r="I246" s="501">
        <f t="shared" si="69"/>
        <v>0</v>
      </c>
      <c r="K246" s="129"/>
      <c r="L246" s="129"/>
      <c r="M246" s="129"/>
      <c r="N246" s="129"/>
      <c r="O246" s="129"/>
      <c r="P246" s="129"/>
      <c r="Q246" s="129"/>
      <c r="R246" s="129"/>
      <c r="S246" s="129"/>
      <c r="T246" s="129"/>
      <c r="U246" s="129"/>
      <c r="V246" s="129"/>
      <c r="W246" s="129"/>
      <c r="X246" s="129"/>
      <c r="Y246" s="129"/>
      <c r="Z246" s="129"/>
      <c r="AA246" s="129"/>
      <c r="AB246" s="129"/>
      <c r="AC246" s="129"/>
      <c r="AD246" s="129"/>
      <c r="AE246" s="129"/>
      <c r="AF246" s="129"/>
      <c r="AG246" s="129"/>
      <c r="AH246" s="129"/>
      <c r="AI246" s="129"/>
      <c r="AJ246" s="129"/>
      <c r="AK246" s="129"/>
      <c r="AL246" s="129"/>
      <c r="AM246" s="129"/>
      <c r="AN246" s="129"/>
      <c r="AO246" s="129"/>
      <c r="AP246" s="129"/>
      <c r="AQ246" s="129"/>
      <c r="AR246" s="129"/>
      <c r="AS246" s="129"/>
      <c r="AT246" s="129"/>
      <c r="AU246" s="129"/>
      <c r="AV246" s="129"/>
      <c r="AW246" s="129"/>
      <c r="AX246" s="129"/>
      <c r="AY246" s="129"/>
      <c r="AZ246" s="129"/>
      <c r="BA246" s="129"/>
      <c r="BB246" s="129"/>
      <c r="BC246" s="129"/>
      <c r="BD246" s="129"/>
      <c r="BE246" s="129"/>
      <c r="BF246" s="129"/>
      <c r="BG246" s="129"/>
      <c r="BH246" s="129"/>
      <c r="BI246" s="129"/>
      <c r="BJ246" s="129"/>
      <c r="BK246" s="129"/>
      <c r="BL246" s="129"/>
      <c r="BM246" s="129"/>
      <c r="BN246" s="129"/>
      <c r="BO246" s="129"/>
      <c r="BP246" s="129"/>
      <c r="BQ246" s="129"/>
      <c r="BR246" s="129"/>
      <c r="BS246" s="129"/>
    </row>
    <row r="247" spans="1:71" s="126" customFormat="1" ht="10.9" customHeight="1">
      <c r="A247" s="122"/>
      <c r="B247" s="123" t="s">
        <v>1092</v>
      </c>
      <c r="C247" s="124" t="s">
        <v>270</v>
      </c>
      <c r="D247" s="501">
        <v>0</v>
      </c>
      <c r="E247" s="501">
        <v>0</v>
      </c>
      <c r="F247" s="525">
        <f t="shared" ref="F247:G247" si="80">+F248</f>
        <v>0</v>
      </c>
      <c r="G247" s="525">
        <f t="shared" si="80"/>
        <v>0</v>
      </c>
      <c r="H247" s="500"/>
      <c r="I247" s="501">
        <f t="shared" si="69"/>
        <v>0</v>
      </c>
      <c r="J247" s="48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c r="AV247" s="125"/>
      <c r="AW247" s="125"/>
      <c r="AX247" s="125"/>
      <c r="AY247" s="125"/>
      <c r="AZ247" s="125"/>
      <c r="BA247" s="125"/>
      <c r="BB247" s="125"/>
      <c r="BC247" s="125"/>
      <c r="BD247" s="125"/>
      <c r="BE247" s="125"/>
      <c r="BF247" s="125"/>
      <c r="BG247" s="125"/>
      <c r="BH247" s="125"/>
      <c r="BI247" s="125"/>
      <c r="BJ247" s="125"/>
      <c r="BK247" s="125"/>
      <c r="BL247" s="125"/>
      <c r="BM247" s="125"/>
      <c r="BN247" s="125"/>
      <c r="BO247" s="125"/>
      <c r="BP247" s="125"/>
      <c r="BQ247" s="125"/>
      <c r="BR247" s="125"/>
      <c r="BS247" s="125"/>
    </row>
    <row r="248" spans="1:71" ht="11.85" customHeight="1">
      <c r="A248" s="143">
        <v>126</v>
      </c>
      <c r="B248" s="128" t="s">
        <v>1092</v>
      </c>
      <c r="C248" s="121">
        <v>870300</v>
      </c>
      <c r="D248" s="504">
        <v>0</v>
      </c>
      <c r="E248" s="508">
        <v>0</v>
      </c>
      <c r="F248" s="530">
        <v>0</v>
      </c>
      <c r="G248" s="533">
        <f>+F248</f>
        <v>0</v>
      </c>
      <c r="H248" s="500"/>
      <c r="I248" s="501">
        <f t="shared" si="69"/>
        <v>0</v>
      </c>
      <c r="K248" s="129"/>
      <c r="L248" s="129"/>
      <c r="M248" s="129"/>
      <c r="N248" s="129"/>
      <c r="O248" s="129"/>
      <c r="P248" s="129"/>
      <c r="Q248" s="129"/>
      <c r="R248" s="129"/>
      <c r="S248" s="129"/>
      <c r="T248" s="129"/>
      <c r="U248" s="129"/>
      <c r="V248" s="129"/>
      <c r="W248" s="129"/>
      <c r="X248" s="129"/>
      <c r="Y248" s="129"/>
      <c r="Z248" s="129"/>
      <c r="AA248" s="129"/>
      <c r="AB248" s="129"/>
      <c r="AC248" s="129"/>
      <c r="AD248" s="129"/>
      <c r="AE248" s="129"/>
      <c r="AF248" s="129"/>
      <c r="AG248" s="129"/>
      <c r="AH248" s="129"/>
      <c r="AI248" s="129"/>
      <c r="AJ248" s="129"/>
      <c r="AK248" s="129"/>
      <c r="AL248" s="129"/>
      <c r="AM248" s="129"/>
      <c r="AN248" s="129"/>
      <c r="AO248" s="129"/>
      <c r="AP248" s="129"/>
      <c r="AQ248" s="129"/>
      <c r="AR248" s="129"/>
      <c r="AS248" s="129"/>
      <c r="AT248" s="129"/>
      <c r="AU248" s="129"/>
      <c r="AV248" s="129"/>
      <c r="AW248" s="129"/>
      <c r="AX248" s="129"/>
      <c r="AY248" s="129"/>
      <c r="AZ248" s="129"/>
      <c r="BA248" s="129"/>
      <c r="BB248" s="129"/>
      <c r="BC248" s="129"/>
      <c r="BD248" s="129"/>
      <c r="BE248" s="129"/>
      <c r="BF248" s="129"/>
      <c r="BG248" s="129"/>
      <c r="BH248" s="129"/>
      <c r="BI248" s="129"/>
      <c r="BJ248" s="129"/>
      <c r="BK248" s="129"/>
      <c r="BL248" s="129"/>
      <c r="BM248" s="129"/>
      <c r="BN248" s="129"/>
      <c r="BO248" s="129"/>
      <c r="BP248" s="129"/>
      <c r="BQ248" s="129"/>
      <c r="BR248" s="129"/>
      <c r="BS248" s="129"/>
    </row>
    <row r="249" spans="1:71" s="126" customFormat="1" ht="10.9" customHeight="1">
      <c r="A249" s="122"/>
      <c r="B249" s="123" t="s">
        <v>1093</v>
      </c>
      <c r="C249" s="124" t="s">
        <v>270</v>
      </c>
      <c r="D249" s="501">
        <v>0</v>
      </c>
      <c r="E249" s="501">
        <v>0</v>
      </c>
      <c r="F249" s="525">
        <f>+F250</f>
        <v>4618.6400000000003</v>
      </c>
      <c r="G249" s="525">
        <f t="shared" ref="G249" si="81">+G250</f>
        <v>4618.6400000000003</v>
      </c>
      <c r="H249" s="500"/>
      <c r="I249" s="501">
        <f t="shared" si="69"/>
        <v>0</v>
      </c>
      <c r="J249" s="48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c r="AV249" s="125"/>
      <c r="AW249" s="125"/>
      <c r="AX249" s="125"/>
      <c r="AY249" s="125"/>
      <c r="AZ249" s="125"/>
      <c r="BA249" s="125"/>
      <c r="BB249" s="125"/>
      <c r="BC249" s="125"/>
      <c r="BD249" s="125"/>
      <c r="BE249" s="125"/>
      <c r="BF249" s="125"/>
      <c r="BG249" s="125"/>
      <c r="BH249" s="125"/>
      <c r="BI249" s="125"/>
      <c r="BJ249" s="125"/>
      <c r="BK249" s="125"/>
      <c r="BL249" s="125"/>
      <c r="BM249" s="125"/>
      <c r="BN249" s="125"/>
      <c r="BO249" s="125"/>
      <c r="BP249" s="125"/>
      <c r="BQ249" s="125"/>
      <c r="BR249" s="125"/>
      <c r="BS249" s="125"/>
    </row>
    <row r="250" spans="1:71" ht="10.9" customHeight="1">
      <c r="A250" s="143">
        <v>127</v>
      </c>
      <c r="B250" s="128" t="s">
        <v>1093</v>
      </c>
      <c r="C250" s="121">
        <v>880301</v>
      </c>
      <c r="D250" s="502"/>
      <c r="E250" s="502"/>
      <c r="F250" s="526">
        <v>4618.6400000000003</v>
      </c>
      <c r="G250" s="526">
        <f>+F250</f>
        <v>4618.6400000000003</v>
      </c>
      <c r="H250" s="500"/>
      <c r="I250" s="501">
        <f t="shared" si="69"/>
        <v>0</v>
      </c>
      <c r="K250" s="129"/>
      <c r="L250" s="129"/>
      <c r="M250" s="129"/>
      <c r="N250" s="129"/>
      <c r="O250" s="129"/>
      <c r="P250" s="129"/>
      <c r="Q250" s="129"/>
      <c r="R250" s="129"/>
      <c r="S250" s="129"/>
      <c r="T250" s="129"/>
      <c r="U250" s="129"/>
      <c r="V250" s="129"/>
      <c r="W250" s="129"/>
      <c r="X250" s="129"/>
      <c r="Y250" s="129"/>
      <c r="Z250" s="129"/>
      <c r="AA250" s="129"/>
      <c r="AB250" s="129"/>
      <c r="AC250" s="129"/>
      <c r="AD250" s="129"/>
      <c r="AE250" s="129"/>
      <c r="AF250" s="129"/>
      <c r="AG250" s="129"/>
      <c r="AH250" s="129"/>
      <c r="AI250" s="129"/>
      <c r="AJ250" s="129"/>
      <c r="AK250" s="129"/>
      <c r="AL250" s="129"/>
      <c r="AM250" s="129"/>
      <c r="AN250" s="129"/>
      <c r="AO250" s="129"/>
      <c r="AP250" s="129"/>
      <c r="AQ250" s="129"/>
      <c r="AR250" s="129"/>
      <c r="AS250" s="129"/>
      <c r="AT250" s="129"/>
      <c r="AU250" s="129"/>
      <c r="AV250" s="129"/>
      <c r="AW250" s="129"/>
      <c r="AX250" s="129"/>
      <c r="AY250" s="129"/>
      <c r="AZ250" s="129"/>
      <c r="BA250" s="129"/>
      <c r="BB250" s="129"/>
      <c r="BC250" s="129"/>
      <c r="BD250" s="129"/>
      <c r="BE250" s="129"/>
      <c r="BF250" s="129"/>
      <c r="BG250" s="129"/>
      <c r="BH250" s="129"/>
      <c r="BI250" s="129"/>
      <c r="BJ250" s="129"/>
      <c r="BK250" s="129"/>
      <c r="BL250" s="129"/>
      <c r="BM250" s="129"/>
      <c r="BN250" s="129"/>
      <c r="BO250" s="129"/>
      <c r="BP250" s="129"/>
      <c r="BQ250" s="129"/>
      <c r="BR250" s="129"/>
      <c r="BS250" s="129"/>
    </row>
    <row r="251" spans="1:71" s="126" customFormat="1" ht="10.9" customHeight="1">
      <c r="A251" s="122"/>
      <c r="B251" s="123" t="s">
        <v>1094</v>
      </c>
      <c r="C251" s="124" t="s">
        <v>270</v>
      </c>
      <c r="D251" s="501">
        <v>0</v>
      </c>
      <c r="E251" s="501">
        <v>0</v>
      </c>
      <c r="F251" s="525">
        <f t="shared" ref="F251:G251" si="82">+F252</f>
        <v>0</v>
      </c>
      <c r="G251" s="525">
        <f t="shared" si="82"/>
        <v>0</v>
      </c>
      <c r="H251" s="500"/>
      <c r="I251" s="501">
        <f t="shared" si="69"/>
        <v>0</v>
      </c>
      <c r="J251" s="48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c r="AV251" s="125"/>
      <c r="AW251" s="125"/>
      <c r="AX251" s="125"/>
      <c r="AY251" s="125"/>
      <c r="AZ251" s="125"/>
      <c r="BA251" s="125"/>
      <c r="BB251" s="125"/>
      <c r="BC251" s="125"/>
      <c r="BD251" s="125"/>
      <c r="BE251" s="125"/>
      <c r="BF251" s="125"/>
      <c r="BG251" s="125"/>
      <c r="BH251" s="125"/>
      <c r="BI251" s="125"/>
      <c r="BJ251" s="125"/>
      <c r="BK251" s="125"/>
      <c r="BL251" s="125"/>
      <c r="BM251" s="125"/>
      <c r="BN251" s="125"/>
      <c r="BO251" s="125"/>
      <c r="BP251" s="125"/>
      <c r="BQ251" s="125"/>
      <c r="BR251" s="125"/>
      <c r="BS251" s="125"/>
    </row>
    <row r="252" spans="1:71" ht="10.9" customHeight="1">
      <c r="A252" s="143">
        <v>128</v>
      </c>
      <c r="B252" s="128" t="s">
        <v>1094</v>
      </c>
      <c r="C252" s="121">
        <v>880300</v>
      </c>
      <c r="D252" s="504">
        <v>0</v>
      </c>
      <c r="E252" s="508">
        <v>0</v>
      </c>
      <c r="F252" s="533">
        <f>+G252</f>
        <v>0</v>
      </c>
      <c r="G252" s="530">
        <v>0</v>
      </c>
      <c r="H252" s="500"/>
      <c r="I252" s="501">
        <f t="shared" si="69"/>
        <v>0</v>
      </c>
      <c r="K252" s="129"/>
      <c r="L252" s="129"/>
      <c r="M252" s="129"/>
      <c r="N252" s="129"/>
      <c r="O252" s="129"/>
      <c r="P252" s="129"/>
      <c r="Q252" s="129"/>
      <c r="R252" s="129"/>
      <c r="S252" s="129"/>
      <c r="T252" s="129"/>
      <c r="U252" s="129"/>
      <c r="V252" s="129"/>
      <c r="W252" s="129"/>
      <c r="X252" s="129"/>
      <c r="Y252" s="129"/>
      <c r="Z252" s="129"/>
      <c r="AA252" s="129"/>
      <c r="AB252" s="129"/>
      <c r="AC252" s="129"/>
      <c r="AD252" s="129"/>
      <c r="AE252" s="129"/>
      <c r="AF252" s="129"/>
      <c r="AG252" s="129"/>
      <c r="AH252" s="129"/>
      <c r="AI252" s="129"/>
      <c r="AJ252" s="129"/>
      <c r="AK252" s="129"/>
      <c r="AL252" s="129"/>
      <c r="AM252" s="129"/>
      <c r="AN252" s="129"/>
      <c r="AO252" s="129"/>
      <c r="AP252" s="129"/>
      <c r="AQ252" s="129"/>
      <c r="AR252" s="129"/>
      <c r="AS252" s="129"/>
      <c r="AT252" s="129"/>
      <c r="AU252" s="129"/>
      <c r="AV252" s="129"/>
      <c r="AW252" s="129"/>
      <c r="AX252" s="129"/>
      <c r="AY252" s="129"/>
      <c r="AZ252" s="129"/>
      <c r="BA252" s="129"/>
      <c r="BB252" s="129"/>
      <c r="BC252" s="129"/>
      <c r="BD252" s="129"/>
      <c r="BE252" s="129"/>
      <c r="BF252" s="129"/>
      <c r="BG252" s="129"/>
      <c r="BH252" s="129"/>
      <c r="BI252" s="129"/>
      <c r="BJ252" s="129"/>
      <c r="BK252" s="129"/>
      <c r="BL252" s="129"/>
      <c r="BM252" s="129"/>
      <c r="BN252" s="129"/>
      <c r="BO252" s="129"/>
      <c r="BP252" s="129"/>
      <c r="BQ252" s="129"/>
      <c r="BR252" s="129"/>
      <c r="BS252" s="129"/>
    </row>
    <row r="253" spans="1:71" s="126" customFormat="1" ht="10.9" customHeight="1">
      <c r="A253" s="122"/>
      <c r="B253" s="123" t="s">
        <v>1095</v>
      </c>
      <c r="C253" s="124" t="s">
        <v>270</v>
      </c>
      <c r="D253" s="501">
        <v>0</v>
      </c>
      <c r="E253" s="501">
        <v>0</v>
      </c>
      <c r="F253" s="525">
        <f t="shared" ref="F253:G253" si="83">+F254</f>
        <v>0</v>
      </c>
      <c r="G253" s="525">
        <f t="shared" si="83"/>
        <v>0</v>
      </c>
      <c r="H253" s="500"/>
      <c r="I253" s="501">
        <f t="shared" si="69"/>
        <v>0</v>
      </c>
      <c r="J253" s="48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c r="AV253" s="125"/>
      <c r="AW253" s="125"/>
      <c r="AX253" s="125"/>
      <c r="AY253" s="125"/>
      <c r="AZ253" s="125"/>
      <c r="BA253" s="125"/>
      <c r="BB253" s="125"/>
      <c r="BC253" s="125"/>
      <c r="BD253" s="125"/>
      <c r="BE253" s="125"/>
      <c r="BF253" s="125"/>
      <c r="BG253" s="125"/>
      <c r="BH253" s="125"/>
      <c r="BI253" s="125"/>
      <c r="BJ253" s="125"/>
      <c r="BK253" s="125"/>
      <c r="BL253" s="125"/>
      <c r="BM253" s="125"/>
      <c r="BN253" s="125"/>
      <c r="BO253" s="125"/>
      <c r="BP253" s="125"/>
      <c r="BQ253" s="125"/>
      <c r="BR253" s="125"/>
      <c r="BS253" s="125"/>
    </row>
    <row r="254" spans="1:71" ht="10.9" customHeight="1">
      <c r="A254" s="143">
        <v>129</v>
      </c>
      <c r="B254" s="462" t="s">
        <v>1095</v>
      </c>
      <c r="C254" s="121">
        <v>880400</v>
      </c>
      <c r="D254" s="504">
        <v>0</v>
      </c>
      <c r="E254" s="508">
        <v>0</v>
      </c>
      <c r="F254" s="527">
        <v>0</v>
      </c>
      <c r="G254" s="527">
        <f>+F254</f>
        <v>0</v>
      </c>
      <c r="H254" s="500"/>
      <c r="I254" s="501">
        <f t="shared" si="69"/>
        <v>0</v>
      </c>
      <c r="K254" s="129"/>
      <c r="L254" s="129"/>
      <c r="M254" s="129"/>
      <c r="N254" s="129"/>
      <c r="O254" s="129"/>
      <c r="P254" s="129"/>
      <c r="Q254" s="129"/>
      <c r="R254" s="129"/>
      <c r="S254" s="129"/>
      <c r="T254" s="129"/>
      <c r="U254" s="129"/>
      <c r="V254" s="129"/>
      <c r="W254" s="129"/>
      <c r="X254" s="129"/>
      <c r="Y254" s="129"/>
      <c r="Z254" s="129"/>
      <c r="AA254" s="129"/>
      <c r="AB254" s="129"/>
      <c r="AC254" s="129"/>
      <c r="AD254" s="129"/>
      <c r="AE254" s="129"/>
      <c r="AF254" s="129"/>
      <c r="AG254" s="129"/>
      <c r="AH254" s="129"/>
      <c r="AI254" s="129"/>
      <c r="AJ254" s="129"/>
      <c r="AK254" s="129"/>
      <c r="AL254" s="129"/>
      <c r="AM254" s="129"/>
      <c r="AN254" s="129"/>
      <c r="AO254" s="129"/>
      <c r="AP254" s="129"/>
      <c r="AQ254" s="129"/>
      <c r="AR254" s="129"/>
      <c r="AS254" s="129"/>
      <c r="AT254" s="129"/>
      <c r="AU254" s="129"/>
      <c r="AV254" s="129"/>
      <c r="AW254" s="129"/>
      <c r="AX254" s="129"/>
      <c r="AY254" s="129"/>
      <c r="AZ254" s="129"/>
      <c r="BA254" s="129"/>
      <c r="BB254" s="129"/>
      <c r="BC254" s="129"/>
      <c r="BD254" s="129"/>
      <c r="BE254" s="129"/>
      <c r="BF254" s="129"/>
      <c r="BG254" s="129"/>
      <c r="BH254" s="129"/>
      <c r="BI254" s="129"/>
      <c r="BJ254" s="129"/>
      <c r="BK254" s="129"/>
      <c r="BL254" s="129"/>
      <c r="BM254" s="129"/>
      <c r="BN254" s="129"/>
      <c r="BO254" s="129"/>
      <c r="BP254" s="129"/>
      <c r="BQ254" s="129"/>
      <c r="BR254" s="129"/>
      <c r="BS254" s="129"/>
    </row>
    <row r="255" spans="1:71" s="126" customFormat="1" ht="10.9" customHeight="1">
      <c r="A255" s="122"/>
      <c r="B255" s="123" t="s">
        <v>809</v>
      </c>
      <c r="C255" s="124" t="s">
        <v>270</v>
      </c>
      <c r="D255" s="501">
        <v>0</v>
      </c>
      <c r="E255" s="501">
        <v>0</v>
      </c>
      <c r="F255" s="525">
        <f t="shared" ref="F255:G255" si="84">+F256</f>
        <v>0</v>
      </c>
      <c r="G255" s="525">
        <f t="shared" si="84"/>
        <v>0</v>
      </c>
      <c r="H255" s="500"/>
      <c r="I255" s="501">
        <f t="shared" si="69"/>
        <v>0</v>
      </c>
      <c r="J255" s="48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c r="AV255" s="125"/>
      <c r="AW255" s="125"/>
      <c r="AX255" s="125"/>
      <c r="AY255" s="125"/>
      <c r="AZ255" s="125"/>
      <c r="BA255" s="125"/>
      <c r="BB255" s="125"/>
      <c r="BC255" s="125"/>
      <c r="BD255" s="125"/>
      <c r="BE255" s="125"/>
      <c r="BF255" s="125"/>
      <c r="BG255" s="125"/>
      <c r="BH255" s="125"/>
      <c r="BI255" s="125"/>
      <c r="BJ255" s="125"/>
      <c r="BK255" s="125"/>
      <c r="BL255" s="125"/>
      <c r="BM255" s="125"/>
      <c r="BN255" s="125"/>
      <c r="BO255" s="125"/>
      <c r="BP255" s="125"/>
      <c r="BQ255" s="125"/>
      <c r="BR255" s="125"/>
      <c r="BS255" s="125"/>
    </row>
    <row r="256" spans="1:71" ht="10.9" customHeight="1">
      <c r="A256" s="143">
        <v>130</v>
      </c>
      <c r="B256" s="128" t="s">
        <v>809</v>
      </c>
      <c r="C256" s="121">
        <v>910100</v>
      </c>
      <c r="D256" s="504">
        <v>0</v>
      </c>
      <c r="E256" s="508">
        <v>0</v>
      </c>
      <c r="F256" s="530"/>
      <c r="G256" s="533">
        <f>+F256</f>
        <v>0</v>
      </c>
      <c r="H256" s="500"/>
      <c r="I256" s="501">
        <f t="shared" si="69"/>
        <v>0</v>
      </c>
      <c r="K256" s="129"/>
      <c r="L256" s="129"/>
      <c r="M256" s="129"/>
      <c r="N256" s="129"/>
      <c r="O256" s="129"/>
      <c r="P256" s="129"/>
      <c r="Q256" s="129"/>
      <c r="R256" s="129"/>
      <c r="S256" s="129"/>
      <c r="T256" s="129"/>
      <c r="U256" s="129"/>
      <c r="V256" s="129"/>
      <c r="W256" s="129"/>
      <c r="X256" s="129"/>
      <c r="Y256" s="129"/>
      <c r="Z256" s="129"/>
      <c r="AA256" s="129"/>
      <c r="AB256" s="129"/>
      <c r="AC256" s="129"/>
      <c r="AD256" s="129"/>
      <c r="AE256" s="129"/>
      <c r="AF256" s="129"/>
      <c r="AG256" s="129"/>
      <c r="AH256" s="129"/>
      <c r="AI256" s="129"/>
      <c r="AJ256" s="129"/>
      <c r="AK256" s="129"/>
      <c r="AL256" s="129"/>
      <c r="AM256" s="129"/>
      <c r="AN256" s="129"/>
      <c r="AO256" s="129"/>
      <c r="AP256" s="129"/>
      <c r="AQ256" s="129"/>
      <c r="AR256" s="129"/>
      <c r="AS256" s="129"/>
      <c r="AT256" s="129"/>
      <c r="AU256" s="129"/>
      <c r="AV256" s="129"/>
      <c r="AW256" s="129"/>
      <c r="AX256" s="129"/>
      <c r="AY256" s="129"/>
      <c r="AZ256" s="129"/>
      <c r="BA256" s="129"/>
      <c r="BB256" s="129"/>
      <c r="BC256" s="129"/>
      <c r="BD256" s="129"/>
      <c r="BE256" s="129"/>
      <c r="BF256" s="129"/>
      <c r="BG256" s="129"/>
      <c r="BH256" s="129"/>
      <c r="BI256" s="129"/>
      <c r="BJ256" s="129"/>
      <c r="BK256" s="129"/>
      <c r="BL256" s="129"/>
      <c r="BM256" s="129"/>
      <c r="BN256" s="129"/>
      <c r="BO256" s="129"/>
      <c r="BP256" s="129"/>
      <c r="BQ256" s="129"/>
      <c r="BR256" s="129"/>
      <c r="BS256" s="129"/>
    </row>
    <row r="257" spans="1:71" s="112" customFormat="1" ht="10.9" customHeight="1">
      <c r="A257" s="122"/>
      <c r="B257" s="123" t="s">
        <v>1096</v>
      </c>
      <c r="C257" s="124" t="s">
        <v>270</v>
      </c>
      <c r="D257" s="501">
        <v>0</v>
      </c>
      <c r="E257" s="501">
        <v>0</v>
      </c>
      <c r="F257" s="536"/>
      <c r="G257" s="536"/>
      <c r="H257" s="500"/>
      <c r="I257" s="501">
        <f t="shared" si="69"/>
        <v>0</v>
      </c>
      <c r="J257" s="48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c r="AV257" s="125"/>
      <c r="AW257" s="125"/>
      <c r="AX257" s="125"/>
      <c r="AY257" s="125"/>
      <c r="AZ257" s="125"/>
      <c r="BA257" s="125"/>
      <c r="BB257" s="125"/>
      <c r="BC257" s="125"/>
      <c r="BD257" s="125"/>
      <c r="BE257" s="125"/>
      <c r="BF257" s="125"/>
      <c r="BG257" s="125"/>
      <c r="BH257" s="125"/>
      <c r="BI257" s="125"/>
      <c r="BJ257" s="125"/>
      <c r="BK257" s="125"/>
      <c r="BL257" s="125"/>
      <c r="BM257" s="125"/>
      <c r="BN257" s="125"/>
      <c r="BO257" s="125"/>
      <c r="BP257" s="125"/>
      <c r="BQ257" s="125"/>
      <c r="BR257" s="125"/>
      <c r="BS257" s="125"/>
    </row>
    <row r="258" spans="1:71" ht="10.9" customHeight="1">
      <c r="A258" s="143">
        <v>131</v>
      </c>
      <c r="B258" s="128" t="s">
        <v>1096</v>
      </c>
      <c r="C258" s="121">
        <v>920100</v>
      </c>
      <c r="D258" s="502"/>
      <c r="E258" s="502">
        <v>-41.15</v>
      </c>
      <c r="F258" s="525">
        <v>2400341216.9099998</v>
      </c>
      <c r="G258" s="525">
        <v>2400341216.9099998</v>
      </c>
      <c r="H258" s="500"/>
      <c r="I258" s="501">
        <f t="shared" si="69"/>
        <v>-41.15</v>
      </c>
      <c r="J258" s="489"/>
      <c r="K258" s="129"/>
      <c r="L258" s="129"/>
      <c r="M258" s="129"/>
      <c r="N258" s="129"/>
      <c r="O258" s="129"/>
      <c r="P258" s="129"/>
      <c r="Q258" s="129"/>
      <c r="R258" s="129"/>
      <c r="S258" s="129"/>
      <c r="T258" s="129"/>
      <c r="U258" s="129"/>
      <c r="V258" s="129"/>
      <c r="W258" s="129"/>
      <c r="X258" s="129"/>
      <c r="Y258" s="129"/>
      <c r="Z258" s="129"/>
      <c r="AA258" s="129"/>
      <c r="AB258" s="129"/>
      <c r="AC258" s="129"/>
      <c r="AD258" s="129"/>
      <c r="AE258" s="129"/>
      <c r="AF258" s="129"/>
      <c r="AG258" s="129"/>
      <c r="AH258" s="129"/>
      <c r="AI258" s="129"/>
      <c r="AJ258" s="129"/>
      <c r="AK258" s="129"/>
      <c r="AL258" s="129"/>
      <c r="AM258" s="129"/>
      <c r="AN258" s="129"/>
      <c r="AO258" s="129"/>
      <c r="AP258" s="129"/>
      <c r="AQ258" s="129"/>
      <c r="AR258" s="129"/>
      <c r="AS258" s="129"/>
      <c r="AT258" s="129"/>
      <c r="AU258" s="129"/>
      <c r="AV258" s="129"/>
      <c r="AW258" s="129"/>
      <c r="AX258" s="129"/>
      <c r="AY258" s="129"/>
      <c r="AZ258" s="129"/>
      <c r="BA258" s="129"/>
      <c r="BB258" s="129"/>
      <c r="BC258" s="129"/>
      <c r="BD258" s="129"/>
      <c r="BE258" s="129"/>
      <c r="BF258" s="129"/>
      <c r="BG258" s="129"/>
      <c r="BH258" s="129"/>
      <c r="BI258" s="129"/>
      <c r="BJ258" s="129"/>
      <c r="BK258" s="129"/>
      <c r="BL258" s="129"/>
      <c r="BM258" s="129"/>
      <c r="BN258" s="129"/>
      <c r="BO258" s="129"/>
      <c r="BP258" s="129"/>
      <c r="BQ258" s="129"/>
      <c r="BR258" s="129"/>
      <c r="BS258" s="129"/>
    </row>
    <row r="259" spans="1:71" s="112" customFormat="1" ht="12.75" customHeight="1">
      <c r="A259" s="394"/>
      <c r="B259" s="395" t="s">
        <v>579</v>
      </c>
      <c r="C259" s="396"/>
      <c r="D259" s="509">
        <f>+D7+D13+D19+D24+D43+D48+D53+D64+D72+D76</f>
        <v>4987335132.1800003</v>
      </c>
      <c r="E259" s="509">
        <f>+E66+E74+E78+E98+E105+E108+E120+E124+E131+E137+E133+E112+E258+E101+E114+E70</f>
        <v>4987335091.0300007</v>
      </c>
      <c r="F259" s="537">
        <f>+F7+F11+F13+F19+F24+F27+F29+F31+F33+F35+F37+F43+F48+F53+F58+F62+F64+F66+F68+F70+F72+F74+F76+F78+F80+F156+F60+F82+F84+F86+F88+F90+F92+F94+F96+F98+F101+F103+F105+F108+F110+F112+F114+F118+F120+F122+F124+F126+F128+F131+F133+F135+F137+F139+F144+F146+F148+F150+F152+F157+F159+F161+F163+F171+F173+F175+F177+F179+F182+F184+F186+F188+F194+F196+F198+F200+F202+F205+F207+F209+F233+F237+F239+F241+F243+F245+F247+F249+F251+F253+F255+F258</f>
        <v>53938122562.279999</v>
      </c>
      <c r="G259" s="537">
        <f>+G7+G11+G13+G19+G24+G27+G29+G31+G33+G35+G37+G43+G48+G53+G58+G62+G64+G66+G68+G70+G72+G74+G76+G78+G80+G156+G60+G82+G84+G86+G88+G90+G92+G94+G96+G98+G101+G103+G105+G108+G110+G112+G114+G118+G120+G122+G124+G126+G128+G131+G133+G135+G137+G139+G144+G146+G148+G150+G152+G157+G159+G161+G163+G171+G173+G175+G177+G179+G182+G184+G186+G188+G194+G196+G198+G200+G202+G205+G207+G209+G233+G237+G239+G241+G243+G245+G247+G249+G251+G253+G255+G258</f>
        <v>53938122562.279999</v>
      </c>
      <c r="H259" s="509">
        <f>+H7+H13+H19+H24+H43+H48+H53+H64+H72+H76+H27+H152+H173+H175+H177+H179+H182+H188+H198+H200+H209+H233+H243+H37</f>
        <v>3992818872.6100016</v>
      </c>
      <c r="I259" s="509">
        <f>+I66+I70+I74+I78+I82+I88+I92+I98+I105+I108+I112+I120+I124+I131+I137+I139+I249+I258+I101+I133+I114</f>
        <v>3992818831.46</v>
      </c>
      <c r="J259" s="493"/>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c r="AV259" s="125"/>
      <c r="AW259" s="125"/>
      <c r="AX259" s="125"/>
      <c r="AY259" s="125"/>
      <c r="AZ259" s="125"/>
      <c r="BA259" s="125"/>
      <c r="BB259" s="125"/>
      <c r="BC259" s="125"/>
      <c r="BD259" s="125"/>
      <c r="BE259" s="125"/>
      <c r="BF259" s="125"/>
      <c r="BG259" s="125"/>
      <c r="BH259" s="125"/>
      <c r="BI259" s="125"/>
      <c r="BJ259" s="125"/>
      <c r="BK259" s="125"/>
      <c r="BL259" s="125"/>
      <c r="BM259" s="125"/>
      <c r="BN259" s="125"/>
      <c r="BO259" s="125"/>
      <c r="BP259" s="125"/>
      <c r="BQ259" s="125"/>
      <c r="BR259" s="125"/>
      <c r="BS259" s="125"/>
    </row>
    <row r="260" spans="1:71" s="112" customFormat="1" ht="12.75" customHeight="1">
      <c r="B260" s="454"/>
      <c r="C260" s="455"/>
      <c r="D260" s="510"/>
      <c r="E260" s="510"/>
      <c r="F260" s="538"/>
      <c r="G260" s="538"/>
      <c r="H260" s="510"/>
      <c r="I260" s="511"/>
      <c r="J260" s="493"/>
    </row>
    <row r="261" spans="1:71" s="112" customFormat="1" ht="12.75" customHeight="1">
      <c r="B261" s="454"/>
      <c r="C261" s="455"/>
      <c r="D261" s="512"/>
      <c r="E261" s="510"/>
      <c r="F261" s="538"/>
      <c r="G261" s="538"/>
      <c r="H261" s="510"/>
      <c r="I261" s="513"/>
      <c r="J261" s="493"/>
    </row>
    <row r="262" spans="1:71">
      <c r="C262" s="437"/>
      <c r="D262" s="465">
        <v>4987335132.1800003</v>
      </c>
      <c r="E262" s="465">
        <v>4987335091.0299997</v>
      </c>
      <c r="F262" s="539">
        <v>53938122562.279999</v>
      </c>
      <c r="G262" s="539">
        <v>53938122562.279999</v>
      </c>
      <c r="H262" s="465">
        <v>3992818872.6100001</v>
      </c>
      <c r="I262" s="465">
        <v>3992818831.46</v>
      </c>
      <c r="J262" s="494"/>
      <c r="K262" s="129"/>
      <c r="L262" s="129"/>
      <c r="M262" s="129"/>
      <c r="N262" s="129"/>
      <c r="O262" s="129"/>
      <c r="P262" s="129"/>
      <c r="Q262" s="129"/>
      <c r="R262" s="129"/>
      <c r="S262" s="129"/>
      <c r="T262" s="129"/>
      <c r="U262" s="129"/>
      <c r="V262" s="129"/>
      <c r="W262" s="129"/>
      <c r="X262" s="129"/>
      <c r="Y262" s="129"/>
      <c r="Z262" s="129"/>
      <c r="AA262" s="129"/>
      <c r="AB262" s="129"/>
      <c r="AC262" s="129"/>
      <c r="AD262" s="129"/>
      <c r="AE262" s="129"/>
      <c r="AF262" s="129"/>
      <c r="AG262" s="129"/>
      <c r="AH262" s="129"/>
      <c r="AI262" s="129"/>
      <c r="AJ262" s="129"/>
      <c r="AK262" s="129"/>
      <c r="AL262" s="129"/>
      <c r="AM262" s="129"/>
      <c r="AN262" s="129"/>
      <c r="AO262" s="129"/>
      <c r="AP262" s="129"/>
      <c r="AQ262" s="129"/>
      <c r="AR262" s="129"/>
      <c r="AS262" s="129"/>
      <c r="AT262" s="129"/>
      <c r="AU262" s="129"/>
      <c r="AV262" s="129"/>
      <c r="AW262" s="129"/>
      <c r="AX262" s="129"/>
      <c r="AY262" s="129"/>
      <c r="AZ262" s="129"/>
      <c r="BA262" s="129"/>
      <c r="BB262" s="129"/>
      <c r="BC262" s="129"/>
      <c r="BD262" s="129"/>
      <c r="BE262" s="129"/>
      <c r="BF262" s="129"/>
      <c r="BG262" s="129"/>
      <c r="BH262" s="129"/>
      <c r="BI262" s="129"/>
      <c r="BJ262" s="129"/>
      <c r="BK262" s="129"/>
      <c r="BL262" s="129"/>
      <c r="BM262" s="129"/>
      <c r="BN262" s="129"/>
      <c r="BO262" s="129"/>
      <c r="BP262" s="129"/>
      <c r="BQ262" s="129"/>
      <c r="BR262" s="129"/>
      <c r="BS262" s="129"/>
    </row>
    <row r="263" spans="1:71">
      <c r="C263" s="437"/>
      <c r="D263" s="465"/>
      <c r="E263" s="465"/>
      <c r="F263" s="539"/>
      <c r="G263" s="539"/>
      <c r="H263" s="465"/>
      <c r="I263" s="465"/>
      <c r="K263" s="129"/>
      <c r="L263" s="129"/>
      <c r="M263" s="129"/>
      <c r="N263" s="129"/>
      <c r="O263" s="129"/>
      <c r="P263" s="129"/>
      <c r="Q263" s="129"/>
      <c r="R263" s="129"/>
      <c r="S263" s="129"/>
      <c r="T263" s="129"/>
      <c r="U263" s="129"/>
      <c r="V263" s="129"/>
      <c r="W263" s="129"/>
      <c r="X263" s="129"/>
      <c r="Y263" s="129"/>
      <c r="Z263" s="129"/>
      <c r="AA263" s="129"/>
      <c r="AB263" s="129"/>
      <c r="AC263" s="129"/>
      <c r="AD263" s="129"/>
      <c r="AE263" s="129"/>
      <c r="AF263" s="129"/>
      <c r="AG263" s="129"/>
      <c r="AH263" s="129"/>
      <c r="AI263" s="129"/>
      <c r="AJ263" s="129"/>
      <c r="AK263" s="129"/>
      <c r="AL263" s="129"/>
      <c r="AM263" s="129"/>
      <c r="AN263" s="129"/>
      <c r="AO263" s="129"/>
      <c r="AP263" s="129"/>
      <c r="AQ263" s="129"/>
      <c r="AR263" s="129"/>
      <c r="AS263" s="129"/>
      <c r="AT263" s="129"/>
      <c r="AU263" s="129"/>
      <c r="AV263" s="129"/>
      <c r="AW263" s="129"/>
      <c r="AX263" s="129"/>
      <c r="AY263" s="129"/>
      <c r="AZ263" s="129"/>
      <c r="BA263" s="129"/>
      <c r="BB263" s="129"/>
      <c r="BC263" s="129"/>
      <c r="BD263" s="129"/>
      <c r="BE263" s="129"/>
      <c r="BF263" s="129"/>
      <c r="BG263" s="129"/>
      <c r="BH263" s="129"/>
      <c r="BI263" s="129"/>
      <c r="BJ263" s="129"/>
      <c r="BK263" s="129"/>
      <c r="BL263" s="129"/>
      <c r="BM263" s="129"/>
      <c r="BN263" s="129"/>
      <c r="BO263" s="129"/>
      <c r="BP263" s="129"/>
      <c r="BQ263" s="129"/>
      <c r="BR263" s="129"/>
      <c r="BS263" s="129"/>
    </row>
    <row r="264" spans="1:71" ht="15.75">
      <c r="C264" s="437"/>
      <c r="D264" s="514">
        <f>+D262-D259</f>
        <v>0</v>
      </c>
      <c r="E264" s="514">
        <f>+E262-E259</f>
        <v>0</v>
      </c>
      <c r="F264" s="540">
        <f t="shared" ref="F264:I264" si="85">+F262-F259</f>
        <v>0</v>
      </c>
      <c r="G264" s="540">
        <f t="shared" si="85"/>
        <v>0</v>
      </c>
      <c r="H264" s="514">
        <f>+H262-H259</f>
        <v>0</v>
      </c>
      <c r="I264" s="514">
        <f t="shared" si="85"/>
        <v>0</v>
      </c>
      <c r="J264" s="495"/>
      <c r="K264" s="129"/>
      <c r="L264" s="129"/>
      <c r="M264" s="129"/>
      <c r="N264" s="129"/>
      <c r="O264" s="129"/>
      <c r="P264" s="129"/>
      <c r="Q264" s="129"/>
      <c r="R264" s="129"/>
      <c r="S264" s="129"/>
      <c r="T264" s="129"/>
      <c r="U264" s="129"/>
      <c r="V264" s="129"/>
      <c r="W264" s="129"/>
      <c r="X264" s="129"/>
      <c r="Y264" s="129"/>
      <c r="Z264" s="129"/>
      <c r="AA264" s="129"/>
      <c r="AB264" s="129"/>
      <c r="AC264" s="129"/>
      <c r="AD264" s="129"/>
      <c r="AE264" s="129"/>
      <c r="AF264" s="129"/>
      <c r="AG264" s="129"/>
      <c r="AH264" s="129"/>
      <c r="AI264" s="129"/>
      <c r="AJ264" s="129"/>
      <c r="AK264" s="129"/>
      <c r="AL264" s="129"/>
      <c r="AM264" s="129"/>
      <c r="AN264" s="129"/>
      <c r="AO264" s="129"/>
      <c r="AP264" s="129"/>
      <c r="AQ264" s="129"/>
      <c r="AR264" s="129"/>
      <c r="AS264" s="129"/>
      <c r="AT264" s="129"/>
      <c r="AU264" s="129"/>
      <c r="AV264" s="129"/>
      <c r="AW264" s="129"/>
      <c r="AX264" s="129"/>
      <c r="AY264" s="129"/>
      <c r="AZ264" s="129"/>
      <c r="BA264" s="129"/>
      <c r="BB264" s="129"/>
      <c r="BC264" s="129"/>
      <c r="BD264" s="129"/>
      <c r="BE264" s="129"/>
      <c r="BF264" s="129"/>
      <c r="BG264" s="129"/>
      <c r="BH264" s="129"/>
      <c r="BI264" s="129"/>
      <c r="BJ264" s="129"/>
      <c r="BK264" s="129"/>
      <c r="BL264" s="129"/>
      <c r="BM264" s="129"/>
      <c r="BN264" s="129"/>
      <c r="BO264" s="129"/>
      <c r="BP264" s="129"/>
      <c r="BQ264" s="129"/>
      <c r="BR264" s="129"/>
      <c r="BS264" s="129"/>
    </row>
    <row r="265" spans="1:71">
      <c r="C265" s="437"/>
      <c r="D265" s="515"/>
      <c r="E265" s="515"/>
      <c r="F265" s="541"/>
      <c r="G265" s="541"/>
      <c r="H265" s="515"/>
      <c r="I265" s="515"/>
      <c r="K265" s="129"/>
      <c r="L265" s="129"/>
      <c r="M265" s="129"/>
      <c r="N265" s="129"/>
      <c r="O265" s="129"/>
      <c r="P265" s="129"/>
      <c r="Q265" s="129"/>
      <c r="R265" s="129"/>
      <c r="S265" s="129"/>
      <c r="T265" s="129"/>
      <c r="U265" s="129"/>
      <c r="V265" s="129"/>
      <c r="W265" s="129"/>
      <c r="X265" s="129"/>
      <c r="Y265" s="129"/>
      <c r="Z265" s="129"/>
      <c r="AA265" s="129"/>
      <c r="AB265" s="129"/>
      <c r="AC265" s="129"/>
      <c r="AD265" s="129"/>
      <c r="AE265" s="129"/>
      <c r="AF265" s="129"/>
      <c r="AG265" s="129"/>
      <c r="AH265" s="129"/>
      <c r="AI265" s="129"/>
      <c r="AJ265" s="129"/>
      <c r="AK265" s="129"/>
      <c r="AL265" s="129"/>
      <c r="AM265" s="129"/>
      <c r="AN265" s="129"/>
      <c r="AO265" s="129"/>
      <c r="AP265" s="129"/>
      <c r="AQ265" s="129"/>
      <c r="AR265" s="129"/>
      <c r="AS265" s="129"/>
      <c r="AT265" s="129"/>
      <c r="AU265" s="129"/>
      <c r="AV265" s="129"/>
      <c r="AW265" s="129"/>
      <c r="AX265" s="129"/>
      <c r="AY265" s="129"/>
      <c r="AZ265" s="129"/>
      <c r="BA265" s="129"/>
      <c r="BB265" s="129"/>
      <c r="BC265" s="129"/>
      <c r="BD265" s="129"/>
      <c r="BE265" s="129"/>
      <c r="BF265" s="129"/>
      <c r="BG265" s="129"/>
      <c r="BH265" s="129"/>
      <c r="BI265" s="129"/>
      <c r="BJ265" s="129"/>
      <c r="BK265" s="129"/>
      <c r="BL265" s="129"/>
      <c r="BM265" s="129"/>
      <c r="BN265" s="129"/>
      <c r="BO265" s="129"/>
      <c r="BP265" s="129"/>
      <c r="BQ265" s="129"/>
      <c r="BR265" s="129"/>
      <c r="BS265" s="129"/>
    </row>
    <row r="266" spans="1:71">
      <c r="C266" s="437"/>
      <c r="D266" s="516"/>
      <c r="F266" s="541"/>
      <c r="G266" s="541"/>
      <c r="H266" s="517"/>
      <c r="I266" s="518"/>
      <c r="K266" s="129"/>
      <c r="L266" s="129"/>
      <c r="M266" s="129"/>
      <c r="N266" s="129"/>
      <c r="O266" s="129"/>
      <c r="P266" s="129"/>
      <c r="Q266" s="129"/>
      <c r="R266" s="129"/>
      <c r="S266" s="129"/>
      <c r="T266" s="129"/>
      <c r="U266" s="129"/>
      <c r="V266" s="129"/>
      <c r="W266" s="129"/>
      <c r="X266" s="129"/>
      <c r="Y266" s="129"/>
      <c r="Z266" s="129"/>
      <c r="AA266" s="129"/>
      <c r="AB266" s="129"/>
      <c r="AC266" s="129"/>
      <c r="AD266" s="129"/>
      <c r="AE266" s="129"/>
      <c r="AF266" s="129"/>
      <c r="AG266" s="129"/>
      <c r="AH266" s="129"/>
      <c r="AI266" s="129"/>
      <c r="AJ266" s="129"/>
      <c r="AK266" s="129"/>
      <c r="AL266" s="129"/>
      <c r="AM266" s="129"/>
      <c r="AN266" s="129"/>
      <c r="AO266" s="129"/>
      <c r="AP266" s="129"/>
      <c r="AQ266" s="129"/>
      <c r="AR266" s="129"/>
      <c r="AS266" s="129"/>
      <c r="AT266" s="129"/>
      <c r="AU266" s="129"/>
      <c r="AV266" s="129"/>
      <c r="AW266" s="129"/>
      <c r="AX266" s="129"/>
      <c r="AY266" s="129"/>
      <c r="AZ266" s="129"/>
      <c r="BA266" s="129"/>
      <c r="BB266" s="129"/>
      <c r="BC266" s="129"/>
      <c r="BD266" s="129"/>
      <c r="BE266" s="129"/>
      <c r="BF266" s="129"/>
      <c r="BG266" s="129"/>
      <c r="BH266" s="129"/>
      <c r="BI266" s="129"/>
      <c r="BJ266" s="129"/>
      <c r="BK266" s="129"/>
      <c r="BL266" s="129"/>
      <c r="BM266" s="129"/>
      <c r="BN266" s="129"/>
      <c r="BO266" s="129"/>
      <c r="BP266" s="129"/>
      <c r="BQ266" s="129"/>
      <c r="BR266" s="129"/>
      <c r="BS266" s="129"/>
    </row>
    <row r="267" spans="1:71">
      <c r="C267" s="437"/>
      <c r="D267" s="519"/>
      <c r="E267" s="519"/>
      <c r="K267" s="129"/>
      <c r="L267" s="129"/>
      <c r="M267" s="129"/>
      <c r="N267" s="129"/>
      <c r="O267" s="129"/>
      <c r="P267" s="129"/>
      <c r="Q267" s="129"/>
      <c r="R267" s="129"/>
      <c r="S267" s="129"/>
      <c r="T267" s="129"/>
      <c r="U267" s="129"/>
      <c r="V267" s="129"/>
      <c r="W267" s="129"/>
      <c r="X267" s="129"/>
      <c r="Y267" s="129"/>
      <c r="Z267" s="129"/>
      <c r="AA267" s="129"/>
      <c r="AB267" s="129"/>
      <c r="AC267" s="129"/>
      <c r="AD267" s="129"/>
      <c r="AE267" s="129"/>
      <c r="AF267" s="129"/>
      <c r="AG267" s="129"/>
      <c r="AH267" s="129"/>
      <c r="AI267" s="129"/>
      <c r="AJ267" s="129"/>
      <c r="AK267" s="129"/>
      <c r="AL267" s="129"/>
      <c r="AM267" s="129"/>
      <c r="AN267" s="129"/>
      <c r="AO267" s="129"/>
      <c r="AP267" s="129"/>
      <c r="AQ267" s="129"/>
      <c r="AR267" s="129"/>
      <c r="AS267" s="129"/>
      <c r="AT267" s="129"/>
      <c r="AU267" s="129"/>
      <c r="AV267" s="129"/>
      <c r="AW267" s="129"/>
      <c r="AX267" s="129"/>
      <c r="AY267" s="129"/>
      <c r="AZ267" s="129"/>
      <c r="BA267" s="129"/>
      <c r="BB267" s="129"/>
      <c r="BC267" s="129"/>
      <c r="BD267" s="129"/>
      <c r="BE267" s="129"/>
      <c r="BF267" s="129"/>
      <c r="BG267" s="129"/>
      <c r="BH267" s="129"/>
      <c r="BI267" s="129"/>
      <c r="BJ267" s="129"/>
      <c r="BK267" s="129"/>
      <c r="BL267" s="129"/>
      <c r="BM267" s="129"/>
      <c r="BN267" s="129"/>
      <c r="BO267" s="129"/>
      <c r="BP267" s="129"/>
      <c r="BQ267" s="129"/>
      <c r="BR267" s="129"/>
      <c r="BS267" s="129"/>
    </row>
    <row r="268" spans="1:71">
      <c r="C268" s="437"/>
      <c r="H268" s="518"/>
      <c r="K268" s="129"/>
      <c r="L268" s="129"/>
      <c r="M268" s="129"/>
      <c r="N268" s="129"/>
      <c r="O268" s="129"/>
      <c r="P268" s="129"/>
      <c r="Q268" s="129"/>
      <c r="R268" s="129"/>
      <c r="S268" s="129"/>
      <c r="T268" s="129"/>
      <c r="U268" s="129"/>
      <c r="V268" s="129"/>
      <c r="W268" s="129"/>
      <c r="X268" s="129"/>
      <c r="Y268" s="129"/>
      <c r="Z268" s="129"/>
      <c r="AA268" s="129"/>
      <c r="AB268" s="129"/>
      <c r="AC268" s="129"/>
      <c r="AD268" s="129"/>
      <c r="AE268" s="129"/>
      <c r="AF268" s="129"/>
      <c r="AG268" s="129"/>
      <c r="AH268" s="129"/>
      <c r="AI268" s="129"/>
      <c r="AJ268" s="129"/>
      <c r="AK268" s="129"/>
      <c r="AL268" s="129"/>
      <c r="AM268" s="129"/>
      <c r="AN268" s="129"/>
      <c r="AO268" s="129"/>
      <c r="AP268" s="129"/>
      <c r="AQ268" s="129"/>
      <c r="AR268" s="129"/>
      <c r="AS268" s="129"/>
      <c r="AT268" s="129"/>
      <c r="AU268" s="129"/>
      <c r="AV268" s="129"/>
      <c r="AW268" s="129"/>
      <c r="AX268" s="129"/>
      <c r="AY268" s="129"/>
      <c r="AZ268" s="129"/>
      <c r="BA268" s="129"/>
      <c r="BB268" s="129"/>
      <c r="BC268" s="129"/>
      <c r="BD268" s="129"/>
      <c r="BE268" s="129"/>
      <c r="BF268" s="129"/>
      <c r="BG268" s="129"/>
      <c r="BH268" s="129"/>
      <c r="BI268" s="129"/>
      <c r="BJ268" s="129"/>
      <c r="BK268" s="129"/>
      <c r="BL268" s="129"/>
      <c r="BM268" s="129"/>
      <c r="BN268" s="129"/>
      <c r="BO268" s="129"/>
      <c r="BP268" s="129"/>
      <c r="BQ268" s="129"/>
      <c r="BR268" s="129"/>
      <c r="BS268" s="129"/>
    </row>
    <row r="269" spans="1:71">
      <c r="C269" s="437"/>
      <c r="F269" s="541"/>
      <c r="K269" s="129"/>
      <c r="L269" s="129"/>
      <c r="M269" s="129"/>
      <c r="N269" s="129"/>
      <c r="O269" s="129"/>
      <c r="P269" s="129"/>
      <c r="Q269" s="129"/>
      <c r="R269" s="129"/>
      <c r="S269" s="129"/>
      <c r="T269" s="129"/>
      <c r="U269" s="129"/>
      <c r="V269" s="129"/>
      <c r="W269" s="129"/>
      <c r="X269" s="129"/>
      <c r="Y269" s="129"/>
      <c r="Z269" s="129"/>
      <c r="AA269" s="129"/>
      <c r="AB269" s="129"/>
      <c r="AC269" s="129"/>
      <c r="AD269" s="129"/>
      <c r="AE269" s="129"/>
      <c r="AF269" s="129"/>
      <c r="AG269" s="129"/>
      <c r="AH269" s="129"/>
      <c r="AI269" s="129"/>
      <c r="AJ269" s="129"/>
      <c r="AK269" s="129"/>
      <c r="AL269" s="129"/>
      <c r="AM269" s="129"/>
      <c r="AN269" s="129"/>
      <c r="AO269" s="129"/>
      <c r="AP269" s="129"/>
      <c r="AQ269" s="129"/>
      <c r="AR269" s="129"/>
      <c r="AS269" s="129"/>
      <c r="AT269" s="129"/>
      <c r="AU269" s="129"/>
      <c r="AV269" s="129"/>
      <c r="AW269" s="129"/>
      <c r="AX269" s="129"/>
      <c r="AY269" s="129"/>
      <c r="AZ269" s="129"/>
      <c r="BA269" s="129"/>
      <c r="BB269" s="129"/>
      <c r="BC269" s="129"/>
      <c r="BD269" s="129"/>
      <c r="BE269" s="129"/>
      <c r="BF269" s="129"/>
      <c r="BG269" s="129"/>
      <c r="BH269" s="129"/>
      <c r="BI269" s="129"/>
      <c r="BJ269" s="129"/>
      <c r="BK269" s="129"/>
      <c r="BL269" s="129"/>
      <c r="BM269" s="129"/>
      <c r="BN269" s="129"/>
      <c r="BO269" s="129"/>
      <c r="BP269" s="129"/>
      <c r="BQ269" s="129"/>
      <c r="BR269" s="129"/>
      <c r="BS269" s="129"/>
    </row>
    <row r="270" spans="1:71">
      <c r="C270" s="437"/>
      <c r="K270" s="129"/>
      <c r="L270" s="129"/>
      <c r="M270" s="129"/>
      <c r="N270" s="129"/>
      <c r="O270" s="129"/>
      <c r="P270" s="129"/>
      <c r="Q270" s="129"/>
      <c r="R270" s="129"/>
      <c r="S270" s="129"/>
      <c r="T270" s="129"/>
      <c r="U270" s="129"/>
      <c r="V270" s="129"/>
      <c r="W270" s="129"/>
      <c r="X270" s="129"/>
      <c r="Y270" s="129"/>
      <c r="Z270" s="129"/>
      <c r="AA270" s="129"/>
      <c r="AB270" s="129"/>
      <c r="AC270" s="129"/>
      <c r="AD270" s="129"/>
      <c r="AE270" s="129"/>
      <c r="AF270" s="129"/>
      <c r="AG270" s="129"/>
      <c r="AH270" s="129"/>
      <c r="AI270" s="129"/>
      <c r="AJ270" s="129"/>
      <c r="AK270" s="129"/>
      <c r="AL270" s="129"/>
      <c r="AM270" s="129"/>
      <c r="AN270" s="129"/>
      <c r="AO270" s="129"/>
      <c r="AP270" s="129"/>
      <c r="AQ270" s="129"/>
      <c r="AR270" s="129"/>
      <c r="AS270" s="129"/>
      <c r="AT270" s="129"/>
      <c r="AU270" s="129"/>
      <c r="AV270" s="129"/>
      <c r="AW270" s="129"/>
      <c r="AX270" s="129"/>
      <c r="AY270" s="129"/>
      <c r="AZ270" s="129"/>
      <c r="BA270" s="129"/>
      <c r="BB270" s="129"/>
      <c r="BC270" s="129"/>
      <c r="BD270" s="129"/>
      <c r="BE270" s="129"/>
      <c r="BF270" s="129"/>
      <c r="BG270" s="129"/>
      <c r="BH270" s="129"/>
      <c r="BI270" s="129"/>
      <c r="BJ270" s="129"/>
      <c r="BK270" s="129"/>
      <c r="BL270" s="129"/>
      <c r="BM270" s="129"/>
      <c r="BN270" s="129"/>
      <c r="BO270" s="129"/>
      <c r="BP270" s="129"/>
      <c r="BQ270" s="129"/>
      <c r="BR270" s="129"/>
      <c r="BS270" s="129"/>
    </row>
    <row r="271" spans="1:71">
      <c r="C271" s="437"/>
      <c r="H271" s="520"/>
      <c r="K271" s="129"/>
      <c r="L271" s="129"/>
      <c r="M271" s="129"/>
      <c r="N271" s="129"/>
      <c r="O271" s="129"/>
      <c r="P271" s="129"/>
      <c r="Q271" s="129"/>
      <c r="R271" s="129"/>
      <c r="S271" s="129"/>
      <c r="T271" s="129"/>
      <c r="U271" s="129"/>
      <c r="V271" s="129"/>
      <c r="W271" s="129"/>
      <c r="X271" s="129"/>
      <c r="Y271" s="129"/>
      <c r="Z271" s="129"/>
      <c r="AA271" s="129"/>
      <c r="AB271" s="129"/>
      <c r="AC271" s="129"/>
      <c r="AD271" s="129"/>
      <c r="AE271" s="129"/>
      <c r="AF271" s="129"/>
      <c r="AG271" s="129"/>
      <c r="AH271" s="129"/>
      <c r="AI271" s="129"/>
      <c r="AJ271" s="129"/>
      <c r="AK271" s="129"/>
      <c r="AL271" s="129"/>
      <c r="AM271" s="129"/>
      <c r="AN271" s="129"/>
      <c r="AO271" s="129"/>
      <c r="AP271" s="129"/>
      <c r="AQ271" s="129"/>
      <c r="AR271" s="129"/>
      <c r="AS271" s="129"/>
      <c r="AT271" s="129"/>
      <c r="AU271" s="129"/>
      <c r="AV271" s="129"/>
      <c r="AW271" s="129"/>
      <c r="AX271" s="129"/>
      <c r="AY271" s="129"/>
      <c r="AZ271" s="129"/>
      <c r="BA271" s="129"/>
      <c r="BB271" s="129"/>
      <c r="BC271" s="129"/>
      <c r="BD271" s="129"/>
      <c r="BE271" s="129"/>
      <c r="BF271" s="129"/>
      <c r="BG271" s="129"/>
      <c r="BH271" s="129"/>
      <c r="BI271" s="129"/>
      <c r="BJ271" s="129"/>
      <c r="BK271" s="129"/>
      <c r="BL271" s="129"/>
      <c r="BM271" s="129"/>
      <c r="BN271" s="129"/>
      <c r="BO271" s="129"/>
      <c r="BP271" s="129"/>
      <c r="BQ271" s="129"/>
      <c r="BR271" s="129"/>
      <c r="BS271" s="129"/>
    </row>
    <row r="272" spans="1:71">
      <c r="K272" s="129"/>
      <c r="L272" s="129"/>
      <c r="M272" s="129"/>
      <c r="N272" s="129"/>
      <c r="O272" s="129"/>
      <c r="P272" s="129"/>
      <c r="Q272" s="129"/>
      <c r="R272" s="129"/>
      <c r="S272" s="129"/>
      <c r="T272" s="129"/>
      <c r="U272" s="129"/>
      <c r="V272" s="129"/>
      <c r="W272" s="129"/>
      <c r="X272" s="129"/>
      <c r="Y272" s="129"/>
      <c r="Z272" s="129"/>
      <c r="AA272" s="129"/>
      <c r="AB272" s="129"/>
      <c r="AC272" s="129"/>
      <c r="AD272" s="129"/>
      <c r="AE272" s="129"/>
      <c r="AF272" s="129"/>
      <c r="AG272" s="129"/>
      <c r="AH272" s="129"/>
      <c r="AI272" s="129"/>
      <c r="AJ272" s="129"/>
      <c r="AK272" s="129"/>
      <c r="AL272" s="129"/>
      <c r="AM272" s="129"/>
      <c r="AN272" s="129"/>
      <c r="AO272" s="129"/>
      <c r="AP272" s="129"/>
      <c r="AQ272" s="129"/>
      <c r="AR272" s="129"/>
      <c r="AS272" s="129"/>
      <c r="AT272" s="129"/>
      <c r="AU272" s="129"/>
      <c r="AV272" s="129"/>
      <c r="AW272" s="129"/>
      <c r="AX272" s="129"/>
      <c r="AY272" s="129"/>
      <c r="AZ272" s="129"/>
      <c r="BA272" s="129"/>
      <c r="BB272" s="129"/>
      <c r="BC272" s="129"/>
      <c r="BD272" s="129"/>
      <c r="BE272" s="129"/>
      <c r="BF272" s="129"/>
      <c r="BG272" s="129"/>
      <c r="BH272" s="129"/>
      <c r="BI272" s="129"/>
      <c r="BJ272" s="129"/>
      <c r="BK272" s="129"/>
      <c r="BL272" s="129"/>
      <c r="BM272" s="129"/>
      <c r="BN272" s="129"/>
      <c r="BO272" s="129"/>
      <c r="BP272" s="129"/>
      <c r="BQ272" s="129"/>
      <c r="BR272" s="129"/>
      <c r="BS272" s="129"/>
    </row>
    <row r="273" spans="11:71">
      <c r="K273" s="129"/>
      <c r="L273" s="129"/>
      <c r="M273" s="129"/>
      <c r="N273" s="129"/>
      <c r="O273" s="129"/>
      <c r="P273" s="129"/>
      <c r="Q273" s="129"/>
      <c r="R273" s="129"/>
      <c r="S273" s="129"/>
      <c r="T273" s="129"/>
      <c r="U273" s="129"/>
      <c r="V273" s="129"/>
      <c r="W273" s="129"/>
      <c r="X273" s="129"/>
      <c r="Y273" s="129"/>
      <c r="Z273" s="129"/>
      <c r="AA273" s="129"/>
      <c r="AB273" s="129"/>
      <c r="AC273" s="129"/>
      <c r="AD273" s="129"/>
      <c r="AE273" s="129"/>
      <c r="AF273" s="129"/>
      <c r="AG273" s="129"/>
      <c r="AH273" s="129"/>
      <c r="AI273" s="129"/>
      <c r="AJ273" s="129"/>
      <c r="AK273" s="129"/>
      <c r="AL273" s="129"/>
      <c r="AM273" s="129"/>
      <c r="AN273" s="129"/>
      <c r="AO273" s="129"/>
      <c r="AP273" s="129"/>
      <c r="AQ273" s="129"/>
      <c r="AR273" s="129"/>
      <c r="AS273" s="129"/>
      <c r="AT273" s="129"/>
      <c r="AU273" s="129"/>
      <c r="AV273" s="129"/>
      <c r="AW273" s="129"/>
      <c r="AX273" s="129"/>
      <c r="AY273" s="129"/>
      <c r="AZ273" s="129"/>
      <c r="BA273" s="129"/>
      <c r="BB273" s="129"/>
      <c r="BC273" s="129"/>
      <c r="BD273" s="129"/>
      <c r="BE273" s="129"/>
      <c r="BF273" s="129"/>
      <c r="BG273" s="129"/>
      <c r="BH273" s="129"/>
      <c r="BI273" s="129"/>
      <c r="BJ273" s="129"/>
      <c r="BK273" s="129"/>
      <c r="BL273" s="129"/>
      <c r="BM273" s="129"/>
      <c r="BN273" s="129"/>
      <c r="BO273" s="129"/>
      <c r="BP273" s="129"/>
      <c r="BQ273" s="129"/>
      <c r="BR273" s="129"/>
      <c r="BS273" s="129"/>
    </row>
    <row r="274" spans="11:71">
      <c r="K274" s="129"/>
      <c r="L274" s="129"/>
      <c r="M274" s="129"/>
      <c r="N274" s="129"/>
      <c r="O274" s="129"/>
      <c r="P274" s="129"/>
      <c r="Q274" s="129"/>
      <c r="R274" s="129"/>
      <c r="S274" s="129"/>
      <c r="T274" s="129"/>
      <c r="U274" s="129"/>
      <c r="V274" s="129"/>
      <c r="W274" s="129"/>
      <c r="X274" s="129"/>
      <c r="Y274" s="129"/>
      <c r="Z274" s="129"/>
      <c r="AA274" s="129"/>
      <c r="AB274" s="129"/>
      <c r="AC274" s="129"/>
      <c r="AD274" s="129"/>
      <c r="AE274" s="129"/>
      <c r="AF274" s="129"/>
      <c r="AG274" s="129"/>
      <c r="AH274" s="129"/>
      <c r="AI274" s="129"/>
      <c r="AJ274" s="129"/>
      <c r="AK274" s="129"/>
      <c r="AL274" s="129"/>
      <c r="AM274" s="129"/>
      <c r="AN274" s="129"/>
      <c r="AO274" s="129"/>
      <c r="AP274" s="129"/>
      <c r="AQ274" s="129"/>
      <c r="AR274" s="129"/>
      <c r="AS274" s="129"/>
      <c r="AT274" s="129"/>
      <c r="AU274" s="129"/>
      <c r="AV274" s="129"/>
      <c r="AW274" s="129"/>
      <c r="AX274" s="129"/>
      <c r="AY274" s="129"/>
      <c r="AZ274" s="129"/>
      <c r="BA274" s="129"/>
      <c r="BB274" s="129"/>
      <c r="BC274" s="129"/>
      <c r="BD274" s="129"/>
      <c r="BE274" s="129"/>
      <c r="BF274" s="129"/>
      <c r="BG274" s="129"/>
      <c r="BH274" s="129"/>
      <c r="BI274" s="129"/>
      <c r="BJ274" s="129"/>
      <c r="BK274" s="129"/>
      <c r="BL274" s="129"/>
      <c r="BM274" s="129"/>
      <c r="BN274" s="129"/>
      <c r="BO274" s="129"/>
      <c r="BP274" s="129"/>
      <c r="BQ274" s="129"/>
      <c r="BR274" s="129"/>
      <c r="BS274" s="129"/>
    </row>
    <row r="275" spans="11:71">
      <c r="K275" s="129"/>
      <c r="L275" s="129"/>
      <c r="M275" s="129"/>
      <c r="N275" s="129"/>
      <c r="O275" s="129"/>
      <c r="P275" s="129"/>
      <c r="Q275" s="129"/>
      <c r="R275" s="129"/>
      <c r="S275" s="129"/>
      <c r="T275" s="129"/>
      <c r="U275" s="129"/>
      <c r="V275" s="129"/>
      <c r="W275" s="129"/>
      <c r="X275" s="129"/>
      <c r="Y275" s="129"/>
      <c r="Z275" s="129"/>
      <c r="AA275" s="129"/>
      <c r="AB275" s="129"/>
      <c r="AC275" s="129"/>
      <c r="AD275" s="129"/>
      <c r="AE275" s="129"/>
      <c r="AF275" s="129"/>
      <c r="AG275" s="129"/>
      <c r="AH275" s="129"/>
      <c r="AI275" s="129"/>
      <c r="AJ275" s="129"/>
      <c r="AK275" s="129"/>
      <c r="AL275" s="129"/>
      <c r="AM275" s="129"/>
      <c r="AN275" s="129"/>
      <c r="AO275" s="129"/>
      <c r="AP275" s="129"/>
      <c r="AQ275" s="129"/>
      <c r="AR275" s="129"/>
      <c r="AS275" s="129"/>
      <c r="AT275" s="129"/>
      <c r="AU275" s="129"/>
      <c r="AV275" s="129"/>
      <c r="AW275" s="129"/>
      <c r="AX275" s="129"/>
      <c r="AY275" s="129"/>
      <c r="AZ275" s="129"/>
      <c r="BA275" s="129"/>
      <c r="BB275" s="129"/>
      <c r="BC275" s="129"/>
      <c r="BD275" s="129"/>
      <c r="BE275" s="129"/>
      <c r="BF275" s="129"/>
      <c r="BG275" s="129"/>
      <c r="BH275" s="129"/>
      <c r="BI275" s="129"/>
      <c r="BJ275" s="129"/>
      <c r="BK275" s="129"/>
      <c r="BL275" s="129"/>
      <c r="BM275" s="129"/>
      <c r="BN275" s="129"/>
      <c r="BO275" s="129"/>
      <c r="BP275" s="129"/>
      <c r="BQ275" s="129"/>
      <c r="BR275" s="129"/>
      <c r="BS275" s="129"/>
    </row>
    <row r="276" spans="11:71">
      <c r="K276" s="129"/>
      <c r="L276" s="129"/>
      <c r="M276" s="129"/>
      <c r="N276" s="129"/>
      <c r="O276" s="129"/>
      <c r="P276" s="129"/>
      <c r="Q276" s="129"/>
      <c r="R276" s="129"/>
      <c r="S276" s="129"/>
      <c r="T276" s="129"/>
      <c r="U276" s="129"/>
      <c r="V276" s="129"/>
      <c r="W276" s="129"/>
      <c r="X276" s="129"/>
      <c r="Y276" s="129"/>
      <c r="Z276" s="129"/>
      <c r="AA276" s="129"/>
      <c r="AB276" s="129"/>
      <c r="AC276" s="129"/>
      <c r="AD276" s="129"/>
      <c r="AE276" s="129"/>
      <c r="AF276" s="129"/>
      <c r="AG276" s="129"/>
      <c r="AH276" s="129"/>
      <c r="AI276" s="129"/>
      <c r="AJ276" s="129"/>
      <c r="AK276" s="129"/>
      <c r="AL276" s="129"/>
      <c r="AM276" s="129"/>
      <c r="AN276" s="129"/>
      <c r="AO276" s="129"/>
      <c r="AP276" s="129"/>
      <c r="AQ276" s="129"/>
      <c r="AR276" s="129"/>
      <c r="AS276" s="129"/>
      <c r="AT276" s="129"/>
      <c r="AU276" s="129"/>
      <c r="AV276" s="129"/>
      <c r="AW276" s="129"/>
      <c r="AX276" s="129"/>
      <c r="AY276" s="129"/>
      <c r="AZ276" s="129"/>
      <c r="BA276" s="129"/>
      <c r="BB276" s="129"/>
      <c r="BC276" s="129"/>
      <c r="BD276" s="129"/>
      <c r="BE276" s="129"/>
      <c r="BF276" s="129"/>
      <c r="BG276" s="129"/>
      <c r="BH276" s="129"/>
      <c r="BI276" s="129"/>
      <c r="BJ276" s="129"/>
      <c r="BK276" s="129"/>
      <c r="BL276" s="129"/>
      <c r="BM276" s="129"/>
      <c r="BN276" s="129"/>
      <c r="BO276" s="129"/>
      <c r="BP276" s="129"/>
      <c r="BQ276" s="129"/>
      <c r="BR276" s="129"/>
      <c r="BS276" s="129"/>
    </row>
    <row r="277" spans="11:71">
      <c r="K277" s="129"/>
      <c r="L277" s="129"/>
      <c r="M277" s="129"/>
      <c r="N277" s="129"/>
      <c r="O277" s="129"/>
      <c r="P277" s="129"/>
      <c r="Q277" s="129"/>
      <c r="R277" s="129"/>
      <c r="S277" s="129"/>
      <c r="T277" s="129"/>
      <c r="U277" s="129"/>
      <c r="V277" s="129"/>
      <c r="W277" s="129"/>
      <c r="X277" s="129"/>
      <c r="Y277" s="129"/>
      <c r="Z277" s="129"/>
      <c r="AA277" s="129"/>
      <c r="AB277" s="129"/>
      <c r="AC277" s="129"/>
      <c r="AD277" s="129"/>
      <c r="AE277" s="129"/>
      <c r="AF277" s="129"/>
      <c r="AG277" s="129"/>
      <c r="AH277" s="129"/>
      <c r="AI277" s="129"/>
      <c r="AJ277" s="129"/>
      <c r="AK277" s="129"/>
      <c r="AL277" s="129"/>
      <c r="AM277" s="129"/>
      <c r="AN277" s="129"/>
      <c r="AO277" s="129"/>
      <c r="AP277" s="129"/>
      <c r="AQ277" s="129"/>
      <c r="AR277" s="129"/>
      <c r="AS277" s="129"/>
      <c r="AT277" s="129"/>
      <c r="AU277" s="129"/>
      <c r="AV277" s="129"/>
      <c r="AW277" s="129"/>
      <c r="AX277" s="129"/>
      <c r="AY277" s="129"/>
      <c r="AZ277" s="129"/>
      <c r="BA277" s="129"/>
      <c r="BB277" s="129"/>
      <c r="BC277" s="129"/>
      <c r="BD277" s="129"/>
      <c r="BE277" s="129"/>
      <c r="BF277" s="129"/>
      <c r="BG277" s="129"/>
      <c r="BH277" s="129"/>
      <c r="BI277" s="129"/>
      <c r="BJ277" s="129"/>
      <c r="BK277" s="129"/>
      <c r="BL277" s="129"/>
      <c r="BM277" s="129"/>
      <c r="BN277" s="129"/>
      <c r="BO277" s="129"/>
      <c r="BP277" s="129"/>
      <c r="BQ277" s="129"/>
      <c r="BR277" s="129"/>
      <c r="BS277" s="129"/>
    </row>
    <row r="278" spans="11:71">
      <c r="K278" s="129"/>
      <c r="L278" s="129"/>
      <c r="M278" s="129"/>
      <c r="N278" s="129"/>
      <c r="O278" s="129"/>
      <c r="P278" s="129"/>
      <c r="Q278" s="129"/>
      <c r="R278" s="129"/>
      <c r="S278" s="129"/>
      <c r="T278" s="129"/>
      <c r="U278" s="129"/>
      <c r="V278" s="129"/>
      <c r="W278" s="129"/>
      <c r="X278" s="129"/>
      <c r="Y278" s="129"/>
      <c r="Z278" s="129"/>
      <c r="AA278" s="129"/>
      <c r="AB278" s="129"/>
      <c r="AC278" s="129"/>
      <c r="AD278" s="129"/>
      <c r="AE278" s="129"/>
      <c r="AF278" s="129"/>
      <c r="AG278" s="129"/>
      <c r="AH278" s="129"/>
      <c r="AI278" s="129"/>
      <c r="AJ278" s="129"/>
      <c r="AK278" s="129"/>
      <c r="AL278" s="129"/>
      <c r="AM278" s="129"/>
      <c r="AN278" s="129"/>
      <c r="AO278" s="129"/>
      <c r="AP278" s="129"/>
      <c r="AQ278" s="129"/>
      <c r="AR278" s="129"/>
      <c r="AS278" s="129"/>
      <c r="AT278" s="129"/>
      <c r="AU278" s="129"/>
      <c r="AV278" s="129"/>
      <c r="AW278" s="129"/>
      <c r="AX278" s="129"/>
      <c r="AY278" s="129"/>
      <c r="AZ278" s="129"/>
      <c r="BA278" s="129"/>
      <c r="BB278" s="129"/>
      <c r="BC278" s="129"/>
      <c r="BD278" s="129"/>
      <c r="BE278" s="129"/>
      <c r="BF278" s="129"/>
      <c r="BG278" s="129"/>
      <c r="BH278" s="129"/>
      <c r="BI278" s="129"/>
      <c r="BJ278" s="129"/>
      <c r="BK278" s="129"/>
      <c r="BL278" s="129"/>
      <c r="BM278" s="129"/>
      <c r="BN278" s="129"/>
      <c r="BO278" s="129"/>
      <c r="BP278" s="129"/>
      <c r="BQ278" s="129"/>
      <c r="BR278" s="129"/>
      <c r="BS278" s="129"/>
    </row>
    <row r="279" spans="11:71">
      <c r="K279" s="129"/>
      <c r="L279" s="129"/>
      <c r="M279" s="129"/>
      <c r="N279" s="129"/>
      <c r="O279" s="129"/>
      <c r="P279" s="129"/>
      <c r="Q279" s="129"/>
      <c r="R279" s="129"/>
      <c r="S279" s="129"/>
      <c r="T279" s="129"/>
      <c r="U279" s="129"/>
      <c r="V279" s="129"/>
      <c r="W279" s="129"/>
      <c r="X279" s="129"/>
      <c r="Y279" s="129"/>
      <c r="Z279" s="129"/>
      <c r="AA279" s="129"/>
      <c r="AB279" s="129"/>
      <c r="AC279" s="129"/>
      <c r="AD279" s="129"/>
      <c r="AE279" s="129"/>
      <c r="AF279" s="129"/>
      <c r="AG279" s="129"/>
      <c r="AH279" s="129"/>
      <c r="AI279" s="129"/>
      <c r="AJ279" s="129"/>
      <c r="AK279" s="129"/>
      <c r="AL279" s="129"/>
      <c r="AM279" s="129"/>
      <c r="AN279" s="129"/>
      <c r="AO279" s="129"/>
      <c r="AP279" s="129"/>
      <c r="AQ279" s="129"/>
      <c r="AR279" s="129"/>
      <c r="AS279" s="129"/>
      <c r="AT279" s="129"/>
      <c r="AU279" s="129"/>
      <c r="AV279" s="129"/>
      <c r="AW279" s="129"/>
      <c r="AX279" s="129"/>
      <c r="AY279" s="129"/>
      <c r="AZ279" s="129"/>
      <c r="BA279" s="129"/>
      <c r="BB279" s="129"/>
      <c r="BC279" s="129"/>
      <c r="BD279" s="129"/>
      <c r="BE279" s="129"/>
      <c r="BF279" s="129"/>
      <c r="BG279" s="129"/>
      <c r="BH279" s="129"/>
      <c r="BI279" s="129"/>
      <c r="BJ279" s="129"/>
      <c r="BK279" s="129"/>
      <c r="BL279" s="129"/>
      <c r="BM279" s="129"/>
      <c r="BN279" s="129"/>
      <c r="BO279" s="129"/>
      <c r="BP279" s="129"/>
      <c r="BQ279" s="129"/>
      <c r="BR279" s="129"/>
      <c r="BS279" s="129"/>
    </row>
    <row r="280" spans="11:71">
      <c r="K280" s="129"/>
      <c r="L280" s="129"/>
      <c r="M280" s="129"/>
      <c r="N280" s="129"/>
      <c r="O280" s="129"/>
      <c r="P280" s="129"/>
      <c r="Q280" s="129"/>
      <c r="R280" s="129"/>
      <c r="S280" s="129"/>
      <c r="T280" s="129"/>
      <c r="U280" s="129"/>
      <c r="V280" s="129"/>
      <c r="W280" s="129"/>
      <c r="X280" s="129"/>
      <c r="Y280" s="129"/>
      <c r="Z280" s="129"/>
      <c r="AA280" s="129"/>
      <c r="AB280" s="129"/>
      <c r="AC280" s="129"/>
      <c r="AD280" s="129"/>
      <c r="AE280" s="129"/>
      <c r="AF280" s="129"/>
      <c r="AG280" s="129"/>
      <c r="AH280" s="129"/>
      <c r="AI280" s="129"/>
      <c r="AJ280" s="129"/>
      <c r="AK280" s="129"/>
      <c r="AL280" s="129"/>
      <c r="AM280" s="129"/>
      <c r="AN280" s="129"/>
      <c r="AO280" s="129"/>
      <c r="AP280" s="129"/>
      <c r="AQ280" s="129"/>
      <c r="AR280" s="129"/>
      <c r="AS280" s="129"/>
      <c r="AT280" s="129"/>
      <c r="AU280" s="129"/>
      <c r="AV280" s="129"/>
      <c r="AW280" s="129"/>
      <c r="AX280" s="129"/>
      <c r="AY280" s="129"/>
      <c r="AZ280" s="129"/>
      <c r="BA280" s="129"/>
      <c r="BB280" s="129"/>
      <c r="BC280" s="129"/>
      <c r="BD280" s="129"/>
      <c r="BE280" s="129"/>
      <c r="BF280" s="129"/>
      <c r="BG280" s="129"/>
      <c r="BH280" s="129"/>
      <c r="BI280" s="129"/>
      <c r="BJ280" s="129"/>
      <c r="BK280" s="129"/>
      <c r="BL280" s="129"/>
      <c r="BM280" s="129"/>
      <c r="BN280" s="129"/>
      <c r="BO280" s="129"/>
      <c r="BP280" s="129"/>
      <c r="BQ280" s="129"/>
      <c r="BR280" s="129"/>
      <c r="BS280" s="129"/>
    </row>
    <row r="281" spans="11:71">
      <c r="K281" s="129"/>
      <c r="L281" s="129"/>
      <c r="M281" s="129"/>
      <c r="N281" s="129"/>
      <c r="O281" s="129"/>
      <c r="P281" s="129"/>
      <c r="Q281" s="129"/>
      <c r="R281" s="129"/>
      <c r="S281" s="129"/>
      <c r="T281" s="129"/>
      <c r="U281" s="129"/>
      <c r="V281" s="129"/>
      <c r="W281" s="129"/>
      <c r="X281" s="129"/>
      <c r="Y281" s="129"/>
      <c r="Z281" s="129"/>
      <c r="AA281" s="129"/>
      <c r="AB281" s="129"/>
      <c r="AC281" s="129"/>
      <c r="AD281" s="129"/>
      <c r="AE281" s="129"/>
      <c r="AF281" s="129"/>
      <c r="AG281" s="129"/>
      <c r="AH281" s="129"/>
      <c r="AI281" s="129"/>
      <c r="AJ281" s="129"/>
      <c r="AK281" s="129"/>
      <c r="AL281" s="129"/>
      <c r="AM281" s="129"/>
      <c r="AN281" s="129"/>
      <c r="AO281" s="129"/>
      <c r="AP281" s="129"/>
      <c r="AQ281" s="129"/>
      <c r="AR281" s="129"/>
      <c r="AS281" s="129"/>
      <c r="AT281" s="129"/>
      <c r="AU281" s="129"/>
      <c r="AV281" s="129"/>
      <c r="AW281" s="129"/>
      <c r="AX281" s="129"/>
      <c r="AY281" s="129"/>
      <c r="AZ281" s="129"/>
      <c r="BA281" s="129"/>
      <c r="BB281" s="129"/>
      <c r="BC281" s="129"/>
      <c r="BD281" s="129"/>
      <c r="BE281" s="129"/>
      <c r="BF281" s="129"/>
      <c r="BG281" s="129"/>
      <c r="BH281" s="129"/>
      <c r="BI281" s="129"/>
      <c r="BJ281" s="129"/>
      <c r="BK281" s="129"/>
      <c r="BL281" s="129"/>
      <c r="BM281" s="129"/>
      <c r="BN281" s="129"/>
      <c r="BO281" s="129"/>
      <c r="BP281" s="129"/>
      <c r="BQ281" s="129"/>
      <c r="BR281" s="129"/>
      <c r="BS281" s="129"/>
    </row>
    <row r="282" spans="11:71">
      <c r="K282" s="129"/>
      <c r="L282" s="129"/>
      <c r="M282" s="129"/>
      <c r="N282" s="129"/>
      <c r="O282" s="129"/>
      <c r="P282" s="129"/>
      <c r="Q282" s="129"/>
      <c r="R282" s="129"/>
      <c r="S282" s="129"/>
      <c r="T282" s="129"/>
      <c r="U282" s="129"/>
      <c r="V282" s="129"/>
      <c r="W282" s="129"/>
      <c r="X282" s="129"/>
      <c r="Y282" s="129"/>
      <c r="Z282" s="129"/>
      <c r="AA282" s="129"/>
      <c r="AB282" s="129"/>
      <c r="AC282" s="129"/>
      <c r="AD282" s="129"/>
      <c r="AE282" s="129"/>
      <c r="AF282" s="129"/>
      <c r="AG282" s="129"/>
      <c r="AH282" s="129"/>
      <c r="AI282" s="129"/>
      <c r="AJ282" s="129"/>
      <c r="AK282" s="129"/>
      <c r="AL282" s="129"/>
      <c r="AM282" s="129"/>
      <c r="AN282" s="129"/>
      <c r="AO282" s="129"/>
      <c r="AP282" s="129"/>
      <c r="AQ282" s="129"/>
      <c r="AR282" s="129"/>
      <c r="AS282" s="129"/>
      <c r="AT282" s="129"/>
      <c r="AU282" s="129"/>
      <c r="AV282" s="129"/>
      <c r="AW282" s="129"/>
      <c r="AX282" s="129"/>
      <c r="AY282" s="129"/>
      <c r="AZ282" s="129"/>
      <c r="BA282" s="129"/>
      <c r="BB282" s="129"/>
      <c r="BC282" s="129"/>
      <c r="BD282" s="129"/>
      <c r="BE282" s="129"/>
      <c r="BF282" s="129"/>
      <c r="BG282" s="129"/>
      <c r="BH282" s="129"/>
      <c r="BI282" s="129"/>
      <c r="BJ282" s="129"/>
      <c r="BK282" s="129"/>
      <c r="BL282" s="129"/>
      <c r="BM282" s="129"/>
      <c r="BN282" s="129"/>
      <c r="BO282" s="129"/>
      <c r="BP282" s="129"/>
      <c r="BQ282" s="129"/>
      <c r="BR282" s="129"/>
      <c r="BS282" s="129"/>
    </row>
    <row r="283" spans="11:71">
      <c r="K283" s="129"/>
      <c r="L283" s="129"/>
      <c r="M283" s="129"/>
      <c r="N283" s="129"/>
      <c r="O283" s="129"/>
      <c r="P283" s="129"/>
      <c r="Q283" s="129"/>
      <c r="R283" s="129"/>
      <c r="S283" s="129"/>
      <c r="T283" s="129"/>
      <c r="U283" s="129"/>
      <c r="V283" s="129"/>
      <c r="W283" s="129"/>
      <c r="X283" s="129"/>
      <c r="Y283" s="129"/>
      <c r="Z283" s="129"/>
      <c r="AA283" s="129"/>
      <c r="AB283" s="129"/>
      <c r="AC283" s="129"/>
      <c r="AD283" s="129"/>
      <c r="AE283" s="129"/>
      <c r="AF283" s="129"/>
      <c r="AG283" s="129"/>
      <c r="AH283" s="129"/>
      <c r="AI283" s="129"/>
      <c r="AJ283" s="129"/>
      <c r="AK283" s="129"/>
      <c r="AL283" s="129"/>
      <c r="AM283" s="129"/>
      <c r="AN283" s="129"/>
      <c r="AO283" s="129"/>
      <c r="AP283" s="129"/>
      <c r="AQ283" s="129"/>
      <c r="AR283" s="129"/>
      <c r="AS283" s="129"/>
      <c r="AT283" s="129"/>
      <c r="AU283" s="129"/>
      <c r="AV283" s="129"/>
      <c r="AW283" s="129"/>
      <c r="AX283" s="129"/>
      <c r="AY283" s="129"/>
      <c r="AZ283" s="129"/>
      <c r="BA283" s="129"/>
      <c r="BB283" s="129"/>
      <c r="BC283" s="129"/>
      <c r="BD283" s="129"/>
      <c r="BE283" s="129"/>
      <c r="BF283" s="129"/>
      <c r="BG283" s="129"/>
      <c r="BH283" s="129"/>
      <c r="BI283" s="129"/>
      <c r="BJ283" s="129"/>
      <c r="BK283" s="129"/>
      <c r="BL283" s="129"/>
      <c r="BM283" s="129"/>
      <c r="BN283" s="129"/>
      <c r="BO283" s="129"/>
      <c r="BP283" s="129"/>
      <c r="BQ283" s="129"/>
      <c r="BR283" s="129"/>
      <c r="BS283" s="129"/>
    </row>
    <row r="284" spans="11:71">
      <c r="K284" s="129"/>
      <c r="L284" s="129"/>
      <c r="M284" s="129"/>
      <c r="N284" s="129"/>
      <c r="O284" s="129"/>
      <c r="P284" s="129"/>
      <c r="Q284" s="129"/>
      <c r="R284" s="129"/>
      <c r="S284" s="129"/>
      <c r="T284" s="129"/>
      <c r="U284" s="129"/>
      <c r="V284" s="129"/>
      <c r="W284" s="129"/>
      <c r="X284" s="129"/>
      <c r="Y284" s="129"/>
      <c r="Z284" s="129"/>
      <c r="AA284" s="129"/>
      <c r="AB284" s="129"/>
      <c r="AC284" s="129"/>
      <c r="AD284" s="129"/>
      <c r="AE284" s="129"/>
      <c r="AF284" s="129"/>
      <c r="AG284" s="129"/>
      <c r="AH284" s="129"/>
      <c r="AI284" s="129"/>
      <c r="AJ284" s="129"/>
      <c r="AK284" s="129"/>
      <c r="AL284" s="129"/>
      <c r="AM284" s="129"/>
      <c r="AN284" s="129"/>
      <c r="AO284" s="129"/>
      <c r="AP284" s="129"/>
      <c r="AQ284" s="129"/>
      <c r="AR284" s="129"/>
      <c r="AS284" s="129"/>
      <c r="AT284" s="129"/>
      <c r="AU284" s="129"/>
      <c r="AV284" s="129"/>
      <c r="AW284" s="129"/>
      <c r="AX284" s="129"/>
      <c r="AY284" s="129"/>
      <c r="AZ284" s="129"/>
      <c r="BA284" s="129"/>
      <c r="BB284" s="129"/>
      <c r="BC284" s="129"/>
      <c r="BD284" s="129"/>
      <c r="BE284" s="129"/>
      <c r="BF284" s="129"/>
      <c r="BG284" s="129"/>
      <c r="BH284" s="129"/>
      <c r="BI284" s="129"/>
      <c r="BJ284" s="129"/>
      <c r="BK284" s="129"/>
      <c r="BL284" s="129"/>
      <c r="BM284" s="129"/>
      <c r="BN284" s="129"/>
      <c r="BO284" s="129"/>
      <c r="BP284" s="129"/>
      <c r="BQ284" s="129"/>
      <c r="BR284" s="129"/>
      <c r="BS284" s="129"/>
    </row>
    <row r="285" spans="11:71">
      <c r="K285" s="129"/>
      <c r="L285" s="129"/>
      <c r="M285" s="129"/>
      <c r="N285" s="129"/>
      <c r="O285" s="129"/>
      <c r="P285" s="129"/>
      <c r="Q285" s="129"/>
      <c r="R285" s="129"/>
      <c r="S285" s="129"/>
      <c r="T285" s="129"/>
      <c r="U285" s="129"/>
      <c r="V285" s="129"/>
      <c r="W285" s="129"/>
      <c r="X285" s="129"/>
      <c r="Y285" s="129"/>
      <c r="Z285" s="129"/>
      <c r="AA285" s="129"/>
      <c r="AB285" s="129"/>
      <c r="AC285" s="129"/>
      <c r="AD285" s="129"/>
      <c r="AE285" s="129"/>
      <c r="AF285" s="129"/>
      <c r="AG285" s="129"/>
      <c r="AH285" s="129"/>
      <c r="AI285" s="129"/>
      <c r="AJ285" s="129"/>
      <c r="AK285" s="129"/>
      <c r="AL285" s="129"/>
      <c r="AM285" s="129"/>
      <c r="AN285" s="129"/>
      <c r="AO285" s="129"/>
      <c r="AP285" s="129"/>
      <c r="AQ285" s="129"/>
      <c r="AR285" s="129"/>
      <c r="AS285" s="129"/>
      <c r="AT285" s="129"/>
      <c r="AU285" s="129"/>
      <c r="AV285" s="129"/>
      <c r="AW285" s="129"/>
      <c r="AX285" s="129"/>
      <c r="AY285" s="129"/>
      <c r="AZ285" s="129"/>
      <c r="BA285" s="129"/>
      <c r="BB285" s="129"/>
      <c r="BC285" s="129"/>
      <c r="BD285" s="129"/>
      <c r="BE285" s="129"/>
      <c r="BF285" s="129"/>
      <c r="BG285" s="129"/>
      <c r="BH285" s="129"/>
      <c r="BI285" s="129"/>
      <c r="BJ285" s="129"/>
      <c r="BK285" s="129"/>
      <c r="BL285" s="129"/>
      <c r="BM285" s="129"/>
      <c r="BN285" s="129"/>
      <c r="BO285" s="129"/>
      <c r="BP285" s="129"/>
      <c r="BQ285" s="129"/>
      <c r="BR285" s="129"/>
      <c r="BS285" s="129"/>
    </row>
    <row r="286" spans="11:71">
      <c r="K286" s="129"/>
      <c r="L286" s="129"/>
      <c r="M286" s="129"/>
      <c r="N286" s="129"/>
      <c r="O286" s="129"/>
      <c r="P286" s="129"/>
      <c r="Q286" s="129"/>
      <c r="R286" s="129"/>
      <c r="S286" s="129"/>
      <c r="T286" s="129"/>
      <c r="U286" s="129"/>
      <c r="V286" s="129"/>
      <c r="W286" s="129"/>
      <c r="X286" s="129"/>
      <c r="Y286" s="129"/>
      <c r="Z286" s="129"/>
      <c r="AA286" s="129"/>
      <c r="AB286" s="129"/>
      <c r="AC286" s="129"/>
      <c r="AD286" s="129"/>
      <c r="AE286" s="129"/>
      <c r="AF286" s="129"/>
      <c r="AG286" s="129"/>
      <c r="AH286" s="129"/>
      <c r="AI286" s="129"/>
      <c r="AJ286" s="129"/>
      <c r="AK286" s="129"/>
      <c r="AL286" s="129"/>
      <c r="AM286" s="129"/>
      <c r="AN286" s="129"/>
      <c r="AO286" s="129"/>
      <c r="AP286" s="129"/>
      <c r="AQ286" s="129"/>
      <c r="AR286" s="129"/>
      <c r="AS286" s="129"/>
      <c r="AT286" s="129"/>
      <c r="AU286" s="129"/>
      <c r="AV286" s="129"/>
      <c r="AW286" s="129"/>
      <c r="AX286" s="129"/>
      <c r="AY286" s="129"/>
      <c r="AZ286" s="129"/>
      <c r="BA286" s="129"/>
      <c r="BB286" s="129"/>
      <c r="BC286" s="129"/>
      <c r="BD286" s="129"/>
      <c r="BE286" s="129"/>
      <c r="BF286" s="129"/>
      <c r="BG286" s="129"/>
      <c r="BH286" s="129"/>
      <c r="BI286" s="129"/>
      <c r="BJ286" s="129"/>
      <c r="BK286" s="129"/>
      <c r="BL286" s="129"/>
      <c r="BM286" s="129"/>
      <c r="BN286" s="129"/>
      <c r="BO286" s="129"/>
      <c r="BP286" s="129"/>
      <c r="BQ286" s="129"/>
      <c r="BR286" s="129"/>
      <c r="BS286" s="129"/>
    </row>
    <row r="287" spans="11:71">
      <c r="K287" s="129"/>
      <c r="L287" s="129"/>
      <c r="M287" s="129"/>
      <c r="N287" s="129"/>
      <c r="O287" s="129"/>
      <c r="P287" s="129"/>
      <c r="Q287" s="129"/>
      <c r="R287" s="129"/>
      <c r="S287" s="129"/>
      <c r="T287" s="129"/>
      <c r="U287" s="129"/>
      <c r="V287" s="129"/>
      <c r="W287" s="129"/>
      <c r="X287" s="129"/>
      <c r="Y287" s="129"/>
      <c r="Z287" s="129"/>
      <c r="AA287" s="129"/>
      <c r="AB287" s="129"/>
      <c r="AC287" s="129"/>
      <c r="AD287" s="129"/>
      <c r="AE287" s="129"/>
      <c r="AF287" s="129"/>
      <c r="AG287" s="129"/>
      <c r="AH287" s="129"/>
      <c r="AI287" s="129"/>
      <c r="AJ287" s="129"/>
      <c r="AK287" s="129"/>
      <c r="AL287" s="129"/>
      <c r="AM287" s="129"/>
      <c r="AN287" s="129"/>
      <c r="AO287" s="129"/>
      <c r="AP287" s="129"/>
      <c r="AQ287" s="129"/>
      <c r="AR287" s="129"/>
      <c r="AS287" s="129"/>
      <c r="AT287" s="129"/>
      <c r="AU287" s="129"/>
      <c r="AV287" s="129"/>
      <c r="AW287" s="129"/>
      <c r="AX287" s="129"/>
      <c r="AY287" s="129"/>
      <c r="AZ287" s="129"/>
      <c r="BA287" s="129"/>
      <c r="BB287" s="129"/>
      <c r="BC287" s="129"/>
      <c r="BD287" s="129"/>
      <c r="BE287" s="129"/>
      <c r="BF287" s="129"/>
      <c r="BG287" s="129"/>
      <c r="BH287" s="129"/>
      <c r="BI287" s="129"/>
      <c r="BJ287" s="129"/>
      <c r="BK287" s="129"/>
      <c r="BL287" s="129"/>
      <c r="BM287" s="129"/>
      <c r="BN287" s="129"/>
      <c r="BO287" s="129"/>
      <c r="BP287" s="129"/>
      <c r="BQ287" s="129"/>
      <c r="BR287" s="129"/>
      <c r="BS287" s="129"/>
    </row>
    <row r="288" spans="11:71">
      <c r="K288" s="129"/>
      <c r="L288" s="129"/>
      <c r="M288" s="129"/>
      <c r="N288" s="129"/>
      <c r="O288" s="129"/>
      <c r="P288" s="129"/>
      <c r="Q288" s="129"/>
      <c r="R288" s="129"/>
      <c r="S288" s="129"/>
      <c r="T288" s="129"/>
      <c r="U288" s="129"/>
      <c r="V288" s="129"/>
      <c r="W288" s="129"/>
      <c r="X288" s="129"/>
      <c r="Y288" s="129"/>
      <c r="Z288" s="129"/>
      <c r="AA288" s="129"/>
      <c r="AB288" s="129"/>
      <c r="AC288" s="129"/>
      <c r="AD288" s="129"/>
      <c r="AE288" s="129"/>
      <c r="AF288" s="129"/>
      <c r="AG288" s="129"/>
      <c r="AH288" s="129"/>
      <c r="AI288" s="129"/>
      <c r="AJ288" s="129"/>
      <c r="AK288" s="129"/>
      <c r="AL288" s="129"/>
      <c r="AM288" s="129"/>
      <c r="AN288" s="129"/>
      <c r="AO288" s="129"/>
      <c r="AP288" s="129"/>
      <c r="AQ288" s="129"/>
      <c r="AR288" s="129"/>
      <c r="AS288" s="129"/>
      <c r="AT288" s="129"/>
      <c r="AU288" s="129"/>
      <c r="AV288" s="129"/>
      <c r="AW288" s="129"/>
      <c r="AX288" s="129"/>
      <c r="AY288" s="129"/>
      <c r="AZ288" s="129"/>
      <c r="BA288" s="129"/>
      <c r="BB288" s="129"/>
      <c r="BC288" s="129"/>
      <c r="BD288" s="129"/>
      <c r="BE288" s="129"/>
      <c r="BF288" s="129"/>
      <c r="BG288" s="129"/>
      <c r="BH288" s="129"/>
      <c r="BI288" s="129"/>
      <c r="BJ288" s="129"/>
      <c r="BK288" s="129"/>
      <c r="BL288" s="129"/>
      <c r="BM288" s="129"/>
      <c r="BN288" s="129"/>
      <c r="BO288" s="129"/>
      <c r="BP288" s="129"/>
      <c r="BQ288" s="129"/>
      <c r="BR288" s="129"/>
      <c r="BS288" s="129"/>
    </row>
    <row r="289" spans="11:71">
      <c r="K289" s="129"/>
      <c r="L289" s="129"/>
      <c r="M289" s="129"/>
      <c r="N289" s="129"/>
      <c r="O289" s="129"/>
      <c r="P289" s="129"/>
      <c r="Q289" s="129"/>
      <c r="R289" s="129"/>
      <c r="S289" s="129"/>
      <c r="T289" s="129"/>
      <c r="U289" s="129"/>
      <c r="V289" s="129"/>
      <c r="W289" s="129"/>
      <c r="X289" s="129"/>
      <c r="Y289" s="129"/>
      <c r="Z289" s="129"/>
      <c r="AA289" s="129"/>
      <c r="AB289" s="129"/>
      <c r="AC289" s="129"/>
      <c r="AD289" s="129"/>
      <c r="AE289" s="129"/>
      <c r="AF289" s="129"/>
      <c r="AG289" s="129"/>
      <c r="AH289" s="129"/>
      <c r="AI289" s="129"/>
      <c r="AJ289" s="129"/>
      <c r="AK289" s="129"/>
      <c r="AL289" s="129"/>
      <c r="AM289" s="129"/>
      <c r="AN289" s="129"/>
      <c r="AO289" s="129"/>
      <c r="AP289" s="129"/>
      <c r="AQ289" s="129"/>
      <c r="AR289" s="129"/>
      <c r="AS289" s="129"/>
      <c r="AT289" s="129"/>
      <c r="AU289" s="129"/>
      <c r="AV289" s="129"/>
      <c r="AW289" s="129"/>
      <c r="AX289" s="129"/>
      <c r="AY289" s="129"/>
      <c r="AZ289" s="129"/>
      <c r="BA289" s="129"/>
      <c r="BB289" s="129"/>
      <c r="BC289" s="129"/>
      <c r="BD289" s="129"/>
      <c r="BE289" s="129"/>
      <c r="BF289" s="129"/>
      <c r="BG289" s="129"/>
      <c r="BH289" s="129"/>
      <c r="BI289" s="129"/>
      <c r="BJ289" s="129"/>
      <c r="BK289" s="129"/>
      <c r="BL289" s="129"/>
      <c r="BM289" s="129"/>
      <c r="BN289" s="129"/>
      <c r="BO289" s="129"/>
      <c r="BP289" s="129"/>
      <c r="BQ289" s="129"/>
      <c r="BR289" s="129"/>
      <c r="BS289" s="129"/>
    </row>
    <row r="290" spans="11:71">
      <c r="K290" s="129"/>
      <c r="L290" s="129"/>
      <c r="M290" s="129"/>
      <c r="N290" s="129"/>
      <c r="O290" s="129"/>
      <c r="P290" s="129"/>
      <c r="Q290" s="129"/>
      <c r="R290" s="129"/>
      <c r="S290" s="129"/>
      <c r="T290" s="129"/>
      <c r="U290" s="129"/>
      <c r="V290" s="129"/>
      <c r="W290" s="129"/>
      <c r="X290" s="129"/>
      <c r="Y290" s="129"/>
      <c r="Z290" s="129"/>
      <c r="AA290" s="129"/>
      <c r="AB290" s="129"/>
      <c r="AC290" s="129"/>
      <c r="AD290" s="129"/>
      <c r="AE290" s="129"/>
      <c r="AF290" s="129"/>
      <c r="AG290" s="129"/>
      <c r="AH290" s="129"/>
      <c r="AI290" s="129"/>
      <c r="AJ290" s="129"/>
      <c r="AK290" s="129"/>
      <c r="AL290" s="129"/>
      <c r="AM290" s="129"/>
      <c r="AN290" s="129"/>
      <c r="AO290" s="129"/>
      <c r="AP290" s="129"/>
      <c r="AQ290" s="129"/>
      <c r="AR290" s="129"/>
      <c r="AS290" s="129"/>
      <c r="AT290" s="129"/>
      <c r="AU290" s="129"/>
      <c r="AV290" s="129"/>
      <c r="AW290" s="129"/>
      <c r="AX290" s="129"/>
      <c r="AY290" s="129"/>
      <c r="AZ290" s="129"/>
      <c r="BA290" s="129"/>
      <c r="BB290" s="129"/>
      <c r="BC290" s="129"/>
      <c r="BD290" s="129"/>
      <c r="BE290" s="129"/>
      <c r="BF290" s="129"/>
      <c r="BG290" s="129"/>
      <c r="BH290" s="129"/>
      <c r="BI290" s="129"/>
      <c r="BJ290" s="129"/>
      <c r="BK290" s="129"/>
      <c r="BL290" s="129"/>
      <c r="BM290" s="129"/>
      <c r="BN290" s="129"/>
      <c r="BO290" s="129"/>
      <c r="BP290" s="129"/>
      <c r="BQ290" s="129"/>
      <c r="BR290" s="129"/>
      <c r="BS290" s="129"/>
    </row>
    <row r="291" spans="11:71">
      <c r="K291" s="129"/>
      <c r="L291" s="129"/>
      <c r="M291" s="129"/>
      <c r="N291" s="129"/>
      <c r="O291" s="129"/>
      <c r="P291" s="129"/>
      <c r="Q291" s="129"/>
      <c r="R291" s="129"/>
      <c r="S291" s="129"/>
      <c r="T291" s="129"/>
      <c r="U291" s="129"/>
      <c r="V291" s="129"/>
      <c r="W291" s="129"/>
      <c r="X291" s="129"/>
      <c r="Y291" s="129"/>
      <c r="Z291" s="129"/>
      <c r="AA291" s="129"/>
      <c r="AB291" s="129"/>
      <c r="AC291" s="129"/>
      <c r="AD291" s="129"/>
      <c r="AE291" s="129"/>
      <c r="AF291" s="129"/>
      <c r="AG291" s="129"/>
      <c r="AH291" s="129"/>
      <c r="AI291" s="129"/>
      <c r="AJ291" s="129"/>
      <c r="AK291" s="129"/>
      <c r="AL291" s="129"/>
      <c r="AM291" s="129"/>
      <c r="AN291" s="129"/>
      <c r="AO291" s="129"/>
      <c r="AP291" s="129"/>
      <c r="AQ291" s="129"/>
      <c r="AR291" s="129"/>
      <c r="AS291" s="129"/>
      <c r="AT291" s="129"/>
      <c r="AU291" s="129"/>
      <c r="AV291" s="129"/>
      <c r="AW291" s="129"/>
      <c r="AX291" s="129"/>
      <c r="AY291" s="129"/>
      <c r="AZ291" s="129"/>
      <c r="BA291" s="129"/>
      <c r="BB291" s="129"/>
      <c r="BC291" s="129"/>
      <c r="BD291" s="129"/>
      <c r="BE291" s="129"/>
      <c r="BF291" s="129"/>
      <c r="BG291" s="129"/>
      <c r="BH291" s="129"/>
      <c r="BI291" s="129"/>
      <c r="BJ291" s="129"/>
      <c r="BK291" s="129"/>
      <c r="BL291" s="129"/>
      <c r="BM291" s="129"/>
      <c r="BN291" s="129"/>
      <c r="BO291" s="129"/>
      <c r="BP291" s="129"/>
      <c r="BQ291" s="129"/>
      <c r="BR291" s="129"/>
      <c r="BS291" s="129"/>
    </row>
    <row r="292" spans="11:71">
      <c r="K292" s="129"/>
      <c r="L292" s="129"/>
      <c r="M292" s="129"/>
      <c r="N292" s="129"/>
      <c r="O292" s="129"/>
      <c r="P292" s="129"/>
      <c r="Q292" s="129"/>
      <c r="R292" s="129"/>
      <c r="S292" s="129"/>
      <c r="T292" s="129"/>
      <c r="U292" s="129"/>
      <c r="V292" s="129"/>
      <c r="W292" s="129"/>
      <c r="X292" s="129"/>
      <c r="Y292" s="129"/>
      <c r="Z292" s="129"/>
      <c r="AA292" s="129"/>
      <c r="AB292" s="129"/>
      <c r="AC292" s="129"/>
      <c r="AD292" s="129"/>
      <c r="AE292" s="129"/>
      <c r="AF292" s="129"/>
      <c r="AG292" s="129"/>
      <c r="AH292" s="129"/>
      <c r="AI292" s="129"/>
      <c r="AJ292" s="129"/>
      <c r="AK292" s="129"/>
      <c r="AL292" s="129"/>
      <c r="AM292" s="129"/>
      <c r="AN292" s="129"/>
      <c r="AO292" s="129"/>
      <c r="AP292" s="129"/>
      <c r="AQ292" s="129"/>
      <c r="AR292" s="129"/>
      <c r="AS292" s="129"/>
      <c r="AT292" s="129"/>
      <c r="AU292" s="129"/>
      <c r="AV292" s="129"/>
      <c r="AW292" s="129"/>
      <c r="AX292" s="129"/>
      <c r="AY292" s="129"/>
      <c r="AZ292" s="129"/>
      <c r="BA292" s="129"/>
      <c r="BB292" s="129"/>
      <c r="BC292" s="129"/>
      <c r="BD292" s="129"/>
      <c r="BE292" s="129"/>
      <c r="BF292" s="129"/>
      <c r="BG292" s="129"/>
      <c r="BH292" s="129"/>
      <c r="BI292" s="129"/>
      <c r="BJ292" s="129"/>
      <c r="BK292" s="129"/>
      <c r="BL292" s="129"/>
      <c r="BM292" s="129"/>
      <c r="BN292" s="129"/>
      <c r="BO292" s="129"/>
      <c r="BP292" s="129"/>
      <c r="BQ292" s="129"/>
      <c r="BR292" s="129"/>
      <c r="BS292" s="129"/>
    </row>
    <row r="293" spans="11:71">
      <c r="K293" s="129"/>
      <c r="L293" s="129"/>
      <c r="M293" s="129"/>
      <c r="N293" s="129"/>
      <c r="O293" s="129"/>
      <c r="P293" s="129"/>
      <c r="Q293" s="129"/>
      <c r="R293" s="129"/>
      <c r="S293" s="129"/>
      <c r="T293" s="129"/>
      <c r="U293" s="129"/>
      <c r="V293" s="129"/>
      <c r="W293" s="129"/>
      <c r="X293" s="129"/>
      <c r="Y293" s="129"/>
      <c r="Z293" s="129"/>
      <c r="AA293" s="129"/>
      <c r="AB293" s="129"/>
      <c r="AC293" s="129"/>
      <c r="AD293" s="129"/>
      <c r="AE293" s="129"/>
      <c r="AF293" s="129"/>
      <c r="AG293" s="129"/>
      <c r="AH293" s="129"/>
      <c r="AI293" s="129"/>
      <c r="AJ293" s="129"/>
      <c r="AK293" s="129"/>
      <c r="AL293" s="129"/>
      <c r="AM293" s="129"/>
      <c r="AN293" s="129"/>
      <c r="AO293" s="129"/>
      <c r="AP293" s="129"/>
      <c r="AQ293" s="129"/>
      <c r="AR293" s="129"/>
      <c r="AS293" s="129"/>
      <c r="AT293" s="129"/>
      <c r="AU293" s="129"/>
      <c r="AV293" s="129"/>
      <c r="AW293" s="129"/>
      <c r="AX293" s="129"/>
      <c r="AY293" s="129"/>
      <c r="AZ293" s="129"/>
      <c r="BA293" s="129"/>
      <c r="BB293" s="129"/>
      <c r="BC293" s="129"/>
      <c r="BD293" s="129"/>
      <c r="BE293" s="129"/>
      <c r="BF293" s="129"/>
      <c r="BG293" s="129"/>
      <c r="BH293" s="129"/>
      <c r="BI293" s="129"/>
      <c r="BJ293" s="129"/>
      <c r="BK293" s="129"/>
      <c r="BL293" s="129"/>
      <c r="BM293" s="129"/>
      <c r="BN293" s="129"/>
      <c r="BO293" s="129"/>
      <c r="BP293" s="129"/>
      <c r="BQ293" s="129"/>
      <c r="BR293" s="129"/>
      <c r="BS293" s="129"/>
    </row>
    <row r="294" spans="11:71">
      <c r="K294" s="129"/>
      <c r="L294" s="129"/>
      <c r="M294" s="129"/>
      <c r="N294" s="129"/>
      <c r="O294" s="129"/>
      <c r="P294" s="129"/>
      <c r="Q294" s="129"/>
      <c r="R294" s="129"/>
      <c r="S294" s="129"/>
      <c r="T294" s="129"/>
      <c r="U294" s="129"/>
      <c r="V294" s="129"/>
      <c r="W294" s="129"/>
      <c r="X294" s="129"/>
      <c r="Y294" s="129"/>
      <c r="Z294" s="129"/>
      <c r="AA294" s="129"/>
      <c r="AB294" s="129"/>
      <c r="AC294" s="129"/>
      <c r="AD294" s="129"/>
      <c r="AE294" s="129"/>
      <c r="AF294" s="129"/>
      <c r="AG294" s="129"/>
      <c r="AH294" s="129"/>
      <c r="AI294" s="129"/>
      <c r="AJ294" s="129"/>
      <c r="AK294" s="129"/>
      <c r="AL294" s="129"/>
      <c r="AM294" s="129"/>
      <c r="AN294" s="129"/>
      <c r="AO294" s="129"/>
      <c r="AP294" s="129"/>
      <c r="AQ294" s="129"/>
      <c r="AR294" s="129"/>
      <c r="AS294" s="129"/>
      <c r="AT294" s="129"/>
      <c r="AU294" s="129"/>
      <c r="AV294" s="129"/>
      <c r="AW294" s="129"/>
      <c r="AX294" s="129"/>
      <c r="AY294" s="129"/>
      <c r="AZ294" s="129"/>
      <c r="BA294" s="129"/>
      <c r="BB294" s="129"/>
      <c r="BC294" s="129"/>
      <c r="BD294" s="129"/>
      <c r="BE294" s="129"/>
      <c r="BF294" s="129"/>
      <c r="BG294" s="129"/>
      <c r="BH294" s="129"/>
      <c r="BI294" s="129"/>
      <c r="BJ294" s="129"/>
      <c r="BK294" s="129"/>
      <c r="BL294" s="129"/>
      <c r="BM294" s="129"/>
      <c r="BN294" s="129"/>
      <c r="BO294" s="129"/>
      <c r="BP294" s="129"/>
      <c r="BQ294" s="129"/>
      <c r="BR294" s="129"/>
      <c r="BS294" s="129"/>
    </row>
    <row r="295" spans="11:71">
      <c r="K295" s="129"/>
      <c r="L295" s="129"/>
      <c r="M295" s="129"/>
      <c r="N295" s="129"/>
      <c r="O295" s="129"/>
      <c r="P295" s="129"/>
      <c r="Q295" s="129"/>
      <c r="R295" s="129"/>
      <c r="S295" s="129"/>
      <c r="T295" s="129"/>
      <c r="U295" s="129"/>
      <c r="V295" s="129"/>
      <c r="W295" s="129"/>
      <c r="X295" s="129"/>
      <c r="Y295" s="129"/>
      <c r="Z295" s="129"/>
      <c r="AA295" s="129"/>
      <c r="AB295" s="129"/>
      <c r="AC295" s="129"/>
      <c r="AD295" s="129"/>
      <c r="AE295" s="129"/>
      <c r="AF295" s="129"/>
      <c r="AG295" s="129"/>
      <c r="AH295" s="129"/>
      <c r="AI295" s="129"/>
      <c r="AJ295" s="129"/>
      <c r="AK295" s="129"/>
      <c r="AL295" s="129"/>
      <c r="AM295" s="129"/>
      <c r="AN295" s="129"/>
      <c r="AO295" s="129"/>
      <c r="AP295" s="129"/>
      <c r="AQ295" s="129"/>
      <c r="AR295" s="129"/>
      <c r="AS295" s="129"/>
      <c r="AT295" s="129"/>
      <c r="AU295" s="129"/>
      <c r="AV295" s="129"/>
      <c r="AW295" s="129"/>
      <c r="AX295" s="129"/>
      <c r="AY295" s="129"/>
      <c r="AZ295" s="129"/>
      <c r="BA295" s="129"/>
      <c r="BB295" s="129"/>
      <c r="BC295" s="129"/>
      <c r="BD295" s="129"/>
      <c r="BE295" s="129"/>
      <c r="BF295" s="129"/>
      <c r="BG295" s="129"/>
      <c r="BH295" s="129"/>
      <c r="BI295" s="129"/>
      <c r="BJ295" s="129"/>
      <c r="BK295" s="129"/>
      <c r="BL295" s="129"/>
      <c r="BM295" s="129"/>
      <c r="BN295" s="129"/>
      <c r="BO295" s="129"/>
      <c r="BP295" s="129"/>
      <c r="BQ295" s="129"/>
      <c r="BR295" s="129"/>
      <c r="BS295" s="129"/>
    </row>
    <row r="296" spans="11:71">
      <c r="K296" s="129"/>
      <c r="L296" s="129"/>
      <c r="M296" s="129"/>
      <c r="N296" s="129"/>
      <c r="O296" s="129"/>
      <c r="P296" s="129"/>
      <c r="Q296" s="129"/>
      <c r="R296" s="129"/>
      <c r="S296" s="129"/>
      <c r="T296" s="129"/>
      <c r="U296" s="129"/>
      <c r="V296" s="129"/>
      <c r="W296" s="129"/>
      <c r="X296" s="129"/>
      <c r="Y296" s="129"/>
      <c r="Z296" s="129"/>
      <c r="AA296" s="129"/>
      <c r="AB296" s="129"/>
      <c r="AC296" s="129"/>
      <c r="AD296" s="129"/>
      <c r="AE296" s="129"/>
      <c r="AF296" s="129"/>
      <c r="AG296" s="129"/>
      <c r="AH296" s="129"/>
      <c r="AI296" s="129"/>
      <c r="AJ296" s="129"/>
      <c r="AK296" s="129"/>
      <c r="AL296" s="129"/>
      <c r="AM296" s="129"/>
      <c r="AN296" s="129"/>
      <c r="AO296" s="129"/>
      <c r="AP296" s="129"/>
      <c r="AQ296" s="129"/>
      <c r="AR296" s="129"/>
      <c r="AS296" s="129"/>
      <c r="AT296" s="129"/>
      <c r="AU296" s="129"/>
      <c r="AV296" s="129"/>
      <c r="AW296" s="129"/>
      <c r="AX296" s="129"/>
      <c r="AY296" s="129"/>
      <c r="AZ296" s="129"/>
      <c r="BA296" s="129"/>
      <c r="BB296" s="129"/>
      <c r="BC296" s="129"/>
      <c r="BD296" s="129"/>
      <c r="BE296" s="129"/>
      <c r="BF296" s="129"/>
      <c r="BG296" s="129"/>
      <c r="BH296" s="129"/>
      <c r="BI296" s="129"/>
      <c r="BJ296" s="129"/>
      <c r="BK296" s="129"/>
      <c r="BL296" s="129"/>
      <c r="BM296" s="129"/>
      <c r="BN296" s="129"/>
      <c r="BO296" s="129"/>
      <c r="BP296" s="129"/>
      <c r="BQ296" s="129"/>
      <c r="BR296" s="129"/>
      <c r="BS296" s="129"/>
    </row>
    <row r="297" spans="11:71">
      <c r="K297" s="129"/>
      <c r="L297" s="129"/>
      <c r="M297" s="129"/>
      <c r="N297" s="129"/>
      <c r="O297" s="129"/>
      <c r="P297" s="129"/>
      <c r="Q297" s="129"/>
      <c r="R297" s="129"/>
      <c r="S297" s="129"/>
      <c r="T297" s="129"/>
      <c r="U297" s="129"/>
      <c r="V297" s="129"/>
      <c r="W297" s="129"/>
      <c r="X297" s="129"/>
      <c r="Y297" s="129"/>
      <c r="Z297" s="129"/>
      <c r="AA297" s="129"/>
      <c r="AB297" s="129"/>
      <c r="AC297" s="129"/>
      <c r="AD297" s="129"/>
      <c r="AE297" s="129"/>
      <c r="AF297" s="129"/>
      <c r="AG297" s="129"/>
      <c r="AH297" s="129"/>
      <c r="AI297" s="129"/>
      <c r="AJ297" s="129"/>
      <c r="AK297" s="129"/>
      <c r="AL297" s="129"/>
      <c r="AM297" s="129"/>
      <c r="AN297" s="129"/>
      <c r="AO297" s="129"/>
      <c r="AP297" s="129"/>
      <c r="AQ297" s="129"/>
      <c r="AR297" s="129"/>
      <c r="AS297" s="129"/>
      <c r="AT297" s="129"/>
      <c r="AU297" s="129"/>
      <c r="AV297" s="129"/>
      <c r="AW297" s="129"/>
      <c r="AX297" s="129"/>
      <c r="AY297" s="129"/>
      <c r="AZ297" s="129"/>
      <c r="BA297" s="129"/>
      <c r="BB297" s="129"/>
      <c r="BC297" s="129"/>
      <c r="BD297" s="129"/>
      <c r="BE297" s="129"/>
      <c r="BF297" s="129"/>
      <c r="BG297" s="129"/>
      <c r="BH297" s="129"/>
      <c r="BI297" s="129"/>
      <c r="BJ297" s="129"/>
      <c r="BK297" s="129"/>
      <c r="BL297" s="129"/>
      <c r="BM297" s="129"/>
      <c r="BN297" s="129"/>
      <c r="BO297" s="129"/>
      <c r="BP297" s="129"/>
      <c r="BQ297" s="129"/>
      <c r="BR297" s="129"/>
      <c r="BS297" s="129"/>
    </row>
    <row r="298" spans="11:71">
      <c r="K298" s="129"/>
      <c r="L298" s="129"/>
      <c r="M298" s="129"/>
      <c r="N298" s="129"/>
      <c r="O298" s="129"/>
      <c r="P298" s="129"/>
      <c r="Q298" s="129"/>
      <c r="R298" s="129"/>
      <c r="S298" s="129"/>
      <c r="T298" s="129"/>
      <c r="U298" s="129"/>
      <c r="V298" s="129"/>
      <c r="W298" s="129"/>
      <c r="X298" s="129"/>
      <c r="Y298" s="129"/>
      <c r="Z298" s="129"/>
      <c r="AA298" s="129"/>
      <c r="AB298" s="129"/>
      <c r="AC298" s="129"/>
      <c r="AD298" s="129"/>
      <c r="AE298" s="129"/>
      <c r="AF298" s="129"/>
      <c r="AG298" s="129"/>
      <c r="AH298" s="129"/>
      <c r="AI298" s="129"/>
      <c r="AJ298" s="129"/>
      <c r="AK298" s="129"/>
      <c r="AL298" s="129"/>
      <c r="AM298" s="129"/>
      <c r="AN298" s="129"/>
      <c r="AO298" s="129"/>
      <c r="AP298" s="129"/>
      <c r="AQ298" s="129"/>
      <c r="AR298" s="129"/>
      <c r="AS298" s="129"/>
      <c r="AT298" s="129"/>
      <c r="AU298" s="129"/>
      <c r="AV298" s="129"/>
      <c r="AW298" s="129"/>
      <c r="AX298" s="129"/>
      <c r="AY298" s="129"/>
      <c r="AZ298" s="129"/>
      <c r="BA298" s="129"/>
      <c r="BB298" s="129"/>
      <c r="BC298" s="129"/>
      <c r="BD298" s="129"/>
      <c r="BE298" s="129"/>
      <c r="BF298" s="129"/>
      <c r="BG298" s="129"/>
      <c r="BH298" s="129"/>
      <c r="BI298" s="129"/>
      <c r="BJ298" s="129"/>
      <c r="BK298" s="129"/>
      <c r="BL298" s="129"/>
      <c r="BM298" s="129"/>
      <c r="BN298" s="129"/>
      <c r="BO298" s="129"/>
      <c r="BP298" s="129"/>
      <c r="BQ298" s="129"/>
      <c r="BR298" s="129"/>
      <c r="BS298" s="129"/>
    </row>
    <row r="299" spans="11:71">
      <c r="K299" s="129"/>
      <c r="L299" s="129"/>
      <c r="M299" s="129"/>
      <c r="N299" s="129"/>
      <c r="O299" s="129"/>
      <c r="P299" s="129"/>
      <c r="Q299" s="129"/>
      <c r="R299" s="129"/>
      <c r="S299" s="129"/>
      <c r="T299" s="129"/>
      <c r="U299" s="129"/>
      <c r="V299" s="129"/>
      <c r="W299" s="129"/>
      <c r="X299" s="129"/>
      <c r="Y299" s="129"/>
      <c r="Z299" s="129"/>
      <c r="AA299" s="129"/>
      <c r="AB299" s="129"/>
      <c r="AC299" s="129"/>
      <c r="AD299" s="129"/>
      <c r="AE299" s="129"/>
      <c r="AF299" s="129"/>
      <c r="AG299" s="129"/>
      <c r="AH299" s="129"/>
      <c r="AI299" s="129"/>
      <c r="AJ299" s="129"/>
      <c r="AK299" s="129"/>
      <c r="AL299" s="129"/>
      <c r="AM299" s="129"/>
      <c r="AN299" s="129"/>
      <c r="AO299" s="129"/>
      <c r="AP299" s="129"/>
      <c r="AQ299" s="129"/>
      <c r="AR299" s="129"/>
      <c r="AS299" s="129"/>
      <c r="AT299" s="129"/>
      <c r="AU299" s="129"/>
      <c r="AV299" s="129"/>
      <c r="AW299" s="129"/>
      <c r="AX299" s="129"/>
      <c r="AY299" s="129"/>
      <c r="AZ299" s="129"/>
      <c r="BA299" s="129"/>
      <c r="BB299" s="129"/>
      <c r="BC299" s="129"/>
      <c r="BD299" s="129"/>
      <c r="BE299" s="129"/>
      <c r="BF299" s="129"/>
      <c r="BG299" s="129"/>
      <c r="BH299" s="129"/>
      <c r="BI299" s="129"/>
      <c r="BJ299" s="129"/>
      <c r="BK299" s="129"/>
      <c r="BL299" s="129"/>
      <c r="BM299" s="129"/>
      <c r="BN299" s="129"/>
      <c r="BO299" s="129"/>
      <c r="BP299" s="129"/>
      <c r="BQ299" s="129"/>
      <c r="BR299" s="129"/>
      <c r="BS299" s="129"/>
    </row>
    <row r="300" spans="11:71">
      <c r="K300" s="129"/>
      <c r="L300" s="129"/>
      <c r="M300" s="129"/>
      <c r="N300" s="129"/>
      <c r="O300" s="129"/>
      <c r="P300" s="129"/>
      <c r="Q300" s="129"/>
      <c r="R300" s="129"/>
      <c r="S300" s="129"/>
      <c r="T300" s="129"/>
      <c r="U300" s="129"/>
      <c r="V300" s="129"/>
      <c r="W300" s="129"/>
      <c r="X300" s="129"/>
      <c r="Y300" s="129"/>
      <c r="Z300" s="129"/>
      <c r="AA300" s="129"/>
      <c r="AB300" s="129"/>
      <c r="AC300" s="129"/>
      <c r="AD300" s="129"/>
      <c r="AE300" s="129"/>
      <c r="AF300" s="129"/>
      <c r="AG300" s="129"/>
      <c r="AH300" s="129"/>
      <c r="AI300" s="129"/>
      <c r="AJ300" s="129"/>
      <c r="AK300" s="129"/>
      <c r="AL300" s="129"/>
      <c r="AM300" s="129"/>
      <c r="AN300" s="129"/>
      <c r="AO300" s="129"/>
      <c r="AP300" s="129"/>
      <c r="AQ300" s="129"/>
      <c r="AR300" s="129"/>
      <c r="AS300" s="129"/>
      <c r="AT300" s="129"/>
      <c r="AU300" s="129"/>
      <c r="AV300" s="129"/>
      <c r="AW300" s="129"/>
      <c r="AX300" s="129"/>
      <c r="AY300" s="129"/>
      <c r="AZ300" s="129"/>
      <c r="BA300" s="129"/>
      <c r="BB300" s="129"/>
      <c r="BC300" s="129"/>
      <c r="BD300" s="129"/>
      <c r="BE300" s="129"/>
      <c r="BF300" s="129"/>
      <c r="BG300" s="129"/>
      <c r="BH300" s="129"/>
      <c r="BI300" s="129"/>
      <c r="BJ300" s="129"/>
      <c r="BK300" s="129"/>
      <c r="BL300" s="129"/>
      <c r="BM300" s="129"/>
      <c r="BN300" s="129"/>
      <c r="BO300" s="129"/>
      <c r="BP300" s="129"/>
      <c r="BQ300" s="129"/>
      <c r="BR300" s="129"/>
      <c r="BS300" s="129"/>
    </row>
    <row r="301" spans="11:71">
      <c r="K301" s="129"/>
      <c r="L301" s="129"/>
      <c r="M301" s="129"/>
      <c r="N301" s="129"/>
      <c r="O301" s="129"/>
      <c r="P301" s="129"/>
      <c r="Q301" s="129"/>
      <c r="R301" s="129"/>
      <c r="S301" s="129"/>
      <c r="T301" s="129"/>
      <c r="U301" s="129"/>
      <c r="V301" s="129"/>
      <c r="W301" s="129"/>
      <c r="X301" s="129"/>
      <c r="Y301" s="129"/>
      <c r="Z301" s="129"/>
      <c r="AA301" s="129"/>
      <c r="AB301" s="129"/>
      <c r="AC301" s="129"/>
      <c r="AD301" s="129"/>
      <c r="AE301" s="129"/>
      <c r="AF301" s="129"/>
      <c r="AG301" s="129"/>
      <c r="AH301" s="129"/>
      <c r="AI301" s="129"/>
      <c r="AJ301" s="129"/>
      <c r="AK301" s="129"/>
      <c r="AL301" s="129"/>
      <c r="AM301" s="129"/>
      <c r="AN301" s="129"/>
      <c r="AO301" s="129"/>
      <c r="AP301" s="129"/>
      <c r="AQ301" s="129"/>
      <c r="AR301" s="129"/>
      <c r="AS301" s="129"/>
      <c r="AT301" s="129"/>
      <c r="AU301" s="129"/>
      <c r="AV301" s="129"/>
      <c r="AW301" s="129"/>
      <c r="AX301" s="129"/>
      <c r="AY301" s="129"/>
      <c r="AZ301" s="129"/>
      <c r="BA301" s="129"/>
      <c r="BB301" s="129"/>
      <c r="BC301" s="129"/>
      <c r="BD301" s="129"/>
      <c r="BE301" s="129"/>
      <c r="BF301" s="129"/>
      <c r="BG301" s="129"/>
      <c r="BH301" s="129"/>
      <c r="BI301" s="129"/>
      <c r="BJ301" s="129"/>
      <c r="BK301" s="129"/>
      <c r="BL301" s="129"/>
      <c r="BM301" s="129"/>
      <c r="BN301" s="129"/>
      <c r="BO301" s="129"/>
      <c r="BP301" s="129"/>
      <c r="BQ301" s="129"/>
      <c r="BR301" s="129"/>
      <c r="BS301" s="129"/>
    </row>
    <row r="302" spans="11:71">
      <c r="K302" s="129"/>
      <c r="L302" s="129"/>
      <c r="M302" s="129"/>
      <c r="N302" s="129"/>
      <c r="O302" s="129"/>
      <c r="P302" s="129"/>
      <c r="Q302" s="129"/>
      <c r="R302" s="129"/>
      <c r="S302" s="129"/>
      <c r="T302" s="129"/>
      <c r="U302" s="129"/>
      <c r="V302" s="129"/>
      <c r="W302" s="129"/>
      <c r="X302" s="129"/>
      <c r="Y302" s="129"/>
      <c r="Z302" s="129"/>
      <c r="AA302" s="129"/>
      <c r="AB302" s="129"/>
      <c r="AC302" s="129"/>
      <c r="AD302" s="129"/>
      <c r="AE302" s="129"/>
      <c r="AF302" s="129"/>
      <c r="AG302" s="129"/>
      <c r="AH302" s="129"/>
      <c r="AI302" s="129"/>
      <c r="AJ302" s="129"/>
      <c r="AK302" s="129"/>
      <c r="AL302" s="129"/>
      <c r="AM302" s="129"/>
      <c r="AN302" s="129"/>
      <c r="AO302" s="129"/>
      <c r="AP302" s="129"/>
      <c r="AQ302" s="129"/>
      <c r="AR302" s="129"/>
      <c r="AS302" s="129"/>
      <c r="AT302" s="129"/>
      <c r="AU302" s="129"/>
      <c r="AV302" s="129"/>
      <c r="AW302" s="129"/>
      <c r="AX302" s="129"/>
      <c r="AY302" s="129"/>
      <c r="AZ302" s="129"/>
      <c r="BA302" s="129"/>
      <c r="BB302" s="129"/>
      <c r="BC302" s="129"/>
      <c r="BD302" s="129"/>
      <c r="BE302" s="129"/>
      <c r="BF302" s="129"/>
      <c r="BG302" s="129"/>
      <c r="BH302" s="129"/>
      <c r="BI302" s="129"/>
      <c r="BJ302" s="129"/>
      <c r="BK302" s="129"/>
      <c r="BL302" s="129"/>
      <c r="BM302" s="129"/>
      <c r="BN302" s="129"/>
      <c r="BO302" s="129"/>
      <c r="BP302" s="129"/>
      <c r="BQ302" s="129"/>
      <c r="BR302" s="129"/>
      <c r="BS302" s="129"/>
    </row>
    <row r="303" spans="11:71">
      <c r="K303" s="129"/>
      <c r="L303" s="129"/>
      <c r="M303" s="129"/>
      <c r="N303" s="129"/>
      <c r="O303" s="129"/>
      <c r="P303" s="129"/>
      <c r="Q303" s="129"/>
      <c r="R303" s="129"/>
      <c r="S303" s="129"/>
      <c r="T303" s="129"/>
      <c r="U303" s="129"/>
      <c r="V303" s="129"/>
      <c r="W303" s="129"/>
      <c r="X303" s="129"/>
      <c r="Y303" s="129"/>
      <c r="Z303" s="129"/>
      <c r="AA303" s="129"/>
      <c r="AB303" s="129"/>
      <c r="AC303" s="129"/>
      <c r="AD303" s="129"/>
      <c r="AE303" s="129"/>
      <c r="AF303" s="129"/>
      <c r="AG303" s="129"/>
      <c r="AH303" s="129"/>
      <c r="AI303" s="129"/>
      <c r="AJ303" s="129"/>
      <c r="AK303" s="129"/>
      <c r="AL303" s="129"/>
      <c r="AM303" s="129"/>
      <c r="AN303" s="129"/>
      <c r="AO303" s="129"/>
      <c r="AP303" s="129"/>
      <c r="AQ303" s="129"/>
      <c r="AR303" s="129"/>
      <c r="AS303" s="129"/>
      <c r="AT303" s="129"/>
      <c r="AU303" s="129"/>
      <c r="AV303" s="129"/>
      <c r="AW303" s="129"/>
      <c r="AX303" s="129"/>
      <c r="AY303" s="129"/>
      <c r="AZ303" s="129"/>
      <c r="BA303" s="129"/>
      <c r="BB303" s="129"/>
      <c r="BC303" s="129"/>
      <c r="BD303" s="129"/>
      <c r="BE303" s="129"/>
      <c r="BF303" s="129"/>
      <c r="BG303" s="129"/>
      <c r="BH303" s="129"/>
      <c r="BI303" s="129"/>
      <c r="BJ303" s="129"/>
      <c r="BK303" s="129"/>
      <c r="BL303" s="129"/>
      <c r="BM303" s="129"/>
      <c r="BN303" s="129"/>
      <c r="BO303" s="129"/>
      <c r="BP303" s="129"/>
      <c r="BQ303" s="129"/>
      <c r="BR303" s="129"/>
      <c r="BS303" s="129"/>
    </row>
    <row r="304" spans="11:71">
      <c r="K304" s="129"/>
      <c r="L304" s="129"/>
      <c r="M304" s="129"/>
      <c r="N304" s="129"/>
      <c r="O304" s="129"/>
      <c r="P304" s="129"/>
      <c r="Q304" s="129"/>
      <c r="R304" s="129"/>
      <c r="S304" s="129"/>
      <c r="T304" s="129"/>
      <c r="U304" s="129"/>
      <c r="V304" s="129"/>
      <c r="W304" s="129"/>
      <c r="X304" s="129"/>
      <c r="Y304" s="129"/>
      <c r="Z304" s="129"/>
      <c r="AA304" s="129"/>
      <c r="AB304" s="129"/>
      <c r="AC304" s="129"/>
      <c r="AD304" s="129"/>
      <c r="AE304" s="129"/>
      <c r="AF304" s="129"/>
      <c r="AG304" s="129"/>
      <c r="AH304" s="129"/>
      <c r="AI304" s="129"/>
      <c r="AJ304" s="129"/>
      <c r="AK304" s="129"/>
      <c r="AL304" s="129"/>
      <c r="AM304" s="129"/>
      <c r="AN304" s="129"/>
      <c r="AO304" s="129"/>
      <c r="AP304" s="129"/>
      <c r="AQ304" s="129"/>
      <c r="AR304" s="129"/>
      <c r="AS304" s="129"/>
      <c r="AT304" s="129"/>
      <c r="AU304" s="129"/>
      <c r="AV304" s="129"/>
      <c r="AW304" s="129"/>
      <c r="AX304" s="129"/>
      <c r="AY304" s="129"/>
      <c r="AZ304" s="129"/>
      <c r="BA304" s="129"/>
      <c r="BB304" s="129"/>
      <c r="BC304" s="129"/>
      <c r="BD304" s="129"/>
      <c r="BE304" s="129"/>
      <c r="BF304" s="129"/>
      <c r="BG304" s="129"/>
      <c r="BH304" s="129"/>
      <c r="BI304" s="129"/>
      <c r="BJ304" s="129"/>
      <c r="BK304" s="129"/>
      <c r="BL304" s="129"/>
      <c r="BM304" s="129"/>
      <c r="BN304" s="129"/>
      <c r="BO304" s="129"/>
      <c r="BP304" s="129"/>
      <c r="BQ304" s="129"/>
      <c r="BR304" s="129"/>
      <c r="BS304" s="129"/>
    </row>
    <row r="305" spans="11:71">
      <c r="K305" s="129"/>
      <c r="L305" s="129"/>
      <c r="M305" s="129"/>
      <c r="N305" s="129"/>
      <c r="O305" s="129"/>
      <c r="P305" s="129"/>
      <c r="Q305" s="129"/>
      <c r="R305" s="129"/>
      <c r="S305" s="129"/>
      <c r="T305" s="129"/>
      <c r="U305" s="129"/>
      <c r="V305" s="129"/>
      <c r="W305" s="129"/>
      <c r="X305" s="129"/>
      <c r="Y305" s="129"/>
      <c r="Z305" s="129"/>
      <c r="AA305" s="129"/>
      <c r="AB305" s="129"/>
      <c r="AC305" s="129"/>
      <c r="AD305" s="129"/>
      <c r="AE305" s="129"/>
      <c r="AF305" s="129"/>
      <c r="AG305" s="129"/>
      <c r="AH305" s="129"/>
      <c r="AI305" s="129"/>
      <c r="AJ305" s="129"/>
      <c r="AK305" s="129"/>
      <c r="AL305" s="129"/>
      <c r="AM305" s="129"/>
      <c r="AN305" s="129"/>
      <c r="AO305" s="129"/>
      <c r="AP305" s="129"/>
      <c r="AQ305" s="129"/>
      <c r="AR305" s="129"/>
      <c r="AS305" s="129"/>
      <c r="AT305" s="129"/>
      <c r="AU305" s="129"/>
      <c r="AV305" s="129"/>
      <c r="AW305" s="129"/>
      <c r="AX305" s="129"/>
      <c r="AY305" s="129"/>
      <c r="AZ305" s="129"/>
      <c r="BA305" s="129"/>
      <c r="BB305" s="129"/>
      <c r="BC305" s="129"/>
      <c r="BD305" s="129"/>
      <c r="BE305" s="129"/>
      <c r="BF305" s="129"/>
      <c r="BG305" s="129"/>
      <c r="BH305" s="129"/>
      <c r="BI305" s="129"/>
      <c r="BJ305" s="129"/>
      <c r="BK305" s="129"/>
      <c r="BL305" s="129"/>
      <c r="BM305" s="129"/>
      <c r="BN305" s="129"/>
      <c r="BO305" s="129"/>
      <c r="BP305" s="129"/>
      <c r="BQ305" s="129"/>
      <c r="BR305" s="129"/>
      <c r="BS305" s="129"/>
    </row>
    <row r="306" spans="11:71">
      <c r="K306" s="129"/>
      <c r="L306" s="129"/>
      <c r="M306" s="129"/>
      <c r="N306" s="129"/>
      <c r="O306" s="129"/>
      <c r="P306" s="129"/>
      <c r="Q306" s="129"/>
      <c r="R306" s="129"/>
      <c r="S306" s="129"/>
      <c r="T306" s="129"/>
      <c r="U306" s="129"/>
      <c r="V306" s="129"/>
      <c r="W306" s="129"/>
      <c r="X306" s="129"/>
      <c r="Y306" s="129"/>
      <c r="Z306" s="129"/>
      <c r="AA306" s="129"/>
      <c r="AB306" s="129"/>
      <c r="AC306" s="129"/>
      <c r="AD306" s="129"/>
      <c r="AE306" s="129"/>
      <c r="AF306" s="129"/>
      <c r="AG306" s="129"/>
      <c r="AH306" s="129"/>
      <c r="AI306" s="129"/>
      <c r="AJ306" s="129"/>
      <c r="AK306" s="129"/>
      <c r="AL306" s="129"/>
      <c r="AM306" s="129"/>
      <c r="AN306" s="129"/>
      <c r="AO306" s="129"/>
      <c r="AP306" s="129"/>
      <c r="AQ306" s="129"/>
      <c r="AR306" s="129"/>
      <c r="AS306" s="129"/>
      <c r="AT306" s="129"/>
      <c r="AU306" s="129"/>
      <c r="AV306" s="129"/>
      <c r="AW306" s="129"/>
      <c r="AX306" s="129"/>
      <c r="AY306" s="129"/>
      <c r="AZ306" s="129"/>
      <c r="BA306" s="129"/>
      <c r="BB306" s="129"/>
      <c r="BC306" s="129"/>
      <c r="BD306" s="129"/>
      <c r="BE306" s="129"/>
      <c r="BF306" s="129"/>
      <c r="BG306" s="129"/>
      <c r="BH306" s="129"/>
      <c r="BI306" s="129"/>
      <c r="BJ306" s="129"/>
      <c r="BK306" s="129"/>
      <c r="BL306" s="129"/>
      <c r="BM306" s="129"/>
      <c r="BN306" s="129"/>
      <c r="BO306" s="129"/>
      <c r="BP306" s="129"/>
      <c r="BQ306" s="129"/>
      <c r="BR306" s="129"/>
      <c r="BS306" s="129"/>
    </row>
    <row r="307" spans="11:71">
      <c r="K307" s="129"/>
      <c r="L307" s="129"/>
      <c r="M307" s="129"/>
      <c r="N307" s="129"/>
      <c r="O307" s="129"/>
      <c r="P307" s="129"/>
      <c r="Q307" s="129"/>
      <c r="R307" s="129"/>
      <c r="S307" s="129"/>
      <c r="T307" s="129"/>
      <c r="U307" s="129"/>
      <c r="V307" s="129"/>
      <c r="W307" s="129"/>
      <c r="X307" s="129"/>
      <c r="Y307" s="129"/>
      <c r="Z307" s="129"/>
      <c r="AA307" s="129"/>
      <c r="AB307" s="129"/>
      <c r="AC307" s="129"/>
      <c r="AD307" s="129"/>
      <c r="AE307" s="129"/>
      <c r="AF307" s="129"/>
      <c r="AG307" s="129"/>
      <c r="AH307" s="129"/>
      <c r="AI307" s="129"/>
      <c r="AJ307" s="129"/>
      <c r="AK307" s="129"/>
      <c r="AL307" s="129"/>
      <c r="AM307" s="129"/>
      <c r="AN307" s="129"/>
      <c r="AO307" s="129"/>
      <c r="AP307" s="129"/>
      <c r="AQ307" s="129"/>
      <c r="AR307" s="129"/>
      <c r="AS307" s="129"/>
      <c r="AT307" s="129"/>
      <c r="AU307" s="129"/>
      <c r="AV307" s="129"/>
      <c r="AW307" s="129"/>
      <c r="AX307" s="129"/>
      <c r="AY307" s="129"/>
      <c r="AZ307" s="129"/>
      <c r="BA307" s="129"/>
      <c r="BB307" s="129"/>
      <c r="BC307" s="129"/>
      <c r="BD307" s="129"/>
      <c r="BE307" s="129"/>
      <c r="BF307" s="129"/>
      <c r="BG307" s="129"/>
      <c r="BH307" s="129"/>
      <c r="BI307" s="129"/>
      <c r="BJ307" s="129"/>
      <c r="BK307" s="129"/>
      <c r="BL307" s="129"/>
      <c r="BM307" s="129"/>
      <c r="BN307" s="129"/>
      <c r="BO307" s="129"/>
      <c r="BP307" s="129"/>
      <c r="BQ307" s="129"/>
      <c r="BR307" s="129"/>
      <c r="BS307" s="129"/>
    </row>
    <row r="308" spans="11:71">
      <c r="K308" s="129"/>
      <c r="L308" s="129"/>
      <c r="M308" s="129"/>
      <c r="N308" s="129"/>
      <c r="O308" s="129"/>
      <c r="P308" s="129"/>
      <c r="Q308" s="129"/>
      <c r="R308" s="129"/>
      <c r="S308" s="129"/>
      <c r="T308" s="129"/>
      <c r="U308" s="129"/>
      <c r="V308" s="129"/>
      <c r="W308" s="129"/>
      <c r="X308" s="129"/>
      <c r="Y308" s="129"/>
      <c r="Z308" s="129"/>
      <c r="AA308" s="129"/>
      <c r="AB308" s="129"/>
      <c r="AC308" s="129"/>
      <c r="AD308" s="129"/>
      <c r="AE308" s="129"/>
      <c r="AF308" s="129"/>
      <c r="AG308" s="129"/>
      <c r="AH308" s="129"/>
      <c r="AI308" s="129"/>
      <c r="AJ308" s="129"/>
      <c r="AK308" s="129"/>
      <c r="AL308" s="129"/>
      <c r="AM308" s="129"/>
      <c r="AN308" s="129"/>
      <c r="AO308" s="129"/>
      <c r="AP308" s="129"/>
      <c r="AQ308" s="129"/>
      <c r="AR308" s="129"/>
      <c r="AS308" s="129"/>
      <c r="AT308" s="129"/>
      <c r="AU308" s="129"/>
      <c r="AV308" s="129"/>
      <c r="AW308" s="129"/>
      <c r="AX308" s="129"/>
      <c r="AY308" s="129"/>
      <c r="AZ308" s="129"/>
      <c r="BA308" s="129"/>
      <c r="BB308" s="129"/>
      <c r="BC308" s="129"/>
      <c r="BD308" s="129"/>
      <c r="BE308" s="129"/>
      <c r="BF308" s="129"/>
      <c r="BG308" s="129"/>
      <c r="BH308" s="129"/>
      <c r="BI308" s="129"/>
      <c r="BJ308" s="129"/>
      <c r="BK308" s="129"/>
      <c r="BL308" s="129"/>
      <c r="BM308" s="129"/>
      <c r="BN308" s="129"/>
      <c r="BO308" s="129"/>
      <c r="BP308" s="129"/>
      <c r="BQ308" s="129"/>
      <c r="BR308" s="129"/>
      <c r="BS308" s="129"/>
    </row>
    <row r="309" spans="11:71">
      <c r="K309" s="129"/>
      <c r="L309" s="129"/>
      <c r="M309" s="129"/>
      <c r="N309" s="129"/>
      <c r="O309" s="129"/>
      <c r="P309" s="129"/>
      <c r="Q309" s="129"/>
      <c r="R309" s="129"/>
      <c r="S309" s="129"/>
      <c r="T309" s="129"/>
      <c r="U309" s="129"/>
      <c r="V309" s="129"/>
      <c r="W309" s="129"/>
      <c r="X309" s="129"/>
      <c r="Y309" s="129"/>
      <c r="Z309" s="129"/>
      <c r="AA309" s="129"/>
      <c r="AB309" s="129"/>
      <c r="AC309" s="129"/>
      <c r="AD309" s="129"/>
      <c r="AE309" s="129"/>
      <c r="AF309" s="129"/>
      <c r="AG309" s="129"/>
      <c r="AH309" s="129"/>
      <c r="AI309" s="129"/>
      <c r="AJ309" s="129"/>
      <c r="AK309" s="129"/>
      <c r="AL309" s="129"/>
      <c r="AM309" s="129"/>
      <c r="AN309" s="129"/>
      <c r="AO309" s="129"/>
      <c r="AP309" s="129"/>
      <c r="AQ309" s="129"/>
      <c r="AR309" s="129"/>
      <c r="AS309" s="129"/>
      <c r="AT309" s="129"/>
      <c r="AU309" s="129"/>
      <c r="AV309" s="129"/>
      <c r="AW309" s="129"/>
      <c r="AX309" s="129"/>
      <c r="AY309" s="129"/>
      <c r="AZ309" s="129"/>
      <c r="BA309" s="129"/>
      <c r="BB309" s="129"/>
      <c r="BC309" s="129"/>
      <c r="BD309" s="129"/>
      <c r="BE309" s="129"/>
      <c r="BF309" s="129"/>
      <c r="BG309" s="129"/>
      <c r="BH309" s="129"/>
      <c r="BI309" s="129"/>
      <c r="BJ309" s="129"/>
      <c r="BK309" s="129"/>
      <c r="BL309" s="129"/>
      <c r="BM309" s="129"/>
      <c r="BN309" s="129"/>
      <c r="BO309" s="129"/>
      <c r="BP309" s="129"/>
      <c r="BQ309" s="129"/>
      <c r="BR309" s="129"/>
      <c r="BS309" s="129"/>
    </row>
    <row r="310" spans="11:71">
      <c r="K310" s="129"/>
      <c r="L310" s="129"/>
      <c r="M310" s="129"/>
      <c r="N310" s="129"/>
      <c r="O310" s="129"/>
      <c r="P310" s="129"/>
      <c r="Q310" s="129"/>
      <c r="R310" s="129"/>
      <c r="S310" s="129"/>
      <c r="T310" s="129"/>
      <c r="U310" s="129"/>
      <c r="V310" s="129"/>
      <c r="W310" s="129"/>
      <c r="X310" s="129"/>
      <c r="Y310" s="129"/>
      <c r="Z310" s="129"/>
      <c r="AA310" s="129"/>
      <c r="AB310" s="129"/>
      <c r="AC310" s="129"/>
      <c r="AD310" s="129"/>
      <c r="AE310" s="129"/>
      <c r="AF310" s="129"/>
      <c r="AG310" s="129"/>
      <c r="AH310" s="129"/>
      <c r="AI310" s="129"/>
      <c r="AJ310" s="129"/>
      <c r="AK310" s="129"/>
      <c r="AL310" s="129"/>
      <c r="AM310" s="129"/>
      <c r="AN310" s="129"/>
      <c r="AO310" s="129"/>
      <c r="AP310" s="129"/>
      <c r="AQ310" s="129"/>
      <c r="AR310" s="129"/>
      <c r="AS310" s="129"/>
      <c r="AT310" s="129"/>
      <c r="AU310" s="129"/>
      <c r="AV310" s="129"/>
      <c r="AW310" s="129"/>
      <c r="AX310" s="129"/>
      <c r="AY310" s="129"/>
      <c r="AZ310" s="129"/>
      <c r="BA310" s="129"/>
      <c r="BB310" s="129"/>
      <c r="BC310" s="129"/>
      <c r="BD310" s="129"/>
      <c r="BE310" s="129"/>
      <c r="BF310" s="129"/>
      <c r="BG310" s="129"/>
      <c r="BH310" s="129"/>
      <c r="BI310" s="129"/>
      <c r="BJ310" s="129"/>
      <c r="BK310" s="129"/>
      <c r="BL310" s="129"/>
      <c r="BM310" s="129"/>
      <c r="BN310" s="129"/>
      <c r="BO310" s="129"/>
      <c r="BP310" s="129"/>
      <c r="BQ310" s="129"/>
      <c r="BR310" s="129"/>
      <c r="BS310" s="129"/>
    </row>
    <row r="311" spans="11:71">
      <c r="K311" s="129"/>
      <c r="L311" s="129"/>
      <c r="M311" s="129"/>
      <c r="N311" s="129"/>
      <c r="O311" s="129"/>
      <c r="P311" s="129"/>
      <c r="Q311" s="129"/>
      <c r="R311" s="129"/>
      <c r="S311" s="129"/>
      <c r="T311" s="129"/>
      <c r="U311" s="129"/>
      <c r="V311" s="129"/>
      <c r="W311" s="129"/>
      <c r="X311" s="129"/>
      <c r="Y311" s="129"/>
      <c r="Z311" s="129"/>
      <c r="AA311" s="129"/>
      <c r="AB311" s="129"/>
      <c r="AC311" s="129"/>
      <c r="AD311" s="129"/>
      <c r="AE311" s="129"/>
      <c r="AF311" s="129"/>
      <c r="AG311" s="129"/>
      <c r="AH311" s="129"/>
      <c r="AI311" s="129"/>
      <c r="AJ311" s="129"/>
      <c r="AK311" s="129"/>
      <c r="AL311" s="129"/>
      <c r="AM311" s="129"/>
      <c r="AN311" s="129"/>
      <c r="AO311" s="129"/>
      <c r="AP311" s="129"/>
      <c r="AQ311" s="129"/>
      <c r="AR311" s="129"/>
      <c r="AS311" s="129"/>
      <c r="AT311" s="129"/>
      <c r="AU311" s="129"/>
      <c r="AV311" s="129"/>
      <c r="AW311" s="129"/>
      <c r="AX311" s="129"/>
      <c r="AY311" s="129"/>
      <c r="AZ311" s="129"/>
      <c r="BA311" s="129"/>
      <c r="BB311" s="129"/>
      <c r="BC311" s="129"/>
      <c r="BD311" s="129"/>
      <c r="BE311" s="129"/>
      <c r="BF311" s="129"/>
      <c r="BG311" s="129"/>
      <c r="BH311" s="129"/>
      <c r="BI311" s="129"/>
      <c r="BJ311" s="129"/>
      <c r="BK311" s="129"/>
      <c r="BL311" s="129"/>
      <c r="BM311" s="129"/>
      <c r="BN311" s="129"/>
      <c r="BO311" s="129"/>
      <c r="BP311" s="129"/>
      <c r="BQ311" s="129"/>
      <c r="BR311" s="129"/>
      <c r="BS311" s="129"/>
    </row>
    <row r="312" spans="11:71">
      <c r="K312" s="129"/>
      <c r="L312" s="129"/>
      <c r="M312" s="129"/>
      <c r="N312" s="129"/>
      <c r="O312" s="129"/>
      <c r="P312" s="129"/>
      <c r="Q312" s="129"/>
      <c r="R312" s="129"/>
      <c r="S312" s="129"/>
      <c r="T312" s="129"/>
      <c r="U312" s="129"/>
      <c r="V312" s="129"/>
      <c r="W312" s="129"/>
      <c r="X312" s="129"/>
      <c r="Y312" s="129"/>
      <c r="Z312" s="129"/>
      <c r="AA312" s="129"/>
      <c r="AB312" s="129"/>
      <c r="AC312" s="129"/>
      <c r="AD312" s="129"/>
      <c r="AE312" s="129"/>
      <c r="AF312" s="129"/>
      <c r="AG312" s="129"/>
      <c r="AH312" s="129"/>
      <c r="AI312" s="129"/>
      <c r="AJ312" s="129"/>
      <c r="AK312" s="129"/>
      <c r="AL312" s="129"/>
      <c r="AM312" s="129"/>
      <c r="AN312" s="129"/>
      <c r="AO312" s="129"/>
      <c r="AP312" s="129"/>
      <c r="AQ312" s="129"/>
      <c r="AR312" s="129"/>
      <c r="AS312" s="129"/>
      <c r="AT312" s="129"/>
      <c r="AU312" s="129"/>
      <c r="AV312" s="129"/>
      <c r="AW312" s="129"/>
      <c r="AX312" s="129"/>
      <c r="AY312" s="129"/>
      <c r="AZ312" s="129"/>
      <c r="BA312" s="129"/>
      <c r="BB312" s="129"/>
      <c r="BC312" s="129"/>
      <c r="BD312" s="129"/>
      <c r="BE312" s="129"/>
      <c r="BF312" s="129"/>
      <c r="BG312" s="129"/>
      <c r="BH312" s="129"/>
      <c r="BI312" s="129"/>
      <c r="BJ312" s="129"/>
      <c r="BK312" s="129"/>
      <c r="BL312" s="129"/>
      <c r="BM312" s="129"/>
      <c r="BN312" s="129"/>
      <c r="BO312" s="129"/>
      <c r="BP312" s="129"/>
      <c r="BQ312" s="129"/>
      <c r="BR312" s="129"/>
      <c r="BS312" s="129"/>
    </row>
    <row r="313" spans="11:71">
      <c r="K313" s="129"/>
      <c r="L313" s="129"/>
      <c r="M313" s="129"/>
      <c r="N313" s="129"/>
      <c r="O313" s="129"/>
      <c r="P313" s="129"/>
      <c r="Q313" s="129"/>
      <c r="R313" s="129"/>
      <c r="S313" s="129"/>
      <c r="T313" s="129"/>
      <c r="U313" s="129"/>
      <c r="V313" s="129"/>
      <c r="W313" s="129"/>
      <c r="X313" s="129"/>
      <c r="Y313" s="129"/>
      <c r="Z313" s="129"/>
      <c r="AA313" s="129"/>
      <c r="AB313" s="129"/>
      <c r="AC313" s="129"/>
      <c r="AD313" s="129"/>
      <c r="AE313" s="129"/>
      <c r="AF313" s="129"/>
      <c r="AG313" s="129"/>
      <c r="AH313" s="129"/>
      <c r="AI313" s="129"/>
      <c r="AJ313" s="129"/>
      <c r="AK313" s="129"/>
      <c r="AL313" s="129"/>
      <c r="AM313" s="129"/>
      <c r="AN313" s="129"/>
      <c r="AO313" s="129"/>
      <c r="AP313" s="129"/>
      <c r="AQ313" s="129"/>
      <c r="AR313" s="129"/>
      <c r="AS313" s="129"/>
      <c r="AT313" s="129"/>
      <c r="AU313" s="129"/>
      <c r="AV313" s="129"/>
      <c r="AW313" s="129"/>
      <c r="AX313" s="129"/>
      <c r="AY313" s="129"/>
      <c r="AZ313" s="129"/>
      <c r="BA313" s="129"/>
      <c r="BB313" s="129"/>
      <c r="BC313" s="129"/>
      <c r="BD313" s="129"/>
      <c r="BE313" s="129"/>
      <c r="BF313" s="129"/>
      <c r="BG313" s="129"/>
      <c r="BH313" s="129"/>
      <c r="BI313" s="129"/>
      <c r="BJ313" s="129"/>
      <c r="BK313" s="129"/>
      <c r="BL313" s="129"/>
      <c r="BM313" s="129"/>
      <c r="BN313" s="129"/>
      <c r="BO313" s="129"/>
      <c r="BP313" s="129"/>
      <c r="BQ313" s="129"/>
      <c r="BR313" s="129"/>
      <c r="BS313" s="129"/>
    </row>
    <row r="314" spans="11:71">
      <c r="K314" s="129"/>
      <c r="L314" s="129"/>
      <c r="M314" s="129"/>
      <c r="N314" s="129"/>
      <c r="O314" s="129"/>
      <c r="P314" s="129"/>
      <c r="Q314" s="129"/>
      <c r="R314" s="129"/>
      <c r="S314" s="129"/>
      <c r="T314" s="129"/>
      <c r="U314" s="129"/>
      <c r="V314" s="129"/>
      <c r="W314" s="129"/>
      <c r="X314" s="129"/>
      <c r="Y314" s="129"/>
      <c r="Z314" s="129"/>
      <c r="AA314" s="129"/>
      <c r="AB314" s="129"/>
      <c r="AC314" s="129"/>
      <c r="AD314" s="129"/>
      <c r="AE314" s="129"/>
      <c r="AF314" s="129"/>
      <c r="AG314" s="129"/>
      <c r="AH314" s="129"/>
      <c r="AI314" s="129"/>
      <c r="AJ314" s="129"/>
      <c r="AK314" s="129"/>
      <c r="AL314" s="129"/>
      <c r="AM314" s="129"/>
      <c r="AN314" s="129"/>
      <c r="AO314" s="129"/>
      <c r="AP314" s="129"/>
      <c r="AQ314" s="129"/>
      <c r="AR314" s="129"/>
      <c r="AS314" s="129"/>
      <c r="AT314" s="129"/>
      <c r="AU314" s="129"/>
      <c r="AV314" s="129"/>
      <c r="AW314" s="129"/>
      <c r="AX314" s="129"/>
      <c r="AY314" s="129"/>
      <c r="AZ314" s="129"/>
      <c r="BA314" s="129"/>
      <c r="BB314" s="129"/>
      <c r="BC314" s="129"/>
      <c r="BD314" s="129"/>
      <c r="BE314" s="129"/>
      <c r="BF314" s="129"/>
      <c r="BG314" s="129"/>
      <c r="BH314" s="129"/>
      <c r="BI314" s="129"/>
      <c r="BJ314" s="129"/>
      <c r="BK314" s="129"/>
      <c r="BL314" s="129"/>
      <c r="BM314" s="129"/>
      <c r="BN314" s="129"/>
      <c r="BO314" s="129"/>
      <c r="BP314" s="129"/>
      <c r="BQ314" s="129"/>
      <c r="BR314" s="129"/>
      <c r="BS314" s="129"/>
    </row>
    <row r="315" spans="11:71">
      <c r="K315" s="129"/>
      <c r="L315" s="129"/>
      <c r="M315" s="129"/>
      <c r="N315" s="129"/>
      <c r="O315" s="129"/>
      <c r="P315" s="129"/>
      <c r="Q315" s="129"/>
      <c r="R315" s="129"/>
      <c r="S315" s="129"/>
      <c r="T315" s="129"/>
      <c r="U315" s="129"/>
      <c r="V315" s="129"/>
      <c r="W315" s="129"/>
      <c r="X315" s="129"/>
      <c r="Y315" s="129"/>
      <c r="Z315" s="129"/>
      <c r="AA315" s="129"/>
      <c r="AB315" s="129"/>
      <c r="AC315" s="129"/>
      <c r="AD315" s="129"/>
      <c r="AE315" s="129"/>
      <c r="AF315" s="129"/>
      <c r="AG315" s="129"/>
      <c r="AH315" s="129"/>
      <c r="AI315" s="129"/>
      <c r="AJ315" s="129"/>
      <c r="AK315" s="129"/>
      <c r="AL315" s="129"/>
      <c r="AM315" s="129"/>
      <c r="AN315" s="129"/>
      <c r="AO315" s="129"/>
      <c r="AP315" s="129"/>
      <c r="AQ315" s="129"/>
      <c r="AR315" s="129"/>
      <c r="AS315" s="129"/>
      <c r="AT315" s="129"/>
      <c r="AU315" s="129"/>
      <c r="AV315" s="129"/>
      <c r="AW315" s="129"/>
      <c r="AX315" s="129"/>
      <c r="AY315" s="129"/>
      <c r="AZ315" s="129"/>
      <c r="BA315" s="129"/>
      <c r="BB315" s="129"/>
      <c r="BC315" s="129"/>
      <c r="BD315" s="129"/>
      <c r="BE315" s="129"/>
      <c r="BF315" s="129"/>
      <c r="BG315" s="129"/>
      <c r="BH315" s="129"/>
      <c r="BI315" s="129"/>
      <c r="BJ315" s="129"/>
      <c r="BK315" s="129"/>
      <c r="BL315" s="129"/>
      <c r="BM315" s="129"/>
      <c r="BN315" s="129"/>
      <c r="BO315" s="129"/>
      <c r="BP315" s="129"/>
      <c r="BQ315" s="129"/>
      <c r="BR315" s="129"/>
      <c r="BS315" s="129"/>
    </row>
    <row r="316" spans="11:71">
      <c r="K316" s="129"/>
      <c r="L316" s="129"/>
      <c r="M316" s="129"/>
      <c r="N316" s="129"/>
      <c r="O316" s="129"/>
      <c r="P316" s="129"/>
      <c r="Q316" s="129"/>
      <c r="R316" s="129"/>
      <c r="S316" s="129"/>
      <c r="T316" s="129"/>
      <c r="U316" s="129"/>
      <c r="V316" s="129"/>
      <c r="W316" s="129"/>
      <c r="X316" s="129"/>
      <c r="Y316" s="129"/>
      <c r="Z316" s="129"/>
      <c r="AA316" s="129"/>
      <c r="AB316" s="129"/>
      <c r="AC316" s="129"/>
      <c r="AD316" s="129"/>
      <c r="AE316" s="129"/>
      <c r="AF316" s="129"/>
      <c r="AG316" s="129"/>
      <c r="AH316" s="129"/>
      <c r="AI316" s="129"/>
      <c r="AJ316" s="129"/>
      <c r="AK316" s="129"/>
      <c r="AL316" s="129"/>
      <c r="AM316" s="129"/>
      <c r="AN316" s="129"/>
      <c r="AO316" s="129"/>
      <c r="AP316" s="129"/>
      <c r="AQ316" s="129"/>
      <c r="AR316" s="129"/>
      <c r="AS316" s="129"/>
      <c r="AT316" s="129"/>
      <c r="AU316" s="129"/>
      <c r="AV316" s="129"/>
      <c r="AW316" s="129"/>
      <c r="AX316" s="129"/>
      <c r="AY316" s="129"/>
      <c r="AZ316" s="129"/>
      <c r="BA316" s="129"/>
      <c r="BB316" s="129"/>
      <c r="BC316" s="129"/>
      <c r="BD316" s="129"/>
      <c r="BE316" s="129"/>
      <c r="BF316" s="129"/>
      <c r="BG316" s="129"/>
      <c r="BH316" s="129"/>
      <c r="BI316" s="129"/>
      <c r="BJ316" s="129"/>
      <c r="BK316" s="129"/>
      <c r="BL316" s="129"/>
      <c r="BM316" s="129"/>
      <c r="BN316" s="129"/>
      <c r="BO316" s="129"/>
      <c r="BP316" s="129"/>
      <c r="BQ316" s="129"/>
      <c r="BR316" s="129"/>
      <c r="BS316" s="129"/>
    </row>
    <row r="317" spans="11:71">
      <c r="K317" s="129"/>
      <c r="L317" s="129"/>
      <c r="M317" s="129"/>
      <c r="N317" s="129"/>
      <c r="O317" s="129"/>
      <c r="P317" s="129"/>
      <c r="Q317" s="129"/>
      <c r="R317" s="129"/>
      <c r="S317" s="129"/>
      <c r="T317" s="129"/>
      <c r="U317" s="129"/>
      <c r="V317" s="129"/>
      <c r="W317" s="129"/>
      <c r="X317" s="129"/>
      <c r="Y317" s="129"/>
      <c r="Z317" s="129"/>
      <c r="AA317" s="129"/>
      <c r="AB317" s="129"/>
      <c r="AC317" s="129"/>
      <c r="AD317" s="129"/>
      <c r="AE317" s="129"/>
      <c r="AF317" s="129"/>
      <c r="AG317" s="129"/>
      <c r="AH317" s="129"/>
      <c r="AI317" s="129"/>
      <c r="AJ317" s="129"/>
      <c r="AK317" s="129"/>
      <c r="AL317" s="129"/>
      <c r="AM317" s="129"/>
      <c r="AN317" s="129"/>
      <c r="AO317" s="129"/>
      <c r="AP317" s="129"/>
      <c r="AQ317" s="129"/>
      <c r="AR317" s="129"/>
      <c r="AS317" s="129"/>
      <c r="AT317" s="129"/>
      <c r="AU317" s="129"/>
      <c r="AV317" s="129"/>
      <c r="AW317" s="129"/>
      <c r="AX317" s="129"/>
      <c r="AY317" s="129"/>
      <c r="AZ317" s="129"/>
      <c r="BA317" s="129"/>
      <c r="BB317" s="129"/>
      <c r="BC317" s="129"/>
      <c r="BD317" s="129"/>
      <c r="BE317" s="129"/>
      <c r="BF317" s="129"/>
      <c r="BG317" s="129"/>
      <c r="BH317" s="129"/>
      <c r="BI317" s="129"/>
      <c r="BJ317" s="129"/>
      <c r="BK317" s="129"/>
      <c r="BL317" s="129"/>
      <c r="BM317" s="129"/>
      <c r="BN317" s="129"/>
      <c r="BO317" s="129"/>
      <c r="BP317" s="129"/>
      <c r="BQ317" s="129"/>
      <c r="BR317" s="129"/>
      <c r="BS317" s="129"/>
    </row>
    <row r="318" spans="11:71">
      <c r="K318" s="129"/>
      <c r="L318" s="129"/>
      <c r="M318" s="129"/>
      <c r="N318" s="129"/>
      <c r="O318" s="129"/>
      <c r="P318" s="129"/>
      <c r="Q318" s="129"/>
      <c r="R318" s="129"/>
      <c r="S318" s="129"/>
      <c r="T318" s="129"/>
      <c r="U318" s="129"/>
      <c r="V318" s="129"/>
      <c r="W318" s="129"/>
      <c r="X318" s="129"/>
      <c r="Y318" s="129"/>
      <c r="Z318" s="129"/>
      <c r="AA318" s="129"/>
      <c r="AB318" s="129"/>
      <c r="AC318" s="129"/>
      <c r="AD318" s="129"/>
      <c r="AE318" s="129"/>
      <c r="AF318" s="129"/>
      <c r="AG318" s="129"/>
      <c r="AH318" s="129"/>
      <c r="AI318" s="129"/>
      <c r="AJ318" s="129"/>
      <c r="AK318" s="129"/>
      <c r="AL318" s="129"/>
      <c r="AM318" s="129"/>
      <c r="AN318" s="129"/>
      <c r="AO318" s="129"/>
      <c r="AP318" s="129"/>
      <c r="AQ318" s="129"/>
      <c r="AR318" s="129"/>
      <c r="AS318" s="129"/>
      <c r="AT318" s="129"/>
      <c r="AU318" s="129"/>
      <c r="AV318" s="129"/>
      <c r="AW318" s="129"/>
      <c r="AX318" s="129"/>
      <c r="AY318" s="129"/>
      <c r="AZ318" s="129"/>
      <c r="BA318" s="129"/>
      <c r="BB318" s="129"/>
      <c r="BC318" s="129"/>
      <c r="BD318" s="129"/>
      <c r="BE318" s="129"/>
      <c r="BF318" s="129"/>
      <c r="BG318" s="129"/>
      <c r="BH318" s="129"/>
      <c r="BI318" s="129"/>
      <c r="BJ318" s="129"/>
      <c r="BK318" s="129"/>
      <c r="BL318" s="129"/>
      <c r="BM318" s="129"/>
      <c r="BN318" s="129"/>
      <c r="BO318" s="129"/>
      <c r="BP318" s="129"/>
      <c r="BQ318" s="129"/>
      <c r="BR318" s="129"/>
      <c r="BS318" s="129"/>
    </row>
    <row r="319" spans="11:71">
      <c r="K319" s="129"/>
      <c r="L319" s="129"/>
      <c r="M319" s="129"/>
      <c r="N319" s="129"/>
      <c r="O319" s="129"/>
      <c r="P319" s="129"/>
      <c r="Q319" s="129"/>
      <c r="R319" s="129"/>
      <c r="S319" s="129"/>
      <c r="T319" s="129"/>
      <c r="U319" s="129"/>
      <c r="V319" s="129"/>
      <c r="W319" s="129"/>
      <c r="X319" s="129"/>
      <c r="Y319" s="129"/>
      <c r="Z319" s="129"/>
      <c r="AA319" s="129"/>
      <c r="AB319" s="129"/>
      <c r="AC319" s="129"/>
      <c r="AD319" s="129"/>
      <c r="AE319" s="129"/>
      <c r="AF319" s="129"/>
      <c r="AG319" s="129"/>
      <c r="AH319" s="129"/>
      <c r="AI319" s="129"/>
      <c r="AJ319" s="129"/>
      <c r="AK319" s="129"/>
      <c r="AL319" s="129"/>
      <c r="AM319" s="129"/>
      <c r="AN319" s="129"/>
      <c r="AO319" s="129"/>
      <c r="AP319" s="129"/>
      <c r="AQ319" s="129"/>
      <c r="AR319" s="129"/>
      <c r="AS319" s="129"/>
      <c r="AT319" s="129"/>
      <c r="AU319" s="129"/>
      <c r="AV319" s="129"/>
      <c r="AW319" s="129"/>
      <c r="AX319" s="129"/>
      <c r="AY319" s="129"/>
      <c r="AZ319" s="129"/>
      <c r="BA319" s="129"/>
      <c r="BB319" s="129"/>
      <c r="BC319" s="129"/>
      <c r="BD319" s="129"/>
      <c r="BE319" s="129"/>
      <c r="BF319" s="129"/>
      <c r="BG319" s="129"/>
      <c r="BH319" s="129"/>
      <c r="BI319" s="129"/>
      <c r="BJ319" s="129"/>
      <c r="BK319" s="129"/>
      <c r="BL319" s="129"/>
      <c r="BM319" s="129"/>
      <c r="BN319" s="129"/>
      <c r="BO319" s="129"/>
      <c r="BP319" s="129"/>
      <c r="BQ319" s="129"/>
      <c r="BR319" s="129"/>
      <c r="BS319" s="129"/>
    </row>
    <row r="320" spans="11:71">
      <c r="K320" s="129"/>
      <c r="L320" s="129"/>
      <c r="M320" s="129"/>
      <c r="N320" s="129"/>
      <c r="O320" s="129"/>
      <c r="P320" s="129"/>
      <c r="Q320" s="129"/>
      <c r="R320" s="129"/>
      <c r="S320" s="129"/>
      <c r="T320" s="129"/>
      <c r="U320" s="129"/>
      <c r="V320" s="129"/>
      <c r="W320" s="129"/>
      <c r="X320" s="129"/>
      <c r="Y320" s="129"/>
      <c r="Z320" s="129"/>
      <c r="AA320" s="129"/>
      <c r="AB320" s="129"/>
      <c r="AC320" s="129"/>
      <c r="AD320" s="129"/>
      <c r="AE320" s="129"/>
      <c r="AF320" s="129"/>
      <c r="AG320" s="129"/>
      <c r="AH320" s="129"/>
      <c r="AI320" s="129"/>
      <c r="AJ320" s="129"/>
      <c r="AK320" s="129"/>
      <c r="AL320" s="129"/>
      <c r="AM320" s="129"/>
      <c r="AN320" s="129"/>
      <c r="AO320" s="129"/>
      <c r="AP320" s="129"/>
      <c r="AQ320" s="129"/>
      <c r="AR320" s="129"/>
      <c r="AS320" s="129"/>
      <c r="AT320" s="129"/>
      <c r="AU320" s="129"/>
      <c r="AV320" s="129"/>
      <c r="AW320" s="129"/>
      <c r="AX320" s="129"/>
      <c r="AY320" s="129"/>
      <c r="AZ320" s="129"/>
      <c r="BA320" s="129"/>
      <c r="BB320" s="129"/>
      <c r="BC320" s="129"/>
      <c r="BD320" s="129"/>
      <c r="BE320" s="129"/>
      <c r="BF320" s="129"/>
      <c r="BG320" s="129"/>
      <c r="BH320" s="129"/>
      <c r="BI320" s="129"/>
      <c r="BJ320" s="129"/>
      <c r="BK320" s="129"/>
      <c r="BL320" s="129"/>
      <c r="BM320" s="129"/>
      <c r="BN320" s="129"/>
      <c r="BO320" s="129"/>
      <c r="BP320" s="129"/>
      <c r="BQ320" s="129"/>
      <c r="BR320" s="129"/>
      <c r="BS320" s="129"/>
    </row>
    <row r="321" spans="11:71">
      <c r="K321" s="129"/>
      <c r="L321" s="129"/>
      <c r="M321" s="129"/>
      <c r="N321" s="129"/>
      <c r="O321" s="129"/>
      <c r="P321" s="129"/>
      <c r="Q321" s="129"/>
      <c r="R321" s="129"/>
      <c r="S321" s="129"/>
      <c r="T321" s="129"/>
      <c r="U321" s="129"/>
      <c r="V321" s="129"/>
      <c r="W321" s="129"/>
      <c r="X321" s="129"/>
      <c r="Y321" s="129"/>
      <c r="Z321" s="129"/>
      <c r="AA321" s="129"/>
      <c r="AB321" s="129"/>
      <c r="AC321" s="129"/>
      <c r="AD321" s="129"/>
      <c r="AE321" s="129"/>
      <c r="AF321" s="129"/>
      <c r="AG321" s="129"/>
      <c r="AH321" s="129"/>
      <c r="AI321" s="129"/>
      <c r="AJ321" s="129"/>
      <c r="AK321" s="129"/>
      <c r="AL321" s="129"/>
      <c r="AM321" s="129"/>
      <c r="AN321" s="129"/>
      <c r="AO321" s="129"/>
      <c r="AP321" s="129"/>
      <c r="AQ321" s="129"/>
      <c r="AR321" s="129"/>
      <c r="AS321" s="129"/>
      <c r="AT321" s="129"/>
      <c r="AU321" s="129"/>
      <c r="AV321" s="129"/>
      <c r="AW321" s="129"/>
      <c r="AX321" s="129"/>
      <c r="AY321" s="129"/>
      <c r="AZ321" s="129"/>
      <c r="BA321" s="129"/>
      <c r="BB321" s="129"/>
      <c r="BC321" s="129"/>
      <c r="BD321" s="129"/>
      <c r="BE321" s="129"/>
      <c r="BF321" s="129"/>
      <c r="BG321" s="129"/>
      <c r="BH321" s="129"/>
      <c r="BI321" s="129"/>
      <c r="BJ321" s="129"/>
      <c r="BK321" s="129"/>
      <c r="BL321" s="129"/>
      <c r="BM321" s="129"/>
      <c r="BN321" s="129"/>
      <c r="BO321" s="129"/>
      <c r="BP321" s="129"/>
      <c r="BQ321" s="129"/>
      <c r="BR321" s="129"/>
      <c r="BS321" s="129"/>
    </row>
    <row r="322" spans="11:71">
      <c r="K322" s="129"/>
      <c r="L322" s="129"/>
      <c r="M322" s="129"/>
      <c r="N322" s="129"/>
      <c r="O322" s="129"/>
      <c r="P322" s="129"/>
      <c r="Q322" s="129"/>
      <c r="R322" s="129"/>
      <c r="S322" s="129"/>
      <c r="T322" s="129"/>
      <c r="U322" s="129"/>
      <c r="V322" s="129"/>
      <c r="W322" s="129"/>
      <c r="X322" s="129"/>
      <c r="Y322" s="129"/>
      <c r="Z322" s="129"/>
      <c r="AA322" s="129"/>
      <c r="AB322" s="129"/>
      <c r="AC322" s="129"/>
      <c r="AD322" s="129"/>
      <c r="AE322" s="129"/>
      <c r="AF322" s="129"/>
      <c r="AG322" s="129"/>
      <c r="AH322" s="129"/>
      <c r="AI322" s="129"/>
      <c r="AJ322" s="129"/>
      <c r="AK322" s="129"/>
      <c r="AL322" s="129"/>
      <c r="AM322" s="129"/>
      <c r="AN322" s="129"/>
      <c r="AO322" s="129"/>
      <c r="AP322" s="129"/>
      <c r="AQ322" s="129"/>
      <c r="AR322" s="129"/>
      <c r="AS322" s="129"/>
      <c r="AT322" s="129"/>
      <c r="AU322" s="129"/>
      <c r="AV322" s="129"/>
      <c r="AW322" s="129"/>
      <c r="AX322" s="129"/>
      <c r="AY322" s="129"/>
      <c r="AZ322" s="129"/>
      <c r="BA322" s="129"/>
      <c r="BB322" s="129"/>
      <c r="BC322" s="129"/>
      <c r="BD322" s="129"/>
      <c r="BE322" s="129"/>
      <c r="BF322" s="129"/>
      <c r="BG322" s="129"/>
      <c r="BH322" s="129"/>
      <c r="BI322" s="129"/>
      <c r="BJ322" s="129"/>
      <c r="BK322" s="129"/>
      <c r="BL322" s="129"/>
      <c r="BM322" s="129"/>
      <c r="BN322" s="129"/>
      <c r="BO322" s="129"/>
      <c r="BP322" s="129"/>
      <c r="BQ322" s="129"/>
      <c r="BR322" s="129"/>
      <c r="BS322" s="129"/>
    </row>
    <row r="323" spans="11:71">
      <c r="K323" s="129"/>
      <c r="L323" s="129"/>
      <c r="M323" s="129"/>
      <c r="N323" s="129"/>
      <c r="O323" s="129"/>
      <c r="P323" s="129"/>
      <c r="Q323" s="129"/>
      <c r="R323" s="129"/>
      <c r="S323" s="129"/>
      <c r="T323" s="129"/>
      <c r="U323" s="129"/>
      <c r="V323" s="129"/>
      <c r="W323" s="129"/>
      <c r="X323" s="129"/>
      <c r="Y323" s="129"/>
      <c r="Z323" s="129"/>
      <c r="AA323" s="129"/>
      <c r="AB323" s="129"/>
      <c r="AC323" s="129"/>
      <c r="AD323" s="129"/>
      <c r="AE323" s="129"/>
      <c r="AF323" s="129"/>
      <c r="AG323" s="129"/>
      <c r="AH323" s="129"/>
      <c r="AI323" s="129"/>
      <c r="AJ323" s="129"/>
      <c r="AK323" s="129"/>
      <c r="AL323" s="129"/>
      <c r="AM323" s="129"/>
      <c r="AN323" s="129"/>
      <c r="AO323" s="129"/>
      <c r="AP323" s="129"/>
      <c r="AQ323" s="129"/>
      <c r="AR323" s="129"/>
      <c r="AS323" s="129"/>
      <c r="AT323" s="129"/>
      <c r="AU323" s="129"/>
      <c r="AV323" s="129"/>
      <c r="AW323" s="129"/>
      <c r="AX323" s="129"/>
      <c r="AY323" s="129"/>
      <c r="AZ323" s="129"/>
      <c r="BA323" s="129"/>
      <c r="BB323" s="129"/>
      <c r="BC323" s="129"/>
      <c r="BD323" s="129"/>
      <c r="BE323" s="129"/>
      <c r="BF323" s="129"/>
      <c r="BG323" s="129"/>
      <c r="BH323" s="129"/>
      <c r="BI323" s="129"/>
      <c r="BJ323" s="129"/>
      <c r="BK323" s="129"/>
      <c r="BL323" s="129"/>
      <c r="BM323" s="129"/>
      <c r="BN323" s="129"/>
      <c r="BO323" s="129"/>
      <c r="BP323" s="129"/>
      <c r="BQ323" s="129"/>
      <c r="BR323" s="129"/>
      <c r="BS323" s="129"/>
    </row>
    <row r="324" spans="11:71">
      <c r="K324" s="129"/>
      <c r="L324" s="129"/>
      <c r="M324" s="129"/>
      <c r="N324" s="129"/>
      <c r="O324" s="129"/>
      <c r="P324" s="129"/>
      <c r="Q324" s="129"/>
      <c r="R324" s="129"/>
      <c r="S324" s="129"/>
      <c r="T324" s="129"/>
      <c r="U324" s="129"/>
      <c r="V324" s="129"/>
      <c r="W324" s="129"/>
      <c r="X324" s="129"/>
      <c r="Y324" s="129"/>
      <c r="Z324" s="129"/>
      <c r="AA324" s="129"/>
      <c r="AB324" s="129"/>
      <c r="AC324" s="129"/>
      <c r="AD324" s="129"/>
      <c r="AE324" s="129"/>
      <c r="AF324" s="129"/>
      <c r="AG324" s="129"/>
      <c r="AH324" s="129"/>
      <c r="AI324" s="129"/>
      <c r="AJ324" s="129"/>
      <c r="AK324" s="129"/>
      <c r="AL324" s="129"/>
      <c r="AM324" s="129"/>
      <c r="AN324" s="129"/>
      <c r="AO324" s="129"/>
      <c r="AP324" s="129"/>
      <c r="AQ324" s="129"/>
      <c r="AR324" s="129"/>
      <c r="AS324" s="129"/>
      <c r="AT324" s="129"/>
      <c r="AU324" s="129"/>
      <c r="AV324" s="129"/>
      <c r="AW324" s="129"/>
      <c r="AX324" s="129"/>
      <c r="AY324" s="129"/>
      <c r="AZ324" s="129"/>
      <c r="BA324" s="129"/>
      <c r="BB324" s="129"/>
      <c r="BC324" s="129"/>
      <c r="BD324" s="129"/>
      <c r="BE324" s="129"/>
      <c r="BF324" s="129"/>
      <c r="BG324" s="129"/>
      <c r="BH324" s="129"/>
      <c r="BI324" s="129"/>
      <c r="BJ324" s="129"/>
      <c r="BK324" s="129"/>
      <c r="BL324" s="129"/>
      <c r="BM324" s="129"/>
      <c r="BN324" s="129"/>
      <c r="BO324" s="129"/>
      <c r="BP324" s="129"/>
      <c r="BQ324" s="129"/>
      <c r="BR324" s="129"/>
      <c r="BS324" s="129"/>
    </row>
    <row r="325" spans="11:71">
      <c r="K325" s="129"/>
      <c r="L325" s="129"/>
      <c r="M325" s="129"/>
      <c r="N325" s="129"/>
      <c r="O325" s="129"/>
      <c r="P325" s="129"/>
      <c r="Q325" s="129"/>
      <c r="R325" s="129"/>
      <c r="S325" s="129"/>
      <c r="T325" s="129"/>
      <c r="U325" s="129"/>
      <c r="V325" s="129"/>
      <c r="W325" s="129"/>
      <c r="X325" s="129"/>
      <c r="Y325" s="129"/>
      <c r="Z325" s="129"/>
      <c r="AA325" s="129"/>
      <c r="AB325" s="129"/>
      <c r="AC325" s="129"/>
      <c r="AD325" s="129"/>
      <c r="AE325" s="129"/>
      <c r="AF325" s="129"/>
      <c r="AG325" s="129"/>
      <c r="AH325" s="129"/>
      <c r="AI325" s="129"/>
      <c r="AJ325" s="129"/>
      <c r="AK325" s="129"/>
      <c r="AL325" s="129"/>
      <c r="AM325" s="129"/>
      <c r="AN325" s="129"/>
      <c r="AO325" s="129"/>
      <c r="AP325" s="129"/>
      <c r="AQ325" s="129"/>
      <c r="AR325" s="129"/>
      <c r="AS325" s="129"/>
      <c r="AT325" s="129"/>
      <c r="AU325" s="129"/>
      <c r="AV325" s="129"/>
      <c r="AW325" s="129"/>
      <c r="AX325" s="129"/>
      <c r="AY325" s="129"/>
      <c r="AZ325" s="129"/>
      <c r="BA325" s="129"/>
      <c r="BB325" s="129"/>
      <c r="BC325" s="129"/>
      <c r="BD325" s="129"/>
      <c r="BE325" s="129"/>
      <c r="BF325" s="129"/>
      <c r="BG325" s="129"/>
      <c r="BH325" s="129"/>
      <c r="BI325" s="129"/>
      <c r="BJ325" s="129"/>
      <c r="BK325" s="129"/>
      <c r="BL325" s="129"/>
      <c r="BM325" s="129"/>
      <c r="BN325" s="129"/>
      <c r="BO325" s="129"/>
      <c r="BP325" s="129"/>
      <c r="BQ325" s="129"/>
      <c r="BR325" s="129"/>
      <c r="BS325" s="129"/>
    </row>
    <row r="326" spans="11:71">
      <c r="K326" s="129"/>
      <c r="L326" s="129"/>
      <c r="M326" s="129"/>
      <c r="N326" s="129"/>
      <c r="O326" s="129"/>
      <c r="P326" s="129"/>
      <c r="Q326" s="129"/>
      <c r="R326" s="129"/>
      <c r="S326" s="129"/>
      <c r="T326" s="129"/>
      <c r="U326" s="129"/>
      <c r="V326" s="129"/>
      <c r="W326" s="129"/>
      <c r="X326" s="129"/>
      <c r="Y326" s="129"/>
      <c r="Z326" s="129"/>
      <c r="AA326" s="129"/>
      <c r="AB326" s="129"/>
      <c r="AC326" s="129"/>
      <c r="AD326" s="129"/>
      <c r="AE326" s="129"/>
      <c r="AF326" s="129"/>
      <c r="AG326" s="129"/>
      <c r="AH326" s="129"/>
      <c r="AI326" s="129"/>
      <c r="AJ326" s="129"/>
      <c r="AK326" s="129"/>
      <c r="AL326" s="129"/>
      <c r="AM326" s="129"/>
      <c r="AN326" s="129"/>
      <c r="AO326" s="129"/>
      <c r="AP326" s="129"/>
      <c r="AQ326" s="129"/>
      <c r="AR326" s="129"/>
      <c r="AS326" s="129"/>
      <c r="AT326" s="129"/>
      <c r="AU326" s="129"/>
      <c r="AV326" s="129"/>
      <c r="AW326" s="129"/>
      <c r="AX326" s="129"/>
      <c r="AY326" s="129"/>
      <c r="AZ326" s="129"/>
      <c r="BA326" s="129"/>
      <c r="BB326" s="129"/>
      <c r="BC326" s="129"/>
      <c r="BD326" s="129"/>
      <c r="BE326" s="129"/>
      <c r="BF326" s="129"/>
      <c r="BG326" s="129"/>
      <c r="BH326" s="129"/>
      <c r="BI326" s="129"/>
      <c r="BJ326" s="129"/>
      <c r="BK326" s="129"/>
      <c r="BL326" s="129"/>
      <c r="BM326" s="129"/>
      <c r="BN326" s="129"/>
      <c r="BO326" s="129"/>
      <c r="BP326" s="129"/>
      <c r="BQ326" s="129"/>
      <c r="BR326" s="129"/>
      <c r="BS326" s="129"/>
    </row>
    <row r="327" spans="11:71">
      <c r="K327" s="129"/>
      <c r="L327" s="129"/>
      <c r="M327" s="129"/>
      <c r="N327" s="129"/>
      <c r="O327" s="129"/>
      <c r="P327" s="129"/>
      <c r="Q327" s="129"/>
      <c r="R327" s="129"/>
      <c r="S327" s="129"/>
      <c r="T327" s="129"/>
      <c r="U327" s="129"/>
      <c r="V327" s="129"/>
      <c r="W327" s="129"/>
      <c r="X327" s="129"/>
      <c r="Y327" s="129"/>
      <c r="Z327" s="129"/>
      <c r="AA327" s="129"/>
      <c r="AB327" s="129"/>
      <c r="AC327" s="129"/>
      <c r="AD327" s="129"/>
      <c r="AE327" s="129"/>
      <c r="AF327" s="129"/>
      <c r="AG327" s="129"/>
      <c r="AH327" s="129"/>
      <c r="AI327" s="129"/>
      <c r="AJ327" s="129"/>
      <c r="AK327" s="129"/>
      <c r="AL327" s="129"/>
      <c r="AM327" s="129"/>
      <c r="AN327" s="129"/>
      <c r="AO327" s="129"/>
      <c r="AP327" s="129"/>
      <c r="AQ327" s="129"/>
      <c r="AR327" s="129"/>
      <c r="AS327" s="129"/>
      <c r="AT327" s="129"/>
      <c r="AU327" s="129"/>
      <c r="AV327" s="129"/>
      <c r="AW327" s="129"/>
      <c r="AX327" s="129"/>
      <c r="AY327" s="129"/>
      <c r="AZ327" s="129"/>
      <c r="BA327" s="129"/>
      <c r="BB327" s="129"/>
      <c r="BC327" s="129"/>
      <c r="BD327" s="129"/>
      <c r="BE327" s="129"/>
      <c r="BF327" s="129"/>
      <c r="BG327" s="129"/>
      <c r="BH327" s="129"/>
      <c r="BI327" s="129"/>
      <c r="BJ327" s="129"/>
      <c r="BK327" s="129"/>
      <c r="BL327" s="129"/>
      <c r="BM327" s="129"/>
      <c r="BN327" s="129"/>
      <c r="BO327" s="129"/>
      <c r="BP327" s="129"/>
      <c r="BQ327" s="129"/>
      <c r="BR327" s="129"/>
      <c r="BS327" s="129"/>
    </row>
    <row r="328" spans="11:71">
      <c r="K328" s="129"/>
      <c r="L328" s="129"/>
      <c r="M328" s="129"/>
      <c r="N328" s="129"/>
      <c r="O328" s="129"/>
      <c r="P328" s="129"/>
      <c r="Q328" s="129"/>
      <c r="R328" s="129"/>
      <c r="S328" s="129"/>
      <c r="T328" s="129"/>
      <c r="U328" s="129"/>
      <c r="V328" s="129"/>
      <c r="W328" s="129"/>
      <c r="X328" s="129"/>
      <c r="Y328" s="129"/>
      <c r="Z328" s="129"/>
      <c r="AA328" s="129"/>
      <c r="AB328" s="129"/>
      <c r="AC328" s="129"/>
      <c r="AD328" s="129"/>
      <c r="AE328" s="129"/>
      <c r="AF328" s="129"/>
      <c r="AG328" s="129"/>
      <c r="AH328" s="129"/>
      <c r="AI328" s="129"/>
      <c r="AJ328" s="129"/>
      <c r="AK328" s="129"/>
      <c r="AL328" s="129"/>
      <c r="AM328" s="129"/>
      <c r="AN328" s="129"/>
      <c r="AO328" s="129"/>
      <c r="AP328" s="129"/>
      <c r="AQ328" s="129"/>
      <c r="AR328" s="129"/>
      <c r="AS328" s="129"/>
      <c r="AT328" s="129"/>
      <c r="AU328" s="129"/>
      <c r="AV328" s="129"/>
      <c r="AW328" s="129"/>
      <c r="AX328" s="129"/>
      <c r="AY328" s="129"/>
      <c r="AZ328" s="129"/>
      <c r="BA328" s="129"/>
      <c r="BB328" s="129"/>
      <c r="BC328" s="129"/>
      <c r="BD328" s="129"/>
      <c r="BE328" s="129"/>
      <c r="BF328" s="129"/>
      <c r="BG328" s="129"/>
      <c r="BH328" s="129"/>
      <c r="BI328" s="129"/>
      <c r="BJ328" s="129"/>
      <c r="BK328" s="129"/>
      <c r="BL328" s="129"/>
      <c r="BM328" s="129"/>
      <c r="BN328" s="129"/>
      <c r="BO328" s="129"/>
      <c r="BP328" s="129"/>
      <c r="BQ328" s="129"/>
      <c r="BR328" s="129"/>
      <c r="BS328" s="129"/>
    </row>
    <row r="329" spans="11:71">
      <c r="K329" s="129"/>
      <c r="L329" s="129"/>
      <c r="M329" s="129"/>
      <c r="N329" s="129"/>
      <c r="O329" s="129"/>
      <c r="P329" s="129"/>
      <c r="Q329" s="129"/>
      <c r="R329" s="129"/>
      <c r="S329" s="129"/>
      <c r="T329" s="129"/>
      <c r="U329" s="129"/>
      <c r="V329" s="129"/>
      <c r="W329" s="129"/>
      <c r="X329" s="129"/>
      <c r="Y329" s="129"/>
      <c r="Z329" s="129"/>
      <c r="AA329" s="129"/>
      <c r="AB329" s="129"/>
      <c r="AC329" s="129"/>
      <c r="AD329" s="129"/>
      <c r="AE329" s="129"/>
      <c r="AF329" s="129"/>
      <c r="AG329" s="129"/>
      <c r="AH329" s="129"/>
      <c r="AI329" s="129"/>
      <c r="AJ329" s="129"/>
      <c r="AK329" s="129"/>
      <c r="AL329" s="129"/>
      <c r="AM329" s="129"/>
      <c r="AN329" s="129"/>
      <c r="AO329" s="129"/>
      <c r="AP329" s="129"/>
      <c r="AQ329" s="129"/>
      <c r="AR329" s="129"/>
      <c r="AS329" s="129"/>
      <c r="AT329" s="129"/>
      <c r="AU329" s="129"/>
      <c r="AV329" s="129"/>
      <c r="AW329" s="129"/>
      <c r="AX329" s="129"/>
      <c r="AY329" s="129"/>
      <c r="AZ329" s="129"/>
      <c r="BA329" s="129"/>
      <c r="BB329" s="129"/>
      <c r="BC329" s="129"/>
      <c r="BD329" s="129"/>
      <c r="BE329" s="129"/>
      <c r="BF329" s="129"/>
      <c r="BG329" s="129"/>
      <c r="BH329" s="129"/>
      <c r="BI329" s="129"/>
      <c r="BJ329" s="129"/>
      <c r="BK329" s="129"/>
      <c r="BL329" s="129"/>
      <c r="BM329" s="129"/>
      <c r="BN329" s="129"/>
      <c r="BO329" s="129"/>
      <c r="BP329" s="129"/>
      <c r="BQ329" s="129"/>
      <c r="BR329" s="129"/>
      <c r="BS329" s="129"/>
    </row>
    <row r="330" spans="11:71">
      <c r="K330" s="129"/>
      <c r="L330" s="129"/>
      <c r="M330" s="129"/>
      <c r="N330" s="129"/>
      <c r="O330" s="129"/>
      <c r="P330" s="129"/>
      <c r="Q330" s="129"/>
      <c r="R330" s="129"/>
      <c r="S330" s="129"/>
      <c r="T330" s="129"/>
      <c r="U330" s="129"/>
      <c r="V330" s="129"/>
      <c r="W330" s="129"/>
      <c r="X330" s="129"/>
      <c r="Y330" s="129"/>
      <c r="Z330" s="129"/>
      <c r="AA330" s="129"/>
      <c r="AB330" s="129"/>
      <c r="AC330" s="129"/>
      <c r="AD330" s="129"/>
      <c r="AE330" s="129"/>
      <c r="AF330" s="129"/>
      <c r="AG330" s="129"/>
      <c r="AH330" s="129"/>
      <c r="AI330" s="129"/>
      <c r="AJ330" s="129"/>
      <c r="AK330" s="129"/>
      <c r="AL330" s="129"/>
      <c r="AM330" s="129"/>
      <c r="AN330" s="129"/>
      <c r="AO330" s="129"/>
      <c r="AP330" s="129"/>
      <c r="AQ330" s="129"/>
      <c r="AR330" s="129"/>
      <c r="AS330" s="129"/>
      <c r="AT330" s="129"/>
      <c r="AU330" s="129"/>
      <c r="AV330" s="129"/>
      <c r="AW330" s="129"/>
      <c r="AX330" s="129"/>
      <c r="AY330" s="129"/>
      <c r="AZ330" s="129"/>
      <c r="BA330" s="129"/>
      <c r="BB330" s="129"/>
      <c r="BC330" s="129"/>
      <c r="BD330" s="129"/>
      <c r="BE330" s="129"/>
      <c r="BF330" s="129"/>
      <c r="BG330" s="129"/>
      <c r="BH330" s="129"/>
      <c r="BI330" s="129"/>
      <c r="BJ330" s="129"/>
      <c r="BK330" s="129"/>
      <c r="BL330" s="129"/>
      <c r="BM330" s="129"/>
      <c r="BN330" s="129"/>
      <c r="BO330" s="129"/>
      <c r="BP330" s="129"/>
      <c r="BQ330" s="129"/>
      <c r="BR330" s="129"/>
      <c r="BS330" s="129"/>
    </row>
    <row r="331" spans="11:71">
      <c r="K331" s="129"/>
      <c r="L331" s="129"/>
      <c r="M331" s="129"/>
      <c r="N331" s="129"/>
      <c r="O331" s="129"/>
      <c r="P331" s="129"/>
      <c r="Q331" s="129"/>
      <c r="R331" s="129"/>
      <c r="S331" s="129"/>
      <c r="T331" s="129"/>
      <c r="U331" s="129"/>
      <c r="V331" s="129"/>
      <c r="W331" s="129"/>
      <c r="X331" s="129"/>
      <c r="Y331" s="129"/>
      <c r="Z331" s="129"/>
      <c r="AA331" s="129"/>
      <c r="AB331" s="129"/>
      <c r="AC331" s="129"/>
      <c r="AD331" s="129"/>
      <c r="AE331" s="129"/>
      <c r="AF331" s="129"/>
      <c r="AG331" s="129"/>
      <c r="AH331" s="129"/>
      <c r="AI331" s="129"/>
      <c r="AJ331" s="129"/>
      <c r="AK331" s="129"/>
      <c r="AL331" s="129"/>
      <c r="AM331" s="129"/>
      <c r="AN331" s="129"/>
      <c r="AO331" s="129"/>
      <c r="AP331" s="129"/>
      <c r="AQ331" s="129"/>
      <c r="AR331" s="129"/>
      <c r="AS331" s="129"/>
      <c r="AT331" s="129"/>
      <c r="AU331" s="129"/>
      <c r="AV331" s="129"/>
      <c r="AW331" s="129"/>
      <c r="AX331" s="129"/>
      <c r="AY331" s="129"/>
      <c r="AZ331" s="129"/>
      <c r="BA331" s="129"/>
      <c r="BB331" s="129"/>
      <c r="BC331" s="129"/>
      <c r="BD331" s="129"/>
      <c r="BE331" s="129"/>
      <c r="BF331" s="129"/>
      <c r="BG331" s="129"/>
      <c r="BH331" s="129"/>
      <c r="BI331" s="129"/>
      <c r="BJ331" s="129"/>
      <c r="BK331" s="129"/>
      <c r="BL331" s="129"/>
      <c r="BM331" s="129"/>
      <c r="BN331" s="129"/>
      <c r="BO331" s="129"/>
      <c r="BP331" s="129"/>
      <c r="BQ331" s="129"/>
      <c r="BR331" s="129"/>
      <c r="BS331" s="129"/>
    </row>
    <row r="332" spans="11:71">
      <c r="K332" s="129"/>
      <c r="L332" s="129"/>
      <c r="M332" s="129"/>
      <c r="N332" s="129"/>
      <c r="O332" s="129"/>
      <c r="P332" s="129"/>
      <c r="Q332" s="129"/>
      <c r="R332" s="129"/>
      <c r="S332" s="129"/>
      <c r="T332" s="129"/>
      <c r="U332" s="129"/>
      <c r="V332" s="129"/>
      <c r="W332" s="129"/>
      <c r="X332" s="129"/>
      <c r="Y332" s="129"/>
      <c r="Z332" s="129"/>
      <c r="AA332" s="129"/>
      <c r="AB332" s="129"/>
      <c r="AC332" s="129"/>
      <c r="AD332" s="129"/>
      <c r="AE332" s="129"/>
      <c r="AF332" s="129"/>
      <c r="AG332" s="129"/>
      <c r="AH332" s="129"/>
      <c r="AI332" s="129"/>
      <c r="AJ332" s="129"/>
      <c r="AK332" s="129"/>
      <c r="AL332" s="129"/>
      <c r="AM332" s="129"/>
      <c r="AN332" s="129"/>
      <c r="AO332" s="129"/>
      <c r="AP332" s="129"/>
      <c r="AQ332" s="129"/>
      <c r="AR332" s="129"/>
      <c r="AS332" s="129"/>
      <c r="AT332" s="129"/>
      <c r="AU332" s="129"/>
      <c r="AV332" s="129"/>
      <c r="AW332" s="129"/>
      <c r="AX332" s="129"/>
      <c r="AY332" s="129"/>
      <c r="AZ332" s="129"/>
      <c r="BA332" s="129"/>
      <c r="BB332" s="129"/>
      <c r="BC332" s="129"/>
      <c r="BD332" s="129"/>
      <c r="BE332" s="129"/>
      <c r="BF332" s="129"/>
      <c r="BG332" s="129"/>
      <c r="BH332" s="129"/>
      <c r="BI332" s="129"/>
      <c r="BJ332" s="129"/>
      <c r="BK332" s="129"/>
      <c r="BL332" s="129"/>
      <c r="BM332" s="129"/>
      <c r="BN332" s="129"/>
      <c r="BO332" s="129"/>
      <c r="BP332" s="129"/>
      <c r="BQ332" s="129"/>
      <c r="BR332" s="129"/>
      <c r="BS332" s="129"/>
    </row>
    <row r="333" spans="11:71">
      <c r="K333" s="129"/>
      <c r="L333" s="129"/>
      <c r="M333" s="129"/>
      <c r="N333" s="129"/>
      <c r="O333" s="129"/>
      <c r="P333" s="129"/>
      <c r="Q333" s="129"/>
      <c r="R333" s="129"/>
      <c r="S333" s="129"/>
      <c r="T333" s="129"/>
      <c r="U333" s="129"/>
      <c r="V333" s="129"/>
      <c r="W333" s="129"/>
      <c r="X333" s="129"/>
      <c r="Y333" s="129"/>
      <c r="Z333" s="129"/>
      <c r="AA333" s="129"/>
      <c r="AB333" s="129"/>
      <c r="AC333" s="129"/>
      <c r="AD333" s="129"/>
      <c r="AE333" s="129"/>
      <c r="AF333" s="129"/>
      <c r="AG333" s="129"/>
      <c r="AH333" s="129"/>
      <c r="AI333" s="129"/>
      <c r="AJ333" s="129"/>
      <c r="AK333" s="129"/>
      <c r="AL333" s="129"/>
      <c r="AM333" s="129"/>
      <c r="AN333" s="129"/>
      <c r="AO333" s="129"/>
      <c r="AP333" s="129"/>
      <c r="AQ333" s="129"/>
      <c r="AR333" s="129"/>
      <c r="AS333" s="129"/>
      <c r="AT333" s="129"/>
      <c r="AU333" s="129"/>
      <c r="AV333" s="129"/>
      <c r="AW333" s="129"/>
      <c r="AX333" s="129"/>
      <c r="AY333" s="129"/>
      <c r="AZ333" s="129"/>
      <c r="BA333" s="129"/>
      <c r="BB333" s="129"/>
      <c r="BC333" s="129"/>
      <c r="BD333" s="129"/>
      <c r="BE333" s="129"/>
      <c r="BF333" s="129"/>
      <c r="BG333" s="129"/>
      <c r="BH333" s="129"/>
      <c r="BI333" s="129"/>
      <c r="BJ333" s="129"/>
      <c r="BK333" s="129"/>
      <c r="BL333" s="129"/>
      <c r="BM333" s="129"/>
      <c r="BN333" s="129"/>
      <c r="BO333" s="129"/>
      <c r="BP333" s="129"/>
      <c r="BQ333" s="129"/>
      <c r="BR333" s="129"/>
      <c r="BS333" s="129"/>
    </row>
    <row r="334" spans="11:71">
      <c r="K334" s="129"/>
      <c r="L334" s="129"/>
      <c r="M334" s="129"/>
      <c r="N334" s="129"/>
      <c r="O334" s="129"/>
      <c r="P334" s="129"/>
      <c r="Q334" s="129"/>
      <c r="R334" s="129"/>
      <c r="S334" s="129"/>
      <c r="T334" s="129"/>
      <c r="U334" s="129"/>
      <c r="V334" s="129"/>
      <c r="W334" s="129"/>
      <c r="X334" s="129"/>
      <c r="Y334" s="129"/>
      <c r="Z334" s="129"/>
      <c r="AA334" s="129"/>
      <c r="AB334" s="129"/>
      <c r="AC334" s="129"/>
      <c r="AD334" s="129"/>
      <c r="AE334" s="129"/>
      <c r="AF334" s="129"/>
      <c r="AG334" s="129"/>
      <c r="AH334" s="129"/>
      <c r="AI334" s="129"/>
      <c r="AJ334" s="129"/>
      <c r="AK334" s="129"/>
      <c r="AL334" s="129"/>
      <c r="AM334" s="129"/>
      <c r="AN334" s="129"/>
      <c r="AO334" s="129"/>
      <c r="AP334" s="129"/>
      <c r="AQ334" s="129"/>
      <c r="AR334" s="129"/>
      <c r="AS334" s="129"/>
      <c r="AT334" s="129"/>
      <c r="AU334" s="129"/>
      <c r="AV334" s="129"/>
      <c r="AW334" s="129"/>
      <c r="AX334" s="129"/>
      <c r="AY334" s="129"/>
      <c r="AZ334" s="129"/>
      <c r="BA334" s="129"/>
      <c r="BB334" s="129"/>
      <c r="BC334" s="129"/>
      <c r="BD334" s="129"/>
      <c r="BE334" s="129"/>
      <c r="BF334" s="129"/>
      <c r="BG334" s="129"/>
      <c r="BH334" s="129"/>
      <c r="BI334" s="129"/>
      <c r="BJ334" s="129"/>
      <c r="BK334" s="129"/>
      <c r="BL334" s="129"/>
      <c r="BM334" s="129"/>
      <c r="BN334" s="129"/>
      <c r="BO334" s="129"/>
      <c r="BP334" s="129"/>
      <c r="BQ334" s="129"/>
      <c r="BR334" s="129"/>
      <c r="BS334" s="129"/>
    </row>
    <row r="335" spans="11:71">
      <c r="K335" s="129"/>
      <c r="L335" s="129"/>
      <c r="M335" s="129"/>
      <c r="N335" s="129"/>
      <c r="O335" s="129"/>
      <c r="P335" s="129"/>
      <c r="Q335" s="129"/>
      <c r="R335" s="129"/>
      <c r="S335" s="129"/>
      <c r="T335" s="129"/>
      <c r="U335" s="129"/>
      <c r="V335" s="129"/>
      <c r="W335" s="129"/>
      <c r="X335" s="129"/>
      <c r="Y335" s="129"/>
      <c r="Z335" s="129"/>
      <c r="AA335" s="129"/>
      <c r="AB335" s="129"/>
      <c r="AC335" s="129"/>
      <c r="AD335" s="129"/>
      <c r="AE335" s="129"/>
      <c r="AF335" s="129"/>
      <c r="AG335" s="129"/>
      <c r="AH335" s="129"/>
      <c r="AI335" s="129"/>
      <c r="AJ335" s="129"/>
      <c r="AK335" s="129"/>
      <c r="AL335" s="129"/>
      <c r="AM335" s="129"/>
      <c r="AN335" s="129"/>
      <c r="AO335" s="129"/>
      <c r="AP335" s="129"/>
      <c r="AQ335" s="129"/>
      <c r="AR335" s="129"/>
      <c r="AS335" s="129"/>
      <c r="AT335" s="129"/>
      <c r="AU335" s="129"/>
      <c r="AV335" s="129"/>
      <c r="AW335" s="129"/>
      <c r="AX335" s="129"/>
      <c r="AY335" s="129"/>
      <c r="AZ335" s="129"/>
      <c r="BA335" s="129"/>
      <c r="BB335" s="129"/>
      <c r="BC335" s="129"/>
      <c r="BD335" s="129"/>
      <c r="BE335" s="129"/>
      <c r="BF335" s="129"/>
      <c r="BG335" s="129"/>
      <c r="BH335" s="129"/>
      <c r="BI335" s="129"/>
      <c r="BJ335" s="129"/>
      <c r="BK335" s="129"/>
      <c r="BL335" s="129"/>
      <c r="BM335" s="129"/>
      <c r="BN335" s="129"/>
      <c r="BO335" s="129"/>
      <c r="BP335" s="129"/>
      <c r="BQ335" s="129"/>
      <c r="BR335" s="129"/>
      <c r="BS335" s="129"/>
    </row>
    <row r="336" spans="11:71">
      <c r="K336" s="129"/>
      <c r="L336" s="129"/>
      <c r="M336" s="129"/>
      <c r="N336" s="129"/>
      <c r="O336" s="129"/>
      <c r="P336" s="129"/>
      <c r="Q336" s="129"/>
      <c r="R336" s="129"/>
      <c r="S336" s="129"/>
      <c r="T336" s="129"/>
      <c r="U336" s="129"/>
      <c r="V336" s="129"/>
      <c r="W336" s="129"/>
      <c r="X336" s="129"/>
      <c r="Y336" s="129"/>
      <c r="Z336" s="129"/>
      <c r="AA336" s="129"/>
      <c r="AB336" s="129"/>
      <c r="AC336" s="129"/>
      <c r="AD336" s="129"/>
      <c r="AE336" s="129"/>
      <c r="AF336" s="129"/>
      <c r="AG336" s="129"/>
      <c r="AH336" s="129"/>
      <c r="AI336" s="129"/>
      <c r="AJ336" s="129"/>
      <c r="AK336" s="129"/>
      <c r="AL336" s="129"/>
      <c r="AM336" s="129"/>
      <c r="AN336" s="129"/>
      <c r="AO336" s="129"/>
      <c r="AP336" s="129"/>
      <c r="AQ336" s="129"/>
      <c r="AR336" s="129"/>
      <c r="AS336" s="129"/>
      <c r="AT336" s="129"/>
      <c r="AU336" s="129"/>
      <c r="AV336" s="129"/>
      <c r="AW336" s="129"/>
      <c r="AX336" s="129"/>
      <c r="AY336" s="129"/>
      <c r="AZ336" s="129"/>
      <c r="BA336" s="129"/>
      <c r="BB336" s="129"/>
      <c r="BC336" s="129"/>
      <c r="BD336" s="129"/>
      <c r="BE336" s="129"/>
      <c r="BF336" s="129"/>
      <c r="BG336" s="129"/>
      <c r="BH336" s="129"/>
      <c r="BI336" s="129"/>
      <c r="BJ336" s="129"/>
      <c r="BK336" s="129"/>
      <c r="BL336" s="129"/>
      <c r="BM336" s="129"/>
      <c r="BN336" s="129"/>
      <c r="BO336" s="129"/>
      <c r="BP336" s="129"/>
      <c r="BQ336" s="129"/>
      <c r="BR336" s="129"/>
      <c r="BS336" s="129"/>
    </row>
    <row r="337" spans="11:71">
      <c r="K337" s="129"/>
      <c r="L337" s="129"/>
      <c r="M337" s="129"/>
      <c r="N337" s="129"/>
      <c r="O337" s="129"/>
      <c r="P337" s="129"/>
      <c r="Q337" s="129"/>
      <c r="R337" s="129"/>
      <c r="S337" s="129"/>
      <c r="T337" s="129"/>
      <c r="U337" s="129"/>
      <c r="V337" s="129"/>
      <c r="W337" s="129"/>
      <c r="X337" s="129"/>
      <c r="Y337" s="129"/>
      <c r="Z337" s="129"/>
      <c r="AA337" s="129"/>
      <c r="AB337" s="129"/>
      <c r="AC337" s="129"/>
      <c r="AD337" s="129"/>
      <c r="AE337" s="129"/>
      <c r="AF337" s="129"/>
      <c r="AG337" s="129"/>
      <c r="AH337" s="129"/>
      <c r="AI337" s="129"/>
      <c r="AJ337" s="129"/>
      <c r="AK337" s="129"/>
      <c r="AL337" s="129"/>
      <c r="AM337" s="129"/>
      <c r="AN337" s="129"/>
      <c r="AO337" s="129"/>
      <c r="AP337" s="129"/>
      <c r="AQ337" s="129"/>
      <c r="AR337" s="129"/>
      <c r="AS337" s="129"/>
      <c r="AT337" s="129"/>
      <c r="AU337" s="129"/>
      <c r="AV337" s="129"/>
      <c r="AW337" s="129"/>
      <c r="AX337" s="129"/>
      <c r="AY337" s="129"/>
      <c r="AZ337" s="129"/>
      <c r="BA337" s="129"/>
      <c r="BB337" s="129"/>
      <c r="BC337" s="129"/>
      <c r="BD337" s="129"/>
      <c r="BE337" s="129"/>
      <c r="BF337" s="129"/>
      <c r="BG337" s="129"/>
      <c r="BH337" s="129"/>
      <c r="BI337" s="129"/>
      <c r="BJ337" s="129"/>
      <c r="BK337" s="129"/>
      <c r="BL337" s="129"/>
      <c r="BM337" s="129"/>
      <c r="BN337" s="129"/>
      <c r="BO337" s="129"/>
      <c r="BP337" s="129"/>
      <c r="BQ337" s="129"/>
      <c r="BR337" s="129"/>
      <c r="BS337" s="129"/>
    </row>
    <row r="338" spans="11:71">
      <c r="K338" s="129"/>
      <c r="L338" s="129"/>
      <c r="M338" s="129"/>
      <c r="N338" s="129"/>
      <c r="O338" s="129"/>
      <c r="P338" s="129"/>
      <c r="Q338" s="129"/>
      <c r="R338" s="129"/>
      <c r="S338" s="129"/>
      <c r="T338" s="129"/>
      <c r="U338" s="129"/>
      <c r="V338" s="129"/>
      <c r="W338" s="129"/>
      <c r="X338" s="129"/>
      <c r="Y338" s="129"/>
      <c r="Z338" s="129"/>
      <c r="AA338" s="129"/>
      <c r="AB338" s="129"/>
      <c r="AC338" s="129"/>
      <c r="AD338" s="129"/>
      <c r="AE338" s="129"/>
      <c r="AF338" s="129"/>
      <c r="AG338" s="129"/>
      <c r="AH338" s="129"/>
      <c r="AI338" s="129"/>
      <c r="AJ338" s="129"/>
      <c r="AK338" s="129"/>
      <c r="AL338" s="129"/>
      <c r="AM338" s="129"/>
      <c r="AN338" s="129"/>
      <c r="AO338" s="129"/>
      <c r="AP338" s="129"/>
      <c r="AQ338" s="129"/>
      <c r="AR338" s="129"/>
      <c r="AS338" s="129"/>
      <c r="AT338" s="129"/>
      <c r="AU338" s="129"/>
      <c r="AV338" s="129"/>
      <c r="AW338" s="129"/>
      <c r="AX338" s="129"/>
      <c r="AY338" s="129"/>
      <c r="AZ338" s="129"/>
      <c r="BA338" s="129"/>
      <c r="BB338" s="129"/>
      <c r="BC338" s="129"/>
      <c r="BD338" s="129"/>
      <c r="BE338" s="129"/>
      <c r="BF338" s="129"/>
      <c r="BG338" s="129"/>
      <c r="BH338" s="129"/>
      <c r="BI338" s="129"/>
      <c r="BJ338" s="129"/>
      <c r="BK338" s="129"/>
      <c r="BL338" s="129"/>
      <c r="BM338" s="129"/>
      <c r="BN338" s="129"/>
      <c r="BO338" s="129"/>
      <c r="BP338" s="129"/>
      <c r="BQ338" s="129"/>
      <c r="BR338" s="129"/>
      <c r="BS338" s="129"/>
    </row>
    <row r="339" spans="11:71">
      <c r="K339" s="129"/>
      <c r="L339" s="129"/>
      <c r="M339" s="129"/>
      <c r="N339" s="129"/>
      <c r="O339" s="129"/>
      <c r="P339" s="129"/>
      <c r="Q339" s="129"/>
      <c r="R339" s="129"/>
      <c r="S339" s="129"/>
      <c r="T339" s="129"/>
      <c r="U339" s="129"/>
      <c r="V339" s="129"/>
      <c r="W339" s="129"/>
      <c r="X339" s="129"/>
      <c r="Y339" s="129"/>
      <c r="Z339" s="129"/>
      <c r="AA339" s="129"/>
      <c r="AB339" s="129"/>
      <c r="AC339" s="129"/>
      <c r="AD339" s="129"/>
      <c r="AE339" s="129"/>
      <c r="AF339" s="129"/>
      <c r="AG339" s="129"/>
      <c r="AH339" s="129"/>
      <c r="AI339" s="129"/>
      <c r="AJ339" s="129"/>
      <c r="AK339" s="129"/>
      <c r="AL339" s="129"/>
      <c r="AM339" s="129"/>
      <c r="AN339" s="129"/>
      <c r="AO339" s="129"/>
      <c r="AP339" s="129"/>
      <c r="AQ339" s="129"/>
      <c r="AR339" s="129"/>
      <c r="AS339" s="129"/>
      <c r="AT339" s="129"/>
      <c r="AU339" s="129"/>
      <c r="AV339" s="129"/>
      <c r="AW339" s="129"/>
      <c r="AX339" s="129"/>
      <c r="AY339" s="129"/>
      <c r="AZ339" s="129"/>
      <c r="BA339" s="129"/>
      <c r="BB339" s="129"/>
      <c r="BC339" s="129"/>
      <c r="BD339" s="129"/>
      <c r="BE339" s="129"/>
      <c r="BF339" s="129"/>
      <c r="BG339" s="129"/>
      <c r="BH339" s="129"/>
      <c r="BI339" s="129"/>
      <c r="BJ339" s="129"/>
      <c r="BK339" s="129"/>
      <c r="BL339" s="129"/>
      <c r="BM339" s="129"/>
      <c r="BN339" s="129"/>
      <c r="BO339" s="129"/>
      <c r="BP339" s="129"/>
      <c r="BQ339" s="129"/>
      <c r="BR339" s="129"/>
      <c r="BS339" s="129"/>
    </row>
    <row r="340" spans="11:71">
      <c r="K340" s="129"/>
      <c r="L340" s="129"/>
      <c r="M340" s="129"/>
      <c r="N340" s="129"/>
      <c r="O340" s="129"/>
      <c r="P340" s="129"/>
      <c r="Q340" s="129"/>
      <c r="R340" s="129"/>
      <c r="S340" s="129"/>
      <c r="T340" s="129"/>
      <c r="U340" s="129"/>
      <c r="V340" s="129"/>
      <c r="W340" s="129"/>
      <c r="X340" s="129"/>
      <c r="Y340" s="129"/>
      <c r="Z340" s="129"/>
      <c r="AA340" s="129"/>
      <c r="AB340" s="129"/>
      <c r="AC340" s="129"/>
      <c r="AD340" s="129"/>
      <c r="AE340" s="129"/>
      <c r="AF340" s="129"/>
      <c r="AG340" s="129"/>
      <c r="AH340" s="129"/>
      <c r="AI340" s="129"/>
      <c r="AJ340" s="129"/>
      <c r="AK340" s="129"/>
      <c r="AL340" s="129"/>
      <c r="AM340" s="129"/>
      <c r="AN340" s="129"/>
      <c r="AO340" s="129"/>
      <c r="AP340" s="129"/>
      <c r="AQ340" s="129"/>
      <c r="AR340" s="129"/>
      <c r="AS340" s="129"/>
      <c r="AT340" s="129"/>
      <c r="AU340" s="129"/>
      <c r="AV340" s="129"/>
      <c r="AW340" s="129"/>
      <c r="AX340" s="129"/>
      <c r="AY340" s="129"/>
      <c r="AZ340" s="129"/>
      <c r="BA340" s="129"/>
      <c r="BB340" s="129"/>
      <c r="BC340" s="129"/>
      <c r="BD340" s="129"/>
      <c r="BE340" s="129"/>
      <c r="BF340" s="129"/>
      <c r="BG340" s="129"/>
      <c r="BH340" s="129"/>
      <c r="BI340" s="129"/>
      <c r="BJ340" s="129"/>
      <c r="BK340" s="129"/>
      <c r="BL340" s="129"/>
      <c r="BM340" s="129"/>
      <c r="BN340" s="129"/>
      <c r="BO340" s="129"/>
      <c r="BP340" s="129"/>
      <c r="BQ340" s="129"/>
      <c r="BR340" s="129"/>
      <c r="BS340" s="129"/>
    </row>
    <row r="341" spans="11:71">
      <c r="K341" s="129"/>
      <c r="L341" s="129"/>
      <c r="M341" s="129"/>
      <c r="N341" s="129"/>
      <c r="O341" s="129"/>
      <c r="P341" s="129"/>
      <c r="Q341" s="129"/>
      <c r="R341" s="129"/>
      <c r="S341" s="129"/>
      <c r="T341" s="129"/>
      <c r="U341" s="129"/>
      <c r="V341" s="129"/>
      <c r="W341" s="129"/>
      <c r="X341" s="129"/>
      <c r="Y341" s="129"/>
      <c r="Z341" s="129"/>
      <c r="AA341" s="129"/>
      <c r="AB341" s="129"/>
      <c r="AC341" s="129"/>
      <c r="AD341" s="129"/>
      <c r="AE341" s="129"/>
      <c r="AF341" s="129"/>
      <c r="AG341" s="129"/>
      <c r="AH341" s="129"/>
      <c r="AI341" s="129"/>
      <c r="AJ341" s="129"/>
      <c r="AK341" s="129"/>
      <c r="AL341" s="129"/>
      <c r="AM341" s="129"/>
      <c r="AN341" s="129"/>
      <c r="AO341" s="129"/>
      <c r="AP341" s="129"/>
      <c r="AQ341" s="129"/>
      <c r="AR341" s="129"/>
      <c r="AS341" s="129"/>
      <c r="AT341" s="129"/>
      <c r="AU341" s="129"/>
      <c r="AV341" s="129"/>
      <c r="AW341" s="129"/>
      <c r="AX341" s="129"/>
      <c r="AY341" s="129"/>
      <c r="AZ341" s="129"/>
      <c r="BA341" s="129"/>
      <c r="BB341" s="129"/>
      <c r="BC341" s="129"/>
      <c r="BD341" s="129"/>
      <c r="BE341" s="129"/>
      <c r="BF341" s="129"/>
      <c r="BG341" s="129"/>
      <c r="BH341" s="129"/>
      <c r="BI341" s="129"/>
      <c r="BJ341" s="129"/>
      <c r="BK341" s="129"/>
      <c r="BL341" s="129"/>
      <c r="BM341" s="129"/>
      <c r="BN341" s="129"/>
      <c r="BO341" s="129"/>
      <c r="BP341" s="129"/>
      <c r="BQ341" s="129"/>
      <c r="BR341" s="129"/>
      <c r="BS341" s="129"/>
    </row>
    <row r="342" spans="11:71">
      <c r="K342" s="129"/>
      <c r="L342" s="129"/>
      <c r="M342" s="129"/>
      <c r="N342" s="129"/>
      <c r="O342" s="129"/>
      <c r="P342" s="129"/>
      <c r="Q342" s="129"/>
      <c r="R342" s="129"/>
      <c r="S342" s="129"/>
      <c r="T342" s="129"/>
      <c r="U342" s="129"/>
      <c r="V342" s="129"/>
      <c r="W342" s="129"/>
      <c r="X342" s="129"/>
      <c r="Y342" s="129"/>
      <c r="Z342" s="129"/>
      <c r="AA342" s="129"/>
      <c r="AB342" s="129"/>
      <c r="AC342" s="129"/>
      <c r="AD342" s="129"/>
      <c r="AE342" s="129"/>
      <c r="AF342" s="129"/>
      <c r="AG342" s="129"/>
      <c r="AH342" s="129"/>
      <c r="AI342" s="129"/>
      <c r="AJ342" s="129"/>
      <c r="AK342" s="129"/>
      <c r="AL342" s="129"/>
      <c r="AM342" s="129"/>
      <c r="AN342" s="129"/>
      <c r="AO342" s="129"/>
      <c r="AP342" s="129"/>
      <c r="AQ342" s="129"/>
      <c r="AR342" s="129"/>
      <c r="AS342" s="129"/>
      <c r="AT342" s="129"/>
      <c r="AU342" s="129"/>
      <c r="AV342" s="129"/>
      <c r="AW342" s="129"/>
      <c r="AX342" s="129"/>
      <c r="AY342" s="129"/>
      <c r="AZ342" s="129"/>
      <c r="BA342" s="129"/>
      <c r="BB342" s="129"/>
      <c r="BC342" s="129"/>
      <c r="BD342" s="129"/>
      <c r="BE342" s="129"/>
      <c r="BF342" s="129"/>
      <c r="BG342" s="129"/>
      <c r="BH342" s="129"/>
      <c r="BI342" s="129"/>
      <c r="BJ342" s="129"/>
      <c r="BK342" s="129"/>
      <c r="BL342" s="129"/>
      <c r="BM342" s="129"/>
      <c r="BN342" s="129"/>
      <c r="BO342" s="129"/>
      <c r="BP342" s="129"/>
      <c r="BQ342" s="129"/>
      <c r="BR342" s="129"/>
      <c r="BS342" s="129"/>
    </row>
    <row r="343" spans="11:71">
      <c r="K343" s="129"/>
      <c r="L343" s="129"/>
      <c r="M343" s="129"/>
      <c r="N343" s="129"/>
      <c r="O343" s="129"/>
      <c r="P343" s="129"/>
      <c r="Q343" s="129"/>
      <c r="R343" s="129"/>
      <c r="S343" s="129"/>
      <c r="T343" s="129"/>
      <c r="U343" s="129"/>
      <c r="V343" s="129"/>
      <c r="W343" s="129"/>
      <c r="X343" s="129"/>
      <c r="Y343" s="129"/>
      <c r="Z343" s="129"/>
      <c r="AA343" s="129"/>
      <c r="AB343" s="129"/>
      <c r="AC343" s="129"/>
      <c r="AD343" s="129"/>
      <c r="AE343" s="129"/>
      <c r="AF343" s="129"/>
      <c r="AG343" s="129"/>
      <c r="AH343" s="129"/>
      <c r="AI343" s="129"/>
      <c r="AJ343" s="129"/>
      <c r="AK343" s="129"/>
      <c r="AL343" s="129"/>
      <c r="AM343" s="129"/>
      <c r="AN343" s="129"/>
      <c r="AO343" s="129"/>
      <c r="AP343" s="129"/>
      <c r="AQ343" s="129"/>
      <c r="AR343" s="129"/>
      <c r="AS343" s="129"/>
      <c r="AT343" s="129"/>
      <c r="AU343" s="129"/>
      <c r="AV343" s="129"/>
      <c r="AW343" s="129"/>
      <c r="AX343" s="129"/>
      <c r="AY343" s="129"/>
      <c r="AZ343" s="129"/>
      <c r="BA343" s="129"/>
      <c r="BB343" s="129"/>
      <c r="BC343" s="129"/>
      <c r="BD343" s="129"/>
      <c r="BE343" s="129"/>
      <c r="BF343" s="129"/>
      <c r="BG343" s="129"/>
      <c r="BH343" s="129"/>
      <c r="BI343" s="129"/>
      <c r="BJ343" s="129"/>
      <c r="BK343" s="129"/>
      <c r="BL343" s="129"/>
      <c r="BM343" s="129"/>
      <c r="BN343" s="129"/>
      <c r="BO343" s="129"/>
      <c r="BP343" s="129"/>
      <c r="BQ343" s="129"/>
      <c r="BR343" s="129"/>
      <c r="BS343" s="129"/>
    </row>
    <row r="344" spans="11:71">
      <c r="K344" s="129"/>
      <c r="L344" s="129"/>
      <c r="M344" s="129"/>
      <c r="N344" s="129"/>
      <c r="O344" s="129"/>
      <c r="P344" s="129"/>
      <c r="Q344" s="129"/>
      <c r="R344" s="129"/>
      <c r="S344" s="129"/>
      <c r="T344" s="129"/>
      <c r="U344" s="129"/>
      <c r="V344" s="129"/>
      <c r="W344" s="129"/>
      <c r="X344" s="129"/>
      <c r="Y344" s="129"/>
      <c r="Z344" s="129"/>
      <c r="AA344" s="129"/>
      <c r="AB344" s="129"/>
      <c r="AC344" s="129"/>
      <c r="AD344" s="129"/>
      <c r="AE344" s="129"/>
      <c r="AF344" s="129"/>
      <c r="AG344" s="129"/>
      <c r="AH344" s="129"/>
      <c r="AI344" s="129"/>
      <c r="AJ344" s="129"/>
      <c r="AK344" s="129"/>
      <c r="AL344" s="129"/>
      <c r="AM344" s="129"/>
      <c r="AN344" s="129"/>
      <c r="AO344" s="129"/>
      <c r="AP344" s="129"/>
      <c r="AQ344" s="129"/>
      <c r="AR344" s="129"/>
      <c r="AS344" s="129"/>
      <c r="AT344" s="129"/>
      <c r="AU344" s="129"/>
      <c r="AV344" s="129"/>
      <c r="AW344" s="129"/>
      <c r="AX344" s="129"/>
      <c r="AY344" s="129"/>
      <c r="AZ344" s="129"/>
      <c r="BA344" s="129"/>
      <c r="BB344" s="129"/>
      <c r="BC344" s="129"/>
      <c r="BD344" s="129"/>
      <c r="BE344" s="129"/>
      <c r="BF344" s="129"/>
      <c r="BG344" s="129"/>
      <c r="BH344" s="129"/>
      <c r="BI344" s="129"/>
      <c r="BJ344" s="129"/>
      <c r="BK344" s="129"/>
      <c r="BL344" s="129"/>
      <c r="BM344" s="129"/>
      <c r="BN344" s="129"/>
      <c r="BO344" s="129"/>
      <c r="BP344" s="129"/>
      <c r="BQ344" s="129"/>
      <c r="BR344" s="129"/>
      <c r="BS344" s="129"/>
    </row>
    <row r="345" spans="11:71">
      <c r="K345" s="129"/>
      <c r="L345" s="129"/>
      <c r="M345" s="129"/>
      <c r="N345" s="129"/>
      <c r="O345" s="129"/>
      <c r="P345" s="129"/>
      <c r="Q345" s="129"/>
      <c r="R345" s="129"/>
      <c r="S345" s="129"/>
      <c r="T345" s="129"/>
      <c r="U345" s="129"/>
      <c r="V345" s="129"/>
      <c r="W345" s="129"/>
      <c r="X345" s="129"/>
      <c r="Y345" s="129"/>
      <c r="Z345" s="129"/>
      <c r="AA345" s="129"/>
      <c r="AB345" s="129"/>
      <c r="AC345" s="129"/>
      <c r="AD345" s="129"/>
      <c r="AE345" s="129"/>
      <c r="AF345" s="129"/>
      <c r="AG345" s="129"/>
      <c r="AH345" s="129"/>
      <c r="AI345" s="129"/>
      <c r="AJ345" s="129"/>
      <c r="AK345" s="129"/>
      <c r="AL345" s="129"/>
      <c r="AM345" s="129"/>
      <c r="AN345" s="129"/>
      <c r="AO345" s="129"/>
      <c r="AP345" s="129"/>
      <c r="AQ345" s="129"/>
      <c r="AR345" s="129"/>
      <c r="AS345" s="129"/>
      <c r="AT345" s="129"/>
      <c r="AU345" s="129"/>
      <c r="AV345" s="129"/>
      <c r="AW345" s="129"/>
      <c r="AX345" s="129"/>
      <c r="AY345" s="129"/>
      <c r="AZ345" s="129"/>
      <c r="BA345" s="129"/>
      <c r="BB345" s="129"/>
      <c r="BC345" s="129"/>
      <c r="BD345" s="129"/>
      <c r="BE345" s="129"/>
      <c r="BF345" s="129"/>
      <c r="BG345" s="129"/>
      <c r="BH345" s="129"/>
      <c r="BI345" s="129"/>
      <c r="BJ345" s="129"/>
      <c r="BK345" s="129"/>
      <c r="BL345" s="129"/>
      <c r="BM345" s="129"/>
      <c r="BN345" s="129"/>
      <c r="BO345" s="129"/>
      <c r="BP345" s="129"/>
      <c r="BQ345" s="129"/>
      <c r="BR345" s="129"/>
      <c r="BS345" s="129"/>
    </row>
    <row r="346" spans="11:71">
      <c r="K346" s="129"/>
      <c r="L346" s="129"/>
      <c r="M346" s="129"/>
      <c r="N346" s="129"/>
      <c r="O346" s="129"/>
      <c r="P346" s="129"/>
      <c r="Q346" s="129"/>
      <c r="R346" s="129"/>
      <c r="S346" s="129"/>
      <c r="T346" s="129"/>
      <c r="U346" s="129"/>
      <c r="V346" s="129"/>
      <c r="W346" s="129"/>
      <c r="X346" s="129"/>
      <c r="Y346" s="129"/>
      <c r="Z346" s="129"/>
      <c r="AA346" s="129"/>
      <c r="AB346" s="129"/>
      <c r="AC346" s="129"/>
      <c r="AD346" s="129"/>
      <c r="AE346" s="129"/>
      <c r="AF346" s="129"/>
      <c r="AG346" s="129"/>
      <c r="AH346" s="129"/>
      <c r="AI346" s="129"/>
      <c r="AJ346" s="129"/>
      <c r="AK346" s="129"/>
      <c r="AL346" s="129"/>
      <c r="AM346" s="129"/>
      <c r="AN346" s="129"/>
      <c r="AO346" s="129"/>
      <c r="AP346" s="129"/>
      <c r="AQ346" s="129"/>
      <c r="AR346" s="129"/>
      <c r="AS346" s="129"/>
      <c r="AT346" s="129"/>
      <c r="AU346" s="129"/>
      <c r="AV346" s="129"/>
      <c r="AW346" s="129"/>
      <c r="AX346" s="129"/>
      <c r="AY346" s="129"/>
      <c r="AZ346" s="129"/>
      <c r="BA346" s="129"/>
      <c r="BB346" s="129"/>
      <c r="BC346" s="129"/>
      <c r="BD346" s="129"/>
      <c r="BE346" s="129"/>
      <c r="BF346" s="129"/>
      <c r="BG346" s="129"/>
      <c r="BH346" s="129"/>
      <c r="BI346" s="129"/>
      <c r="BJ346" s="129"/>
      <c r="BK346" s="129"/>
      <c r="BL346" s="129"/>
      <c r="BM346" s="129"/>
      <c r="BN346" s="129"/>
      <c r="BO346" s="129"/>
      <c r="BP346" s="129"/>
      <c r="BQ346" s="129"/>
      <c r="BR346" s="129"/>
      <c r="BS346" s="129"/>
    </row>
    <row r="347" spans="11:71">
      <c r="K347" s="129"/>
      <c r="L347" s="129"/>
      <c r="M347" s="129"/>
      <c r="N347" s="129"/>
      <c r="O347" s="129"/>
      <c r="P347" s="129"/>
      <c r="Q347" s="129"/>
      <c r="R347" s="129"/>
      <c r="S347" s="129"/>
      <c r="T347" s="129"/>
      <c r="U347" s="129"/>
      <c r="V347" s="129"/>
      <c r="W347" s="129"/>
      <c r="X347" s="129"/>
      <c r="Y347" s="129"/>
      <c r="Z347" s="129"/>
      <c r="AA347" s="129"/>
      <c r="AB347" s="129"/>
      <c r="AC347" s="129"/>
      <c r="AD347" s="129"/>
      <c r="AE347" s="129"/>
      <c r="AF347" s="129"/>
      <c r="AG347" s="129"/>
      <c r="AH347" s="129"/>
      <c r="AI347" s="129"/>
      <c r="AJ347" s="129"/>
      <c r="AK347" s="129"/>
      <c r="AL347" s="129"/>
      <c r="AM347" s="129"/>
      <c r="AN347" s="129"/>
      <c r="AO347" s="129"/>
      <c r="AP347" s="129"/>
      <c r="AQ347" s="129"/>
      <c r="AR347" s="129"/>
      <c r="AS347" s="129"/>
      <c r="AT347" s="129"/>
      <c r="AU347" s="129"/>
      <c r="AV347" s="129"/>
      <c r="AW347" s="129"/>
      <c r="AX347" s="129"/>
      <c r="AY347" s="129"/>
      <c r="AZ347" s="129"/>
      <c r="BA347" s="129"/>
      <c r="BB347" s="129"/>
      <c r="BC347" s="129"/>
      <c r="BD347" s="129"/>
      <c r="BE347" s="129"/>
      <c r="BF347" s="129"/>
      <c r="BG347" s="129"/>
      <c r="BH347" s="129"/>
      <c r="BI347" s="129"/>
      <c r="BJ347" s="129"/>
      <c r="BK347" s="129"/>
      <c r="BL347" s="129"/>
      <c r="BM347" s="129"/>
      <c r="BN347" s="129"/>
      <c r="BO347" s="129"/>
      <c r="BP347" s="129"/>
      <c r="BQ347" s="129"/>
      <c r="BR347" s="129"/>
      <c r="BS347" s="129"/>
    </row>
    <row r="348" spans="11:71">
      <c r="K348" s="129"/>
      <c r="L348" s="129"/>
      <c r="M348" s="129"/>
      <c r="N348" s="129"/>
      <c r="O348" s="129"/>
      <c r="P348" s="129"/>
      <c r="Q348" s="129"/>
      <c r="R348" s="129"/>
      <c r="S348" s="129"/>
      <c r="T348" s="129"/>
      <c r="U348" s="129"/>
      <c r="V348" s="129"/>
      <c r="W348" s="129"/>
      <c r="X348" s="129"/>
      <c r="Y348" s="129"/>
      <c r="Z348" s="129"/>
      <c r="AA348" s="129"/>
      <c r="AB348" s="129"/>
      <c r="AC348" s="129"/>
      <c r="AD348" s="129"/>
      <c r="AE348" s="129"/>
      <c r="AF348" s="129"/>
      <c r="AG348" s="129"/>
      <c r="AH348" s="129"/>
      <c r="AI348" s="129"/>
      <c r="AJ348" s="129"/>
      <c r="AK348" s="129"/>
      <c r="AL348" s="129"/>
      <c r="AM348" s="129"/>
      <c r="AN348" s="129"/>
      <c r="AO348" s="129"/>
      <c r="AP348" s="129"/>
      <c r="AQ348" s="129"/>
      <c r="AR348" s="129"/>
      <c r="AS348" s="129"/>
      <c r="AT348" s="129"/>
      <c r="AU348" s="129"/>
      <c r="AV348" s="129"/>
      <c r="AW348" s="129"/>
      <c r="AX348" s="129"/>
      <c r="AY348" s="129"/>
      <c r="AZ348" s="129"/>
      <c r="BA348" s="129"/>
      <c r="BB348" s="129"/>
      <c r="BC348" s="129"/>
      <c r="BD348" s="129"/>
      <c r="BE348" s="129"/>
      <c r="BF348" s="129"/>
      <c r="BG348" s="129"/>
      <c r="BH348" s="129"/>
      <c r="BI348" s="129"/>
      <c r="BJ348" s="129"/>
      <c r="BK348" s="129"/>
      <c r="BL348" s="129"/>
      <c r="BM348" s="129"/>
      <c r="BN348" s="129"/>
      <c r="BO348" s="129"/>
      <c r="BP348" s="129"/>
      <c r="BQ348" s="129"/>
      <c r="BR348" s="129"/>
      <c r="BS348" s="129"/>
    </row>
    <row r="349" spans="11:71">
      <c r="K349" s="129"/>
      <c r="L349" s="129"/>
      <c r="M349" s="129"/>
      <c r="N349" s="129"/>
      <c r="O349" s="129"/>
      <c r="P349" s="129"/>
      <c r="Q349" s="129"/>
      <c r="R349" s="129"/>
      <c r="S349" s="129"/>
      <c r="T349" s="129"/>
      <c r="U349" s="129"/>
      <c r="V349" s="129"/>
      <c r="W349" s="129"/>
      <c r="X349" s="129"/>
      <c r="Y349" s="129"/>
      <c r="Z349" s="129"/>
      <c r="AA349" s="129"/>
      <c r="AB349" s="129"/>
      <c r="AC349" s="129"/>
      <c r="AD349" s="129"/>
      <c r="AE349" s="129"/>
      <c r="AF349" s="129"/>
      <c r="AG349" s="129"/>
      <c r="AH349" s="129"/>
      <c r="AI349" s="129"/>
      <c r="AJ349" s="129"/>
      <c r="AK349" s="129"/>
      <c r="AL349" s="129"/>
      <c r="AM349" s="129"/>
      <c r="AN349" s="129"/>
      <c r="AO349" s="129"/>
      <c r="AP349" s="129"/>
      <c r="AQ349" s="129"/>
      <c r="AR349" s="129"/>
      <c r="AS349" s="129"/>
      <c r="AT349" s="129"/>
      <c r="AU349" s="129"/>
      <c r="AV349" s="129"/>
      <c r="AW349" s="129"/>
      <c r="AX349" s="129"/>
      <c r="AY349" s="129"/>
      <c r="AZ349" s="129"/>
      <c r="BA349" s="129"/>
      <c r="BB349" s="129"/>
      <c r="BC349" s="129"/>
      <c r="BD349" s="129"/>
      <c r="BE349" s="129"/>
      <c r="BF349" s="129"/>
      <c r="BG349" s="129"/>
      <c r="BH349" s="129"/>
      <c r="BI349" s="129"/>
      <c r="BJ349" s="129"/>
      <c r="BK349" s="129"/>
      <c r="BL349" s="129"/>
      <c r="BM349" s="129"/>
      <c r="BN349" s="129"/>
      <c r="BO349" s="129"/>
      <c r="BP349" s="129"/>
      <c r="BQ349" s="129"/>
      <c r="BR349" s="129"/>
      <c r="BS349" s="129"/>
    </row>
    <row r="350" spans="11:71">
      <c r="K350" s="129"/>
      <c r="L350" s="129"/>
      <c r="M350" s="129"/>
      <c r="N350" s="129"/>
      <c r="O350" s="129"/>
      <c r="P350" s="129"/>
      <c r="Q350" s="129"/>
      <c r="R350" s="129"/>
      <c r="S350" s="129"/>
      <c r="T350" s="129"/>
      <c r="U350" s="129"/>
      <c r="V350" s="129"/>
      <c r="W350" s="129"/>
      <c r="X350" s="129"/>
      <c r="Y350" s="129"/>
      <c r="Z350" s="129"/>
      <c r="AA350" s="129"/>
      <c r="AB350" s="129"/>
      <c r="AC350" s="129"/>
      <c r="AD350" s="129"/>
      <c r="AE350" s="129"/>
      <c r="AF350" s="129"/>
      <c r="AG350" s="129"/>
      <c r="AH350" s="129"/>
      <c r="AI350" s="129"/>
      <c r="AJ350" s="129"/>
      <c r="AK350" s="129"/>
      <c r="AL350" s="129"/>
      <c r="AM350" s="129"/>
      <c r="AN350" s="129"/>
      <c r="AO350" s="129"/>
      <c r="AP350" s="129"/>
      <c r="AQ350" s="129"/>
      <c r="AR350" s="129"/>
      <c r="AS350" s="129"/>
      <c r="AT350" s="129"/>
      <c r="AU350" s="129"/>
      <c r="AV350" s="129"/>
      <c r="AW350" s="129"/>
      <c r="AX350" s="129"/>
      <c r="AY350" s="129"/>
      <c r="AZ350" s="129"/>
      <c r="BA350" s="129"/>
      <c r="BB350" s="129"/>
      <c r="BC350" s="129"/>
      <c r="BD350" s="129"/>
      <c r="BE350" s="129"/>
      <c r="BF350" s="129"/>
      <c r="BG350" s="129"/>
      <c r="BH350" s="129"/>
      <c r="BI350" s="129"/>
      <c r="BJ350" s="129"/>
      <c r="BK350" s="129"/>
      <c r="BL350" s="129"/>
      <c r="BM350" s="129"/>
      <c r="BN350" s="129"/>
      <c r="BO350" s="129"/>
      <c r="BP350" s="129"/>
      <c r="BQ350" s="129"/>
      <c r="BR350" s="129"/>
      <c r="BS350" s="129"/>
    </row>
    <row r="351" spans="11:71">
      <c r="K351" s="129"/>
      <c r="L351" s="129"/>
      <c r="M351" s="129"/>
      <c r="N351" s="129"/>
      <c r="O351" s="129"/>
      <c r="P351" s="129"/>
      <c r="Q351" s="129"/>
      <c r="R351" s="129"/>
      <c r="S351" s="129"/>
      <c r="T351" s="129"/>
      <c r="U351" s="129"/>
      <c r="V351" s="129"/>
      <c r="W351" s="129"/>
      <c r="X351" s="129"/>
      <c r="Y351" s="129"/>
      <c r="Z351" s="129"/>
      <c r="AA351" s="129"/>
      <c r="AB351" s="129"/>
      <c r="AC351" s="129"/>
      <c r="AD351" s="129"/>
      <c r="AE351" s="129"/>
      <c r="AF351" s="129"/>
      <c r="AG351" s="129"/>
      <c r="AH351" s="129"/>
      <c r="AI351" s="129"/>
      <c r="AJ351" s="129"/>
      <c r="AK351" s="129"/>
      <c r="AL351" s="129"/>
      <c r="AM351" s="129"/>
      <c r="AN351" s="129"/>
      <c r="AO351" s="129"/>
      <c r="AP351" s="129"/>
      <c r="AQ351" s="129"/>
      <c r="AR351" s="129"/>
      <c r="AS351" s="129"/>
      <c r="AT351" s="129"/>
      <c r="AU351" s="129"/>
      <c r="AV351" s="129"/>
      <c r="AW351" s="129"/>
      <c r="AX351" s="129"/>
      <c r="AY351" s="129"/>
      <c r="AZ351" s="129"/>
      <c r="BA351" s="129"/>
      <c r="BB351" s="129"/>
      <c r="BC351" s="129"/>
      <c r="BD351" s="129"/>
      <c r="BE351" s="129"/>
      <c r="BF351" s="129"/>
      <c r="BG351" s="129"/>
      <c r="BH351" s="129"/>
      <c r="BI351" s="129"/>
      <c r="BJ351" s="129"/>
      <c r="BK351" s="129"/>
      <c r="BL351" s="129"/>
      <c r="BM351" s="129"/>
      <c r="BN351" s="129"/>
      <c r="BO351" s="129"/>
      <c r="BP351" s="129"/>
      <c r="BQ351" s="129"/>
      <c r="BR351" s="129"/>
      <c r="BS351" s="129"/>
    </row>
    <row r="352" spans="11:71">
      <c r="K352" s="129"/>
      <c r="L352" s="129"/>
      <c r="M352" s="129"/>
      <c r="N352" s="129"/>
      <c r="O352" s="129"/>
      <c r="P352" s="129"/>
      <c r="Q352" s="129"/>
      <c r="R352" s="129"/>
      <c r="S352" s="129"/>
      <c r="T352" s="129"/>
      <c r="U352" s="129"/>
      <c r="V352" s="129"/>
      <c r="W352" s="129"/>
      <c r="X352" s="129"/>
      <c r="Y352" s="129"/>
      <c r="Z352" s="129"/>
      <c r="AA352" s="129"/>
      <c r="AB352" s="129"/>
      <c r="AC352" s="129"/>
      <c r="AD352" s="129"/>
      <c r="AE352" s="129"/>
      <c r="AF352" s="129"/>
      <c r="AG352" s="129"/>
      <c r="AH352" s="129"/>
      <c r="AI352" s="129"/>
      <c r="AJ352" s="129"/>
      <c r="AK352" s="129"/>
      <c r="AL352" s="129"/>
      <c r="AM352" s="129"/>
      <c r="AN352" s="129"/>
      <c r="AO352" s="129"/>
      <c r="AP352" s="129"/>
      <c r="AQ352" s="129"/>
      <c r="AR352" s="129"/>
      <c r="AS352" s="129"/>
      <c r="AT352" s="129"/>
      <c r="AU352" s="129"/>
      <c r="AV352" s="129"/>
      <c r="AW352" s="129"/>
      <c r="AX352" s="129"/>
      <c r="AY352" s="129"/>
      <c r="AZ352" s="129"/>
      <c r="BA352" s="129"/>
      <c r="BB352" s="129"/>
      <c r="BC352" s="129"/>
      <c r="BD352" s="129"/>
      <c r="BE352" s="129"/>
      <c r="BF352" s="129"/>
      <c r="BG352" s="129"/>
      <c r="BH352" s="129"/>
      <c r="BI352" s="129"/>
      <c r="BJ352" s="129"/>
      <c r="BK352" s="129"/>
      <c r="BL352" s="129"/>
      <c r="BM352" s="129"/>
      <c r="BN352" s="129"/>
      <c r="BO352" s="129"/>
      <c r="BP352" s="129"/>
      <c r="BQ352" s="129"/>
      <c r="BR352" s="129"/>
      <c r="BS352" s="129"/>
    </row>
    <row r="353" spans="11:71">
      <c r="K353" s="129"/>
      <c r="L353" s="129"/>
      <c r="M353" s="129"/>
      <c r="N353" s="129"/>
      <c r="O353" s="129"/>
      <c r="P353" s="129"/>
      <c r="Q353" s="129"/>
      <c r="R353" s="129"/>
      <c r="S353" s="129"/>
      <c r="T353" s="129"/>
      <c r="U353" s="129"/>
      <c r="V353" s="129"/>
      <c r="W353" s="129"/>
      <c r="X353" s="129"/>
      <c r="Y353" s="129"/>
      <c r="Z353" s="129"/>
      <c r="AA353" s="129"/>
      <c r="AB353" s="129"/>
      <c r="AC353" s="129"/>
      <c r="AD353" s="129"/>
      <c r="AE353" s="129"/>
      <c r="AF353" s="129"/>
      <c r="AG353" s="129"/>
      <c r="AH353" s="129"/>
      <c r="AI353" s="129"/>
      <c r="AJ353" s="129"/>
      <c r="AK353" s="129"/>
      <c r="AL353" s="129"/>
      <c r="AM353" s="129"/>
      <c r="AN353" s="129"/>
      <c r="AO353" s="129"/>
      <c r="AP353" s="129"/>
      <c r="AQ353" s="129"/>
      <c r="AR353" s="129"/>
      <c r="AS353" s="129"/>
      <c r="AT353" s="129"/>
      <c r="AU353" s="129"/>
      <c r="AV353" s="129"/>
      <c r="AW353" s="129"/>
      <c r="AX353" s="129"/>
      <c r="AY353" s="129"/>
      <c r="AZ353" s="129"/>
      <c r="BA353" s="129"/>
      <c r="BB353" s="129"/>
      <c r="BC353" s="129"/>
      <c r="BD353" s="129"/>
      <c r="BE353" s="129"/>
      <c r="BF353" s="129"/>
      <c r="BG353" s="129"/>
      <c r="BH353" s="129"/>
      <c r="BI353" s="129"/>
      <c r="BJ353" s="129"/>
      <c r="BK353" s="129"/>
      <c r="BL353" s="129"/>
      <c r="BM353" s="129"/>
      <c r="BN353" s="129"/>
      <c r="BO353" s="129"/>
      <c r="BP353" s="129"/>
      <c r="BQ353" s="129"/>
      <c r="BR353" s="129"/>
      <c r="BS353" s="129"/>
    </row>
    <row r="354" spans="11:71">
      <c r="K354" s="129"/>
      <c r="L354" s="129"/>
      <c r="M354" s="129"/>
      <c r="N354" s="129"/>
      <c r="O354" s="129"/>
      <c r="P354" s="129"/>
      <c r="Q354" s="129"/>
      <c r="R354" s="129"/>
      <c r="S354" s="129"/>
      <c r="T354" s="129"/>
      <c r="U354" s="129"/>
      <c r="V354" s="129"/>
      <c r="W354" s="129"/>
      <c r="X354" s="129"/>
      <c r="Y354" s="129"/>
      <c r="Z354" s="129"/>
      <c r="AA354" s="129"/>
      <c r="AB354" s="129"/>
      <c r="AC354" s="129"/>
      <c r="AD354" s="129"/>
      <c r="AE354" s="129"/>
      <c r="AF354" s="129"/>
      <c r="AG354" s="129"/>
      <c r="AH354" s="129"/>
      <c r="AI354" s="129"/>
      <c r="AJ354" s="129"/>
      <c r="AK354" s="129"/>
      <c r="AL354" s="129"/>
      <c r="AM354" s="129"/>
      <c r="AN354" s="129"/>
      <c r="AO354" s="129"/>
      <c r="AP354" s="129"/>
      <c r="AQ354" s="129"/>
      <c r="AR354" s="129"/>
      <c r="AS354" s="129"/>
      <c r="AT354" s="129"/>
      <c r="AU354" s="129"/>
      <c r="AV354" s="129"/>
      <c r="AW354" s="129"/>
      <c r="AX354" s="129"/>
      <c r="AY354" s="129"/>
      <c r="AZ354" s="129"/>
      <c r="BA354" s="129"/>
      <c r="BB354" s="129"/>
      <c r="BC354" s="129"/>
      <c r="BD354" s="129"/>
      <c r="BE354" s="129"/>
      <c r="BF354" s="129"/>
      <c r="BG354" s="129"/>
      <c r="BH354" s="129"/>
      <c r="BI354" s="129"/>
      <c r="BJ354" s="129"/>
      <c r="BK354" s="129"/>
      <c r="BL354" s="129"/>
      <c r="BM354" s="129"/>
      <c r="BN354" s="129"/>
      <c r="BO354" s="129"/>
      <c r="BP354" s="129"/>
      <c r="BQ354" s="129"/>
      <c r="BR354" s="129"/>
      <c r="BS354" s="129"/>
    </row>
    <row r="355" spans="11:71">
      <c r="K355" s="129"/>
      <c r="L355" s="129"/>
      <c r="M355" s="129"/>
      <c r="N355" s="129"/>
      <c r="O355" s="129"/>
      <c r="P355" s="129"/>
      <c r="Q355" s="129"/>
      <c r="R355" s="129"/>
      <c r="S355" s="129"/>
      <c r="T355" s="129"/>
      <c r="U355" s="129"/>
      <c r="V355" s="129"/>
      <c r="W355" s="129"/>
      <c r="X355" s="129"/>
      <c r="Y355" s="129"/>
      <c r="Z355" s="129"/>
      <c r="AA355" s="129"/>
      <c r="AB355" s="129"/>
      <c r="AC355" s="129"/>
      <c r="AD355" s="129"/>
      <c r="AE355" s="129"/>
      <c r="AF355" s="129"/>
      <c r="AG355" s="129"/>
      <c r="AH355" s="129"/>
      <c r="AI355" s="129"/>
      <c r="AJ355" s="129"/>
      <c r="AK355" s="129"/>
      <c r="AL355" s="129"/>
      <c r="AM355" s="129"/>
      <c r="AN355" s="129"/>
      <c r="AO355" s="129"/>
      <c r="AP355" s="129"/>
      <c r="AQ355" s="129"/>
      <c r="AR355" s="129"/>
      <c r="AS355" s="129"/>
      <c r="AT355" s="129"/>
      <c r="AU355" s="129"/>
      <c r="AV355" s="129"/>
      <c r="AW355" s="129"/>
      <c r="AX355" s="129"/>
      <c r="AY355" s="129"/>
      <c r="AZ355" s="129"/>
      <c r="BA355" s="129"/>
      <c r="BB355" s="129"/>
      <c r="BC355" s="129"/>
      <c r="BD355" s="129"/>
      <c r="BE355" s="129"/>
      <c r="BF355" s="129"/>
      <c r="BG355" s="129"/>
      <c r="BH355" s="129"/>
      <c r="BI355" s="129"/>
      <c r="BJ355" s="129"/>
      <c r="BK355" s="129"/>
      <c r="BL355" s="129"/>
      <c r="BM355" s="129"/>
      <c r="BN355" s="129"/>
      <c r="BO355" s="129"/>
      <c r="BP355" s="129"/>
      <c r="BQ355" s="129"/>
      <c r="BR355" s="129"/>
      <c r="BS355" s="129"/>
    </row>
    <row r="356" spans="11:71">
      <c r="K356" s="129"/>
      <c r="L356" s="129"/>
      <c r="M356" s="129"/>
      <c r="N356" s="129"/>
      <c r="O356" s="129"/>
      <c r="P356" s="129"/>
      <c r="Q356" s="129"/>
      <c r="R356" s="129"/>
      <c r="S356" s="129"/>
      <c r="T356" s="129"/>
      <c r="U356" s="129"/>
      <c r="V356" s="129"/>
      <c r="W356" s="129"/>
      <c r="X356" s="129"/>
      <c r="Y356" s="129"/>
      <c r="Z356" s="129"/>
      <c r="AA356" s="129"/>
      <c r="AB356" s="129"/>
      <c r="AC356" s="129"/>
      <c r="AD356" s="129"/>
      <c r="AE356" s="129"/>
      <c r="AF356" s="129"/>
      <c r="AG356" s="129"/>
      <c r="AH356" s="129"/>
      <c r="AI356" s="129"/>
      <c r="AJ356" s="129"/>
      <c r="AK356" s="129"/>
      <c r="AL356" s="129"/>
      <c r="AM356" s="129"/>
      <c r="AN356" s="129"/>
      <c r="AO356" s="129"/>
      <c r="AP356" s="129"/>
      <c r="AQ356" s="129"/>
      <c r="AR356" s="129"/>
      <c r="AS356" s="129"/>
      <c r="AT356" s="129"/>
      <c r="AU356" s="129"/>
      <c r="AV356" s="129"/>
      <c r="AW356" s="129"/>
      <c r="AX356" s="129"/>
      <c r="AY356" s="129"/>
      <c r="AZ356" s="129"/>
      <c r="BA356" s="129"/>
      <c r="BB356" s="129"/>
      <c r="BC356" s="129"/>
      <c r="BD356" s="129"/>
      <c r="BE356" s="129"/>
      <c r="BF356" s="129"/>
      <c r="BG356" s="129"/>
      <c r="BH356" s="129"/>
      <c r="BI356" s="129"/>
      <c r="BJ356" s="129"/>
      <c r="BK356" s="129"/>
      <c r="BL356" s="129"/>
      <c r="BM356" s="129"/>
      <c r="BN356" s="129"/>
      <c r="BO356" s="129"/>
      <c r="BP356" s="129"/>
      <c r="BQ356" s="129"/>
      <c r="BR356" s="129"/>
      <c r="BS356" s="129"/>
    </row>
    <row r="357" spans="11:71">
      <c r="K357" s="129"/>
      <c r="L357" s="129"/>
      <c r="M357" s="129"/>
      <c r="N357" s="129"/>
      <c r="O357" s="129"/>
      <c r="P357" s="129"/>
      <c r="Q357" s="129"/>
      <c r="R357" s="129"/>
      <c r="S357" s="129"/>
      <c r="T357" s="129"/>
      <c r="U357" s="129"/>
      <c r="V357" s="129"/>
      <c r="W357" s="129"/>
      <c r="X357" s="129"/>
      <c r="Y357" s="129"/>
      <c r="Z357" s="129"/>
      <c r="AA357" s="129"/>
      <c r="AB357" s="129"/>
      <c r="AC357" s="129"/>
      <c r="AD357" s="129"/>
      <c r="AE357" s="129"/>
      <c r="AF357" s="129"/>
      <c r="AG357" s="129"/>
      <c r="AH357" s="129"/>
      <c r="AI357" s="129"/>
      <c r="AJ357" s="129"/>
      <c r="AK357" s="129"/>
      <c r="AL357" s="129"/>
      <c r="AM357" s="129"/>
      <c r="AN357" s="129"/>
      <c r="AO357" s="129"/>
      <c r="AP357" s="129"/>
      <c r="AQ357" s="129"/>
      <c r="AR357" s="129"/>
      <c r="AS357" s="129"/>
      <c r="AT357" s="129"/>
      <c r="AU357" s="129"/>
      <c r="AV357" s="129"/>
      <c r="AW357" s="129"/>
      <c r="AX357" s="129"/>
      <c r="AY357" s="129"/>
      <c r="AZ357" s="129"/>
      <c r="BA357" s="129"/>
      <c r="BB357" s="129"/>
      <c r="BC357" s="129"/>
      <c r="BD357" s="129"/>
      <c r="BE357" s="129"/>
      <c r="BF357" s="129"/>
      <c r="BG357" s="129"/>
      <c r="BH357" s="129"/>
      <c r="BI357" s="129"/>
      <c r="BJ357" s="129"/>
      <c r="BK357" s="129"/>
      <c r="BL357" s="129"/>
      <c r="BM357" s="129"/>
      <c r="BN357" s="129"/>
      <c r="BO357" s="129"/>
      <c r="BP357" s="129"/>
      <c r="BQ357" s="129"/>
      <c r="BR357" s="129"/>
      <c r="BS357" s="129"/>
    </row>
    <row r="358" spans="11:71">
      <c r="K358" s="129"/>
      <c r="L358" s="129"/>
      <c r="M358" s="129"/>
      <c r="N358" s="129"/>
      <c r="O358" s="129"/>
      <c r="P358" s="129"/>
      <c r="Q358" s="129"/>
      <c r="R358" s="129"/>
      <c r="S358" s="129"/>
      <c r="T358" s="129"/>
      <c r="U358" s="129"/>
      <c r="V358" s="129"/>
      <c r="W358" s="129"/>
      <c r="X358" s="129"/>
      <c r="Y358" s="129"/>
      <c r="Z358" s="129"/>
      <c r="AA358" s="129"/>
      <c r="AB358" s="129"/>
      <c r="AC358" s="129"/>
      <c r="AD358" s="129"/>
      <c r="AE358" s="129"/>
      <c r="AF358" s="129"/>
      <c r="AG358" s="129"/>
      <c r="AH358" s="129"/>
      <c r="AI358" s="129"/>
      <c r="AJ358" s="129"/>
      <c r="AK358" s="129"/>
      <c r="AL358" s="129"/>
      <c r="AM358" s="129"/>
      <c r="AN358" s="129"/>
      <c r="AO358" s="129"/>
      <c r="AP358" s="129"/>
      <c r="AQ358" s="129"/>
      <c r="AR358" s="129"/>
      <c r="AS358" s="129"/>
      <c r="AT358" s="129"/>
      <c r="AU358" s="129"/>
      <c r="AV358" s="129"/>
      <c r="AW358" s="129"/>
      <c r="AX358" s="129"/>
      <c r="AY358" s="129"/>
      <c r="AZ358" s="129"/>
      <c r="BA358" s="129"/>
      <c r="BB358" s="129"/>
      <c r="BC358" s="129"/>
      <c r="BD358" s="129"/>
      <c r="BE358" s="129"/>
      <c r="BF358" s="129"/>
      <c r="BG358" s="129"/>
      <c r="BH358" s="129"/>
      <c r="BI358" s="129"/>
      <c r="BJ358" s="129"/>
      <c r="BK358" s="129"/>
      <c r="BL358" s="129"/>
      <c r="BM358" s="129"/>
      <c r="BN358" s="129"/>
      <c r="BO358" s="129"/>
      <c r="BP358" s="129"/>
      <c r="BQ358" s="129"/>
      <c r="BR358" s="129"/>
      <c r="BS358" s="129"/>
    </row>
    <row r="359" spans="11:71">
      <c r="K359" s="129"/>
      <c r="L359" s="129"/>
      <c r="M359" s="129"/>
      <c r="N359" s="129"/>
      <c r="O359" s="129"/>
      <c r="P359" s="129"/>
      <c r="Q359" s="129"/>
      <c r="R359" s="129"/>
      <c r="S359" s="129"/>
      <c r="T359" s="129"/>
      <c r="U359" s="129"/>
      <c r="V359" s="129"/>
      <c r="W359" s="129"/>
      <c r="X359" s="129"/>
      <c r="Y359" s="129"/>
      <c r="Z359" s="129"/>
      <c r="AA359" s="129"/>
      <c r="AB359" s="129"/>
      <c r="AC359" s="129"/>
      <c r="AD359" s="129"/>
      <c r="AE359" s="129"/>
      <c r="AF359" s="129"/>
      <c r="AG359" s="129"/>
      <c r="AH359" s="129"/>
      <c r="AI359" s="129"/>
      <c r="AJ359" s="129"/>
      <c r="AK359" s="129"/>
      <c r="AL359" s="129"/>
      <c r="AM359" s="129"/>
      <c r="AN359" s="129"/>
      <c r="AO359" s="129"/>
      <c r="AP359" s="129"/>
      <c r="AQ359" s="129"/>
      <c r="AR359" s="129"/>
      <c r="AS359" s="129"/>
      <c r="AT359" s="129"/>
      <c r="AU359" s="129"/>
      <c r="AV359" s="129"/>
      <c r="AW359" s="129"/>
      <c r="AX359" s="129"/>
      <c r="AY359" s="129"/>
      <c r="AZ359" s="129"/>
      <c r="BA359" s="129"/>
      <c r="BB359" s="129"/>
      <c r="BC359" s="129"/>
      <c r="BD359" s="129"/>
      <c r="BE359" s="129"/>
      <c r="BF359" s="129"/>
      <c r="BG359" s="129"/>
      <c r="BH359" s="129"/>
      <c r="BI359" s="129"/>
      <c r="BJ359" s="129"/>
      <c r="BK359" s="129"/>
      <c r="BL359" s="129"/>
      <c r="BM359" s="129"/>
      <c r="BN359" s="129"/>
      <c r="BO359" s="129"/>
      <c r="BP359" s="129"/>
      <c r="BQ359" s="129"/>
      <c r="BR359" s="129"/>
      <c r="BS359" s="129"/>
    </row>
    <row r="360" spans="11:71">
      <c r="K360" s="129"/>
      <c r="L360" s="129"/>
      <c r="M360" s="129"/>
      <c r="N360" s="129"/>
      <c r="O360" s="129"/>
      <c r="P360" s="129"/>
      <c r="Q360" s="129"/>
      <c r="R360" s="129"/>
      <c r="S360" s="129"/>
      <c r="T360" s="129"/>
      <c r="U360" s="129"/>
      <c r="V360" s="129"/>
      <c r="W360" s="129"/>
      <c r="X360" s="129"/>
      <c r="Y360" s="129"/>
      <c r="Z360" s="129"/>
      <c r="AA360" s="129"/>
      <c r="AB360" s="129"/>
      <c r="AC360" s="129"/>
      <c r="AD360" s="129"/>
      <c r="AE360" s="129"/>
      <c r="AF360" s="129"/>
      <c r="AG360" s="129"/>
      <c r="AH360" s="129"/>
      <c r="AI360" s="129"/>
      <c r="AJ360" s="129"/>
      <c r="AK360" s="129"/>
      <c r="AL360" s="129"/>
      <c r="AM360" s="129"/>
      <c r="AN360" s="129"/>
      <c r="AO360" s="129"/>
      <c r="AP360" s="129"/>
      <c r="AQ360" s="129"/>
      <c r="AR360" s="129"/>
      <c r="AS360" s="129"/>
      <c r="AT360" s="129"/>
      <c r="AU360" s="129"/>
      <c r="AV360" s="129"/>
      <c r="AW360" s="129"/>
      <c r="AX360" s="129"/>
      <c r="AY360" s="129"/>
      <c r="AZ360" s="129"/>
      <c r="BA360" s="129"/>
      <c r="BB360" s="129"/>
      <c r="BC360" s="129"/>
      <c r="BD360" s="129"/>
      <c r="BE360" s="129"/>
      <c r="BF360" s="129"/>
      <c r="BG360" s="129"/>
      <c r="BH360" s="129"/>
      <c r="BI360" s="129"/>
      <c r="BJ360" s="129"/>
      <c r="BK360" s="129"/>
      <c r="BL360" s="129"/>
      <c r="BM360" s="129"/>
      <c r="BN360" s="129"/>
      <c r="BO360" s="129"/>
      <c r="BP360" s="129"/>
      <c r="BQ360" s="129"/>
      <c r="BR360" s="129"/>
      <c r="BS360" s="129"/>
    </row>
    <row r="361" spans="11:71">
      <c r="K361" s="129"/>
      <c r="L361" s="129"/>
      <c r="M361" s="129"/>
      <c r="N361" s="129"/>
      <c r="O361" s="129"/>
      <c r="P361" s="129"/>
      <c r="Q361" s="129"/>
      <c r="R361" s="129"/>
      <c r="S361" s="129"/>
      <c r="T361" s="129"/>
      <c r="U361" s="129"/>
      <c r="V361" s="129"/>
      <c r="W361" s="129"/>
      <c r="X361" s="129"/>
      <c r="Y361" s="129"/>
      <c r="Z361" s="129"/>
      <c r="AA361" s="129"/>
      <c r="AB361" s="129"/>
      <c r="AC361" s="129"/>
      <c r="AD361" s="129"/>
      <c r="AE361" s="129"/>
      <c r="AF361" s="129"/>
      <c r="AG361" s="129"/>
      <c r="AH361" s="129"/>
      <c r="AI361" s="129"/>
      <c r="AJ361" s="129"/>
      <c r="AK361" s="129"/>
      <c r="AL361" s="129"/>
      <c r="AM361" s="129"/>
      <c r="AN361" s="129"/>
      <c r="AO361" s="129"/>
      <c r="AP361" s="129"/>
      <c r="AQ361" s="129"/>
      <c r="AR361" s="129"/>
      <c r="AS361" s="129"/>
      <c r="AT361" s="129"/>
      <c r="AU361" s="129"/>
      <c r="AV361" s="129"/>
      <c r="AW361" s="129"/>
      <c r="AX361" s="129"/>
      <c r="AY361" s="129"/>
      <c r="AZ361" s="129"/>
      <c r="BA361" s="129"/>
      <c r="BB361" s="129"/>
      <c r="BC361" s="129"/>
      <c r="BD361" s="129"/>
      <c r="BE361" s="129"/>
      <c r="BF361" s="129"/>
      <c r="BG361" s="129"/>
      <c r="BH361" s="129"/>
      <c r="BI361" s="129"/>
      <c r="BJ361" s="129"/>
      <c r="BK361" s="129"/>
      <c r="BL361" s="129"/>
      <c r="BM361" s="129"/>
      <c r="BN361" s="129"/>
      <c r="BO361" s="129"/>
      <c r="BP361" s="129"/>
      <c r="BQ361" s="129"/>
      <c r="BR361" s="129"/>
      <c r="BS361" s="129"/>
    </row>
    <row r="362" spans="11:71">
      <c r="K362" s="129"/>
      <c r="L362" s="129"/>
      <c r="M362" s="129"/>
      <c r="N362" s="129"/>
      <c r="O362" s="129"/>
      <c r="P362" s="129"/>
      <c r="Q362" s="129"/>
      <c r="R362" s="129"/>
      <c r="S362" s="129"/>
      <c r="T362" s="129"/>
      <c r="U362" s="129"/>
      <c r="V362" s="129"/>
      <c r="W362" s="129"/>
      <c r="X362" s="129"/>
      <c r="Y362" s="129"/>
      <c r="Z362" s="129"/>
      <c r="AA362" s="129"/>
      <c r="AB362" s="129"/>
      <c r="AC362" s="129"/>
      <c r="AD362" s="129"/>
      <c r="AE362" s="129"/>
      <c r="AF362" s="129"/>
      <c r="AG362" s="129"/>
      <c r="AH362" s="129"/>
      <c r="AI362" s="129"/>
      <c r="AJ362" s="129"/>
      <c r="AK362" s="129"/>
      <c r="AL362" s="129"/>
      <c r="AM362" s="129"/>
      <c r="AN362" s="129"/>
      <c r="AO362" s="129"/>
      <c r="AP362" s="129"/>
      <c r="AQ362" s="129"/>
      <c r="AR362" s="129"/>
      <c r="AS362" s="129"/>
      <c r="AT362" s="129"/>
      <c r="AU362" s="129"/>
      <c r="AV362" s="129"/>
      <c r="AW362" s="129"/>
      <c r="AX362" s="129"/>
      <c r="AY362" s="129"/>
      <c r="AZ362" s="129"/>
      <c r="BA362" s="129"/>
      <c r="BB362" s="129"/>
      <c r="BC362" s="129"/>
      <c r="BD362" s="129"/>
      <c r="BE362" s="129"/>
      <c r="BF362" s="129"/>
      <c r="BG362" s="129"/>
      <c r="BH362" s="129"/>
      <c r="BI362" s="129"/>
      <c r="BJ362" s="129"/>
      <c r="BK362" s="129"/>
      <c r="BL362" s="129"/>
      <c r="BM362" s="129"/>
      <c r="BN362" s="129"/>
      <c r="BO362" s="129"/>
      <c r="BP362" s="129"/>
      <c r="BQ362" s="129"/>
      <c r="BR362" s="129"/>
      <c r="BS362" s="129"/>
    </row>
    <row r="363" spans="11:71">
      <c r="K363" s="129"/>
      <c r="L363" s="129"/>
      <c r="M363" s="129"/>
      <c r="N363" s="129"/>
      <c r="O363" s="129"/>
      <c r="P363" s="129"/>
      <c r="Q363" s="129"/>
      <c r="R363" s="129"/>
      <c r="S363" s="129"/>
      <c r="T363" s="129"/>
      <c r="U363" s="129"/>
      <c r="V363" s="129"/>
      <c r="W363" s="129"/>
      <c r="X363" s="129"/>
      <c r="Y363" s="129"/>
      <c r="Z363" s="129"/>
      <c r="AA363" s="129"/>
      <c r="AB363" s="129"/>
      <c r="AC363" s="129"/>
      <c r="AD363" s="129"/>
      <c r="AE363" s="129"/>
      <c r="AF363" s="129"/>
      <c r="AG363" s="129"/>
      <c r="AH363" s="129"/>
      <c r="AI363" s="129"/>
      <c r="AJ363" s="129"/>
      <c r="AK363" s="129"/>
      <c r="AL363" s="129"/>
      <c r="AM363" s="129"/>
      <c r="AN363" s="129"/>
      <c r="AO363" s="129"/>
      <c r="AP363" s="129"/>
      <c r="AQ363" s="129"/>
      <c r="AR363" s="129"/>
      <c r="AS363" s="129"/>
      <c r="AT363" s="129"/>
      <c r="AU363" s="129"/>
      <c r="AV363" s="129"/>
      <c r="AW363" s="129"/>
      <c r="AX363" s="129"/>
      <c r="AY363" s="129"/>
      <c r="AZ363" s="129"/>
      <c r="BA363" s="129"/>
      <c r="BB363" s="129"/>
      <c r="BC363" s="129"/>
      <c r="BD363" s="129"/>
      <c r="BE363" s="129"/>
      <c r="BF363" s="129"/>
      <c r="BG363" s="129"/>
      <c r="BH363" s="129"/>
      <c r="BI363" s="129"/>
      <c r="BJ363" s="129"/>
      <c r="BK363" s="129"/>
      <c r="BL363" s="129"/>
      <c r="BM363" s="129"/>
      <c r="BN363" s="129"/>
      <c r="BO363" s="129"/>
      <c r="BP363" s="129"/>
      <c r="BQ363" s="129"/>
      <c r="BR363" s="129"/>
      <c r="BS363" s="129"/>
    </row>
    <row r="364" spans="11:71">
      <c r="K364" s="129"/>
      <c r="L364" s="129"/>
      <c r="M364" s="129"/>
      <c r="N364" s="129"/>
      <c r="O364" s="129"/>
      <c r="P364" s="129"/>
      <c r="Q364" s="129"/>
      <c r="R364" s="129"/>
      <c r="S364" s="129"/>
      <c r="T364" s="129"/>
      <c r="U364" s="129"/>
      <c r="V364" s="129"/>
      <c r="W364" s="129"/>
      <c r="X364" s="129"/>
      <c r="Y364" s="129"/>
      <c r="Z364" s="129"/>
      <c r="AA364" s="129"/>
      <c r="AB364" s="129"/>
      <c r="AC364" s="129"/>
      <c r="AD364" s="129"/>
      <c r="AE364" s="129"/>
      <c r="AF364" s="129"/>
      <c r="AG364" s="129"/>
      <c r="AH364" s="129"/>
      <c r="AI364" s="129"/>
      <c r="AJ364" s="129"/>
      <c r="AK364" s="129"/>
      <c r="AL364" s="129"/>
      <c r="AM364" s="129"/>
      <c r="AN364" s="129"/>
      <c r="AO364" s="129"/>
      <c r="AP364" s="129"/>
      <c r="AQ364" s="129"/>
      <c r="AR364" s="129"/>
      <c r="AS364" s="129"/>
      <c r="AT364" s="129"/>
      <c r="AU364" s="129"/>
      <c r="AV364" s="129"/>
      <c r="AW364" s="129"/>
      <c r="AX364" s="129"/>
      <c r="AY364" s="129"/>
      <c r="AZ364" s="129"/>
      <c r="BA364" s="129"/>
      <c r="BB364" s="129"/>
      <c r="BC364" s="129"/>
      <c r="BD364" s="129"/>
      <c r="BE364" s="129"/>
      <c r="BF364" s="129"/>
      <c r="BG364" s="129"/>
      <c r="BH364" s="129"/>
      <c r="BI364" s="129"/>
      <c r="BJ364" s="129"/>
      <c r="BK364" s="129"/>
      <c r="BL364" s="129"/>
      <c r="BM364" s="129"/>
      <c r="BN364" s="129"/>
      <c r="BO364" s="129"/>
      <c r="BP364" s="129"/>
      <c r="BQ364" s="129"/>
      <c r="BR364" s="129"/>
      <c r="BS364" s="129"/>
    </row>
    <row r="365" spans="11:71">
      <c r="K365" s="129"/>
      <c r="L365" s="129"/>
      <c r="M365" s="129"/>
      <c r="N365" s="129"/>
      <c r="O365" s="129"/>
      <c r="P365" s="129"/>
      <c r="Q365" s="129"/>
      <c r="R365" s="129"/>
      <c r="S365" s="129"/>
      <c r="T365" s="129"/>
      <c r="U365" s="129"/>
      <c r="V365" s="129"/>
      <c r="W365" s="129"/>
      <c r="X365" s="129"/>
      <c r="Y365" s="129"/>
      <c r="Z365" s="129"/>
      <c r="AA365" s="129"/>
      <c r="AB365" s="129"/>
      <c r="AC365" s="129"/>
      <c r="AD365" s="129"/>
      <c r="AE365" s="129"/>
      <c r="AF365" s="129"/>
      <c r="AG365" s="129"/>
      <c r="AH365" s="129"/>
      <c r="AI365" s="129"/>
      <c r="AJ365" s="129"/>
      <c r="AK365" s="129"/>
      <c r="AL365" s="129"/>
      <c r="AM365" s="129"/>
      <c r="AN365" s="129"/>
      <c r="AO365" s="129"/>
      <c r="AP365" s="129"/>
      <c r="AQ365" s="129"/>
      <c r="AR365" s="129"/>
      <c r="AS365" s="129"/>
      <c r="AT365" s="129"/>
      <c r="AU365" s="129"/>
      <c r="AV365" s="129"/>
      <c r="AW365" s="129"/>
      <c r="AX365" s="129"/>
      <c r="AY365" s="129"/>
      <c r="AZ365" s="129"/>
      <c r="BA365" s="129"/>
      <c r="BB365" s="129"/>
      <c r="BC365" s="129"/>
      <c r="BD365" s="129"/>
      <c r="BE365" s="129"/>
      <c r="BF365" s="129"/>
      <c r="BG365" s="129"/>
      <c r="BH365" s="129"/>
      <c r="BI365" s="129"/>
      <c r="BJ365" s="129"/>
      <c r="BK365" s="129"/>
      <c r="BL365" s="129"/>
      <c r="BM365" s="129"/>
      <c r="BN365" s="129"/>
      <c r="BO365" s="129"/>
      <c r="BP365" s="129"/>
      <c r="BQ365" s="129"/>
      <c r="BR365" s="129"/>
      <c r="BS365" s="129"/>
    </row>
    <row r="366" spans="11:71">
      <c r="K366" s="129"/>
      <c r="L366" s="129"/>
      <c r="M366" s="129"/>
      <c r="N366" s="129"/>
      <c r="O366" s="129"/>
      <c r="P366" s="129"/>
      <c r="Q366" s="129"/>
      <c r="R366" s="129"/>
      <c r="S366" s="129"/>
      <c r="T366" s="129"/>
      <c r="U366" s="129"/>
      <c r="V366" s="129"/>
      <c r="W366" s="129"/>
      <c r="X366" s="129"/>
      <c r="Y366" s="129"/>
      <c r="Z366" s="129"/>
      <c r="AA366" s="129"/>
      <c r="AB366" s="129"/>
      <c r="AC366" s="129"/>
      <c r="AD366" s="129"/>
      <c r="AE366" s="129"/>
      <c r="AF366" s="129"/>
      <c r="AG366" s="129"/>
      <c r="AH366" s="129"/>
      <c r="AI366" s="129"/>
      <c r="AJ366" s="129"/>
      <c r="AK366" s="129"/>
      <c r="AL366" s="129"/>
      <c r="AM366" s="129"/>
      <c r="AN366" s="129"/>
      <c r="AO366" s="129"/>
      <c r="AP366" s="129"/>
      <c r="AQ366" s="129"/>
      <c r="AR366" s="129"/>
      <c r="AS366" s="129"/>
      <c r="AT366" s="129"/>
      <c r="AU366" s="129"/>
      <c r="AV366" s="129"/>
      <c r="AW366" s="129"/>
      <c r="AX366" s="129"/>
      <c r="AY366" s="129"/>
      <c r="AZ366" s="129"/>
      <c r="BA366" s="129"/>
      <c r="BB366" s="129"/>
      <c r="BC366" s="129"/>
      <c r="BD366" s="129"/>
      <c r="BE366" s="129"/>
      <c r="BF366" s="129"/>
      <c r="BG366" s="129"/>
      <c r="BH366" s="129"/>
      <c r="BI366" s="129"/>
      <c r="BJ366" s="129"/>
      <c r="BK366" s="129"/>
      <c r="BL366" s="129"/>
      <c r="BM366" s="129"/>
      <c r="BN366" s="129"/>
      <c r="BO366" s="129"/>
      <c r="BP366" s="129"/>
      <c r="BQ366" s="129"/>
      <c r="BR366" s="129"/>
      <c r="BS366" s="129"/>
    </row>
    <row r="367" spans="11:71">
      <c r="K367" s="129"/>
      <c r="L367" s="129"/>
      <c r="M367" s="129"/>
      <c r="N367" s="129"/>
      <c r="O367" s="129"/>
      <c r="P367" s="129"/>
      <c r="Q367" s="129"/>
      <c r="R367" s="129"/>
      <c r="S367" s="129"/>
      <c r="T367" s="129"/>
      <c r="U367" s="129"/>
      <c r="V367" s="129"/>
      <c r="W367" s="129"/>
      <c r="X367" s="129"/>
      <c r="Y367" s="129"/>
      <c r="Z367" s="129"/>
      <c r="AA367" s="129"/>
      <c r="AB367" s="129"/>
      <c r="AC367" s="129"/>
      <c r="AD367" s="129"/>
      <c r="AE367" s="129"/>
      <c r="AF367" s="129"/>
      <c r="AG367" s="129"/>
      <c r="AH367" s="129"/>
      <c r="AI367" s="129"/>
      <c r="AJ367" s="129"/>
      <c r="AK367" s="129"/>
      <c r="AL367" s="129"/>
      <c r="AM367" s="129"/>
      <c r="AN367" s="129"/>
      <c r="AO367" s="129"/>
      <c r="AP367" s="129"/>
      <c r="AQ367" s="129"/>
      <c r="AR367" s="129"/>
      <c r="AS367" s="129"/>
      <c r="AT367" s="129"/>
      <c r="AU367" s="129"/>
      <c r="AV367" s="129"/>
      <c r="AW367" s="129"/>
      <c r="AX367" s="129"/>
      <c r="AY367" s="129"/>
      <c r="AZ367" s="129"/>
      <c r="BA367" s="129"/>
      <c r="BB367" s="129"/>
      <c r="BC367" s="129"/>
      <c r="BD367" s="129"/>
      <c r="BE367" s="129"/>
      <c r="BF367" s="129"/>
      <c r="BG367" s="129"/>
      <c r="BH367" s="129"/>
      <c r="BI367" s="129"/>
      <c r="BJ367" s="129"/>
      <c r="BK367" s="129"/>
      <c r="BL367" s="129"/>
      <c r="BM367" s="129"/>
      <c r="BN367" s="129"/>
      <c r="BO367" s="129"/>
      <c r="BP367" s="129"/>
      <c r="BQ367" s="129"/>
      <c r="BR367" s="129"/>
      <c r="BS367" s="129"/>
    </row>
    <row r="368" spans="11:71">
      <c r="K368" s="129"/>
      <c r="L368" s="129"/>
      <c r="M368" s="129"/>
      <c r="N368" s="129"/>
      <c r="O368" s="129"/>
      <c r="P368" s="129"/>
      <c r="Q368" s="129"/>
      <c r="R368" s="129"/>
      <c r="S368" s="129"/>
      <c r="T368" s="129"/>
      <c r="U368" s="129"/>
      <c r="V368" s="129"/>
      <c r="W368" s="129"/>
      <c r="X368" s="129"/>
      <c r="Y368" s="129"/>
      <c r="Z368" s="129"/>
      <c r="AA368" s="129"/>
      <c r="AB368" s="129"/>
      <c r="AC368" s="129"/>
      <c r="AD368" s="129"/>
      <c r="AE368" s="129"/>
      <c r="AF368" s="129"/>
      <c r="AG368" s="129"/>
      <c r="AH368" s="129"/>
      <c r="AI368" s="129"/>
      <c r="AJ368" s="129"/>
      <c r="AK368" s="129"/>
      <c r="AL368" s="129"/>
      <c r="AM368" s="129"/>
      <c r="AN368" s="129"/>
      <c r="AO368" s="129"/>
      <c r="AP368" s="129"/>
      <c r="AQ368" s="129"/>
      <c r="AR368" s="129"/>
      <c r="AS368" s="129"/>
      <c r="AT368" s="129"/>
      <c r="AU368" s="129"/>
      <c r="AV368" s="129"/>
      <c r="AW368" s="129"/>
      <c r="AX368" s="129"/>
      <c r="AY368" s="129"/>
      <c r="AZ368" s="129"/>
      <c r="BA368" s="129"/>
      <c r="BB368" s="129"/>
      <c r="BC368" s="129"/>
      <c r="BD368" s="129"/>
      <c r="BE368" s="129"/>
      <c r="BF368" s="129"/>
      <c r="BG368" s="129"/>
      <c r="BH368" s="129"/>
      <c r="BI368" s="129"/>
      <c r="BJ368" s="129"/>
      <c r="BK368" s="129"/>
      <c r="BL368" s="129"/>
      <c r="BM368" s="129"/>
      <c r="BN368" s="129"/>
      <c r="BO368" s="129"/>
      <c r="BP368" s="129"/>
      <c r="BQ368" s="129"/>
      <c r="BR368" s="129"/>
      <c r="BS368" s="129"/>
    </row>
    <row r="369" spans="11:71">
      <c r="K369" s="129"/>
      <c r="L369" s="129"/>
      <c r="M369" s="129"/>
      <c r="N369" s="129"/>
      <c r="O369" s="129"/>
      <c r="P369" s="129"/>
      <c r="Q369" s="129"/>
      <c r="R369" s="129"/>
      <c r="S369" s="129"/>
      <c r="T369" s="129"/>
      <c r="U369" s="129"/>
      <c r="V369" s="129"/>
      <c r="W369" s="129"/>
      <c r="X369" s="129"/>
      <c r="Y369" s="129"/>
      <c r="Z369" s="129"/>
      <c r="AA369" s="129"/>
      <c r="AB369" s="129"/>
      <c r="AC369" s="129"/>
      <c r="AD369" s="129"/>
      <c r="AE369" s="129"/>
      <c r="AF369" s="129"/>
      <c r="AG369" s="129"/>
      <c r="AH369" s="129"/>
      <c r="AI369" s="129"/>
      <c r="AJ369" s="129"/>
      <c r="AK369" s="129"/>
      <c r="AL369" s="129"/>
      <c r="AM369" s="129"/>
      <c r="AN369" s="129"/>
      <c r="AO369" s="129"/>
      <c r="AP369" s="129"/>
      <c r="AQ369" s="129"/>
      <c r="AR369" s="129"/>
      <c r="AS369" s="129"/>
      <c r="AT369" s="129"/>
      <c r="AU369" s="129"/>
      <c r="AV369" s="129"/>
      <c r="AW369" s="129"/>
      <c r="AX369" s="129"/>
      <c r="AY369" s="129"/>
      <c r="AZ369" s="129"/>
      <c r="BA369" s="129"/>
      <c r="BB369" s="129"/>
      <c r="BC369" s="129"/>
      <c r="BD369" s="129"/>
      <c r="BE369" s="129"/>
      <c r="BF369" s="129"/>
      <c r="BG369" s="129"/>
      <c r="BH369" s="129"/>
      <c r="BI369" s="129"/>
      <c r="BJ369" s="129"/>
      <c r="BK369" s="129"/>
      <c r="BL369" s="129"/>
      <c r="BM369" s="129"/>
      <c r="BN369" s="129"/>
      <c r="BO369" s="129"/>
      <c r="BP369" s="129"/>
      <c r="BQ369" s="129"/>
      <c r="BR369" s="129"/>
      <c r="BS369" s="129"/>
    </row>
    <row r="370" spans="11:71">
      <c r="K370" s="129"/>
      <c r="L370" s="129"/>
      <c r="M370" s="129"/>
      <c r="N370" s="129"/>
      <c r="O370" s="129"/>
      <c r="P370" s="129"/>
      <c r="Q370" s="129"/>
      <c r="R370" s="129"/>
      <c r="S370" s="129"/>
      <c r="T370" s="129"/>
      <c r="U370" s="129"/>
      <c r="V370" s="129"/>
      <c r="W370" s="129"/>
      <c r="X370" s="129"/>
      <c r="Y370" s="129"/>
      <c r="Z370" s="129"/>
      <c r="AA370" s="129"/>
      <c r="AB370" s="129"/>
      <c r="AC370" s="129"/>
      <c r="AD370" s="129"/>
      <c r="AE370" s="129"/>
      <c r="AF370" s="129"/>
      <c r="AG370" s="129"/>
      <c r="AH370" s="129"/>
      <c r="AI370" s="129"/>
      <c r="AJ370" s="129"/>
      <c r="AK370" s="129"/>
      <c r="AL370" s="129"/>
      <c r="AM370" s="129"/>
      <c r="AN370" s="129"/>
      <c r="AO370" s="129"/>
      <c r="AP370" s="129"/>
      <c r="AQ370" s="129"/>
      <c r="AR370" s="129"/>
      <c r="AS370" s="129"/>
      <c r="AT370" s="129"/>
      <c r="AU370" s="129"/>
      <c r="AV370" s="129"/>
      <c r="AW370" s="129"/>
      <c r="AX370" s="129"/>
      <c r="AY370" s="129"/>
      <c r="AZ370" s="129"/>
      <c r="BA370" s="129"/>
      <c r="BB370" s="129"/>
      <c r="BC370" s="129"/>
      <c r="BD370" s="129"/>
      <c r="BE370" s="129"/>
      <c r="BF370" s="129"/>
      <c r="BG370" s="129"/>
      <c r="BH370" s="129"/>
      <c r="BI370" s="129"/>
      <c r="BJ370" s="129"/>
      <c r="BK370" s="129"/>
      <c r="BL370" s="129"/>
      <c r="BM370" s="129"/>
      <c r="BN370" s="129"/>
      <c r="BO370" s="129"/>
      <c r="BP370" s="129"/>
      <c r="BQ370" s="129"/>
      <c r="BR370" s="129"/>
      <c r="BS370" s="129"/>
    </row>
    <row r="371" spans="11:71">
      <c r="K371" s="129"/>
      <c r="L371" s="129"/>
      <c r="M371" s="129"/>
      <c r="N371" s="129"/>
      <c r="O371" s="129"/>
      <c r="P371" s="129"/>
      <c r="Q371" s="129"/>
      <c r="R371" s="129"/>
      <c r="S371" s="129"/>
      <c r="T371" s="129"/>
      <c r="U371" s="129"/>
      <c r="V371" s="129"/>
      <c r="W371" s="129"/>
      <c r="X371" s="129"/>
      <c r="Y371" s="129"/>
      <c r="Z371" s="129"/>
      <c r="AA371" s="129"/>
      <c r="AB371" s="129"/>
      <c r="AC371" s="129"/>
      <c r="AD371" s="129"/>
      <c r="AE371" s="129"/>
      <c r="AF371" s="129"/>
      <c r="AG371" s="129"/>
      <c r="AH371" s="129"/>
      <c r="AI371" s="129"/>
      <c r="AJ371" s="129"/>
      <c r="AK371" s="129"/>
      <c r="AL371" s="129"/>
      <c r="AM371" s="129"/>
      <c r="AN371" s="129"/>
      <c r="AO371" s="129"/>
      <c r="AP371" s="129"/>
      <c r="AQ371" s="129"/>
      <c r="AR371" s="129"/>
      <c r="AS371" s="129"/>
      <c r="AT371" s="129"/>
      <c r="AU371" s="129"/>
      <c r="AV371" s="129"/>
      <c r="AW371" s="129"/>
      <c r="AX371" s="129"/>
      <c r="AY371" s="129"/>
      <c r="AZ371" s="129"/>
      <c r="BA371" s="129"/>
      <c r="BB371" s="129"/>
      <c r="BC371" s="129"/>
      <c r="BD371" s="129"/>
      <c r="BE371" s="129"/>
      <c r="BF371" s="129"/>
      <c r="BG371" s="129"/>
      <c r="BH371" s="129"/>
      <c r="BI371" s="129"/>
      <c r="BJ371" s="129"/>
      <c r="BK371" s="129"/>
      <c r="BL371" s="129"/>
      <c r="BM371" s="129"/>
      <c r="BN371" s="129"/>
      <c r="BO371" s="129"/>
      <c r="BP371" s="129"/>
      <c r="BQ371" s="129"/>
      <c r="BR371" s="129"/>
      <c r="BS371" s="129"/>
    </row>
    <row r="372" spans="11:71">
      <c r="K372" s="129"/>
      <c r="L372" s="129"/>
      <c r="M372" s="129"/>
      <c r="N372" s="129"/>
      <c r="O372" s="129"/>
      <c r="P372" s="129"/>
      <c r="Q372" s="129"/>
      <c r="R372" s="129"/>
      <c r="S372" s="129"/>
      <c r="T372" s="129"/>
      <c r="U372" s="129"/>
      <c r="V372" s="129"/>
      <c r="W372" s="129"/>
      <c r="X372" s="129"/>
      <c r="Y372" s="129"/>
      <c r="Z372" s="129"/>
      <c r="AA372" s="129"/>
      <c r="AB372" s="129"/>
      <c r="AC372" s="129"/>
      <c r="AD372" s="129"/>
      <c r="AE372" s="129"/>
      <c r="AF372" s="129"/>
      <c r="AG372" s="129"/>
      <c r="AH372" s="129"/>
      <c r="AI372" s="129"/>
      <c r="AJ372" s="129"/>
      <c r="AK372" s="129"/>
      <c r="AL372" s="129"/>
      <c r="AM372" s="129"/>
      <c r="AN372" s="129"/>
      <c r="AO372" s="129"/>
      <c r="AP372" s="129"/>
      <c r="AQ372" s="129"/>
      <c r="AR372" s="129"/>
      <c r="AS372" s="129"/>
      <c r="AT372" s="129"/>
      <c r="AU372" s="129"/>
      <c r="AV372" s="129"/>
      <c r="AW372" s="129"/>
      <c r="AX372" s="129"/>
      <c r="AY372" s="129"/>
      <c r="AZ372" s="129"/>
      <c r="BA372" s="129"/>
      <c r="BB372" s="129"/>
      <c r="BC372" s="129"/>
      <c r="BD372" s="129"/>
      <c r="BE372" s="129"/>
      <c r="BF372" s="129"/>
      <c r="BG372" s="129"/>
      <c r="BH372" s="129"/>
      <c r="BI372" s="129"/>
      <c r="BJ372" s="129"/>
      <c r="BK372" s="129"/>
      <c r="BL372" s="129"/>
      <c r="BM372" s="129"/>
      <c r="BN372" s="129"/>
      <c r="BO372" s="129"/>
      <c r="BP372" s="129"/>
      <c r="BQ372" s="129"/>
      <c r="BR372" s="129"/>
      <c r="BS372" s="129"/>
    </row>
  </sheetData>
  <sheetProtection insertRows="0" selectLockedCells="1"/>
  <autoFilter ref="A5:I17">
    <filterColumn colId="3" showButton="0"/>
    <filterColumn colId="5" showButton="0"/>
    <filterColumn colId="7" showButton="0"/>
  </autoFilter>
  <customSheetViews>
    <customSheetView guid="{18995E68-9F94-41E1-AFE0-9FA3492E52B5}">
      <selection activeCell="L12" sqref="L12"/>
      <pageMargins left="0.75" right="0.75" top="1" bottom="1" header="0.5" footer="0.5"/>
      <pageSetup orientation="portrait" r:id="rId1"/>
      <headerFooter alignWithMargins="0"/>
    </customSheetView>
  </customSheetViews>
  <mergeCells count="6">
    <mergeCell ref="A5:A6"/>
    <mergeCell ref="B2:F3"/>
    <mergeCell ref="D5:E5"/>
    <mergeCell ref="F5:G5"/>
    <mergeCell ref="H5:I5"/>
    <mergeCell ref="B5:B6"/>
  </mergeCells>
  <phoneticPr fontId="107" type="noConversion"/>
  <pageMargins left="0.75" right="0.75" top="1" bottom="1" header="0.5" footer="0.5"/>
  <pageSetup orientation="landscape" r:id="rId2"/>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dimension ref="B3:R64"/>
  <sheetViews>
    <sheetView topLeftCell="E4" zoomScale="90" zoomScaleNormal="90" workbookViewId="0">
      <selection activeCell="P21" sqref="P21"/>
    </sheetView>
  </sheetViews>
  <sheetFormatPr defaultColWidth="9.140625" defaultRowHeight="12.75"/>
  <cols>
    <col min="1" max="1" width="5.85546875" style="114" customWidth="1"/>
    <col min="2" max="2" width="9.140625" style="114" hidden="1" customWidth="1"/>
    <col min="3" max="3" width="3.28515625" style="114" bestFit="1" customWidth="1"/>
    <col min="4" max="4" width="49.85546875" style="114" bestFit="1" customWidth="1"/>
    <col min="5" max="5" width="26.7109375" style="114" bestFit="1" customWidth="1"/>
    <col min="6" max="6" width="22.140625" style="114" customWidth="1"/>
    <col min="7" max="7" width="21.42578125" style="114" customWidth="1"/>
    <col min="8" max="8" width="21.42578125" style="418" customWidth="1"/>
    <col min="9" max="9" width="11.5703125" style="114" customWidth="1"/>
    <col min="10" max="10" width="4.28515625" style="114" bestFit="1" customWidth="1"/>
    <col min="11" max="11" width="26.7109375" style="114" bestFit="1" customWidth="1"/>
    <col min="12" max="12" width="16.7109375" style="114" bestFit="1" customWidth="1"/>
    <col min="13" max="13" width="13.5703125" style="114" bestFit="1" customWidth="1"/>
    <col min="14" max="15" width="12.28515625" style="114" customWidth="1"/>
    <col min="16" max="16" width="17.7109375" style="114" bestFit="1" customWidth="1"/>
    <col min="17" max="17" width="14.28515625" style="114" customWidth="1"/>
    <col min="18" max="18" width="15.5703125" style="114" bestFit="1" customWidth="1"/>
    <col min="19" max="16384" width="9.140625" style="114"/>
  </cols>
  <sheetData>
    <row r="3" spans="3:18" ht="13.5" thickBot="1"/>
    <row r="4" spans="3:18" ht="13.5" thickBot="1">
      <c r="K4" s="994" t="s">
        <v>918</v>
      </c>
      <c r="L4" s="995"/>
      <c r="M4" s="995"/>
      <c r="N4" s="996"/>
    </row>
    <row r="5" spans="3:18">
      <c r="C5" s="92"/>
      <c r="D5" s="145" t="s">
        <v>728</v>
      </c>
      <c r="E5" s="145" t="s">
        <v>726</v>
      </c>
      <c r="F5" s="145" t="s">
        <v>726</v>
      </c>
      <c r="G5" s="145" t="s">
        <v>726</v>
      </c>
      <c r="H5" s="419"/>
      <c r="J5" s="91"/>
      <c r="K5" s="146" t="s">
        <v>725</v>
      </c>
      <c r="L5" s="146" t="s">
        <v>726</v>
      </c>
      <c r="M5" s="146" t="s">
        <v>725</v>
      </c>
      <c r="N5" s="146" t="s">
        <v>726</v>
      </c>
      <c r="O5" s="147" t="s">
        <v>727</v>
      </c>
      <c r="P5" s="146" t="s">
        <v>726</v>
      </c>
      <c r="Q5" s="146"/>
    </row>
    <row r="6" spans="3:18">
      <c r="C6" s="91"/>
      <c r="D6" s="91"/>
      <c r="E6" s="91"/>
      <c r="F6" s="91"/>
      <c r="G6" s="91"/>
      <c r="H6" s="420"/>
      <c r="J6" s="988" t="s">
        <v>699</v>
      </c>
      <c r="K6" s="988"/>
      <c r="L6" s="988"/>
      <c r="M6" s="988"/>
      <c r="N6" s="988"/>
      <c r="O6" s="988"/>
      <c r="P6" s="988"/>
      <c r="Q6" s="148"/>
    </row>
    <row r="7" spans="3:18">
      <c r="C7" s="149">
        <v>1</v>
      </c>
      <c r="D7" s="149" t="s">
        <v>664</v>
      </c>
      <c r="E7" s="150">
        <f>+'CT-1'!D33</f>
        <v>4803504592.4500008</v>
      </c>
      <c r="F7" s="150">
        <f>+'CT-1'!D70</f>
        <v>4803504592.4500008</v>
      </c>
      <c r="G7" s="151">
        <f>+E7-F7</f>
        <v>0</v>
      </c>
      <c r="H7" s="421"/>
      <c r="J7" s="152" t="s">
        <v>700</v>
      </c>
      <c r="K7" s="153" t="s">
        <v>701</v>
      </c>
      <c r="L7" s="153" t="s">
        <v>702</v>
      </c>
      <c r="M7" s="154" t="s">
        <v>703</v>
      </c>
      <c r="N7" s="154" t="s">
        <v>704</v>
      </c>
      <c r="O7" s="155" t="s">
        <v>706</v>
      </c>
      <c r="P7" s="156" t="s">
        <v>914</v>
      </c>
      <c r="Q7" s="156" t="s">
        <v>913</v>
      </c>
      <c r="R7" s="157" t="s">
        <v>912</v>
      </c>
    </row>
    <row r="8" spans="3:18">
      <c r="C8" s="92">
        <v>2</v>
      </c>
      <c r="D8" s="92" t="s">
        <v>665</v>
      </c>
      <c r="E8" s="158">
        <f>+'CT-1'!E33</f>
        <v>3797967191.4100013</v>
      </c>
      <c r="F8" s="158">
        <f>+'CT-1'!E70</f>
        <v>3797967191.4099998</v>
      </c>
      <c r="G8" s="159">
        <f>+E8-F8</f>
        <v>0</v>
      </c>
      <c r="H8" s="421"/>
      <c r="J8" s="155">
        <v>1</v>
      </c>
      <c r="K8" s="403">
        <v>38530419.280000001</v>
      </c>
      <c r="L8" s="410">
        <f>+K8*0.1</f>
        <v>3853041.9280000003</v>
      </c>
      <c r="M8" s="397">
        <v>4687259.1399999997</v>
      </c>
      <c r="N8" s="155">
        <f>+M8*0.1</f>
        <v>468725.91399999999</v>
      </c>
      <c r="O8" s="160">
        <v>5095540.2</v>
      </c>
      <c r="P8" s="405">
        <f>+IF(((O8+L8)-(N8+R8))&gt;0,(O8+L8)-(N8+R8),0)</f>
        <v>3392856.2140000006</v>
      </c>
      <c r="Q8" s="161">
        <f>+IF(((N8+R8)-(O8+L8))&gt;0,(N8+R8)-(O8+L8),0)</f>
        <v>0</v>
      </c>
      <c r="R8" s="399">
        <v>5087000</v>
      </c>
    </row>
    <row r="9" spans="3:18">
      <c r="C9" s="149">
        <v>3</v>
      </c>
      <c r="D9" s="149" t="s">
        <v>688</v>
      </c>
      <c r="E9" s="150">
        <f>+'CT-1'!E67-'CT-1'!D67</f>
        <v>-1250126493.4300001</v>
      </c>
      <c r="F9" s="150">
        <f>+'CT-2'!H29</f>
        <v>-1250126493.4300001</v>
      </c>
      <c r="G9" s="151">
        <f>+E9-F9</f>
        <v>0</v>
      </c>
      <c r="H9" s="421"/>
      <c r="J9" s="162">
        <v>2</v>
      </c>
      <c r="K9" s="404">
        <v>1971090.91</v>
      </c>
      <c r="L9" s="410">
        <f t="shared" ref="L9:L19" si="0">+K9*0.1</f>
        <v>197109.09100000001</v>
      </c>
      <c r="M9" s="398">
        <v>6944699.9199999999</v>
      </c>
      <c r="N9" s="162">
        <f t="shared" ref="N9:N19" si="1">+M9*0.1</f>
        <v>694469.99200000009</v>
      </c>
      <c r="O9" s="163">
        <f>+P8-Q8</f>
        <v>3392856.2140000006</v>
      </c>
      <c r="P9" s="405">
        <f t="shared" ref="P9:P19" si="2">+IF(((O9+L9)-(N9+R9))&gt;0,(O9+L9)-(N9+R9),0)</f>
        <v>2895495.3130000005</v>
      </c>
      <c r="Q9" s="161">
        <f t="shared" ref="Q9:Q19" si="3">+IF(((N9+R9)-(O9+L9))&gt;0,(N9+R9)-(O9+L9),0)</f>
        <v>0</v>
      </c>
      <c r="R9" s="399">
        <v>0</v>
      </c>
    </row>
    <row r="10" spans="3:18">
      <c r="C10" s="149">
        <v>4</v>
      </c>
      <c r="D10" s="92" t="s">
        <v>687</v>
      </c>
      <c r="E10" s="158">
        <f>+'CT-1'!E67-'CT-1'!D67</f>
        <v>-1250126493.4300001</v>
      </c>
      <c r="F10" s="158">
        <f>+'CT-3'!I20</f>
        <v>-1250126493.4300001</v>
      </c>
      <c r="G10" s="159">
        <f t="shared" ref="G10:G40" si="4">+E10-F10</f>
        <v>0</v>
      </c>
      <c r="H10" s="421"/>
      <c r="J10" s="155">
        <v>3</v>
      </c>
      <c r="K10" s="403">
        <v>6547272.79</v>
      </c>
      <c r="L10" s="410">
        <f t="shared" si="0"/>
        <v>654727.2790000001</v>
      </c>
      <c r="M10" s="397">
        <v>4847665</v>
      </c>
      <c r="N10" s="155">
        <f t="shared" si="1"/>
        <v>484766.5</v>
      </c>
      <c r="O10" s="163">
        <f t="shared" ref="O10:O19" si="5">+P9-Q9</f>
        <v>2895495.3130000005</v>
      </c>
      <c r="P10" s="405">
        <f t="shared" si="2"/>
        <v>3065456.0920000006</v>
      </c>
      <c r="Q10" s="161">
        <f t="shared" si="3"/>
        <v>0</v>
      </c>
      <c r="R10" s="399">
        <v>0</v>
      </c>
    </row>
    <row r="11" spans="3:18">
      <c r="C11" s="92">
        <v>5</v>
      </c>
      <c r="D11" s="149" t="s">
        <v>686</v>
      </c>
      <c r="E11" s="150">
        <f>+'CT-2'!H29</f>
        <v>-1250126493.4300001</v>
      </c>
      <c r="F11" s="150">
        <f>+'CT-3'!I20</f>
        <v>-1250126493.4300001</v>
      </c>
      <c r="G11" s="151">
        <f>+E11-F11</f>
        <v>0</v>
      </c>
      <c r="H11" s="422" t="s">
        <v>988</v>
      </c>
      <c r="J11" s="162">
        <v>4</v>
      </c>
      <c r="K11" s="404">
        <v>8740818.3100000005</v>
      </c>
      <c r="L11" s="410">
        <f t="shared" si="0"/>
        <v>874081.83100000012</v>
      </c>
      <c r="M11" s="398">
        <v>10663686.060000001</v>
      </c>
      <c r="N11" s="162">
        <f t="shared" si="1"/>
        <v>1066368.6060000001</v>
      </c>
      <c r="O11" s="163">
        <f t="shared" si="5"/>
        <v>3065456.0920000006</v>
      </c>
      <c r="P11" s="405">
        <f t="shared" si="2"/>
        <v>2873169.3170000007</v>
      </c>
      <c r="Q11" s="161">
        <f t="shared" si="3"/>
        <v>0</v>
      </c>
      <c r="R11" s="399">
        <v>0</v>
      </c>
    </row>
    <row r="12" spans="3:18">
      <c r="C12" s="149">
        <v>6</v>
      </c>
      <c r="D12" s="92" t="s">
        <v>685</v>
      </c>
      <c r="E12" s="158">
        <f>+'CT-1'!D10</f>
        <v>2496805375.7100005</v>
      </c>
      <c r="F12" s="158">
        <f>+'CT-4'!D56</f>
        <v>2496805375.71</v>
      </c>
      <c r="G12" s="159">
        <f t="shared" si="4"/>
        <v>0</v>
      </c>
      <c r="H12" s="421"/>
      <c r="J12" s="155">
        <v>5</v>
      </c>
      <c r="K12" s="403">
        <v>4334818.32</v>
      </c>
      <c r="L12" s="410">
        <f t="shared" si="0"/>
        <v>433481.83200000005</v>
      </c>
      <c r="M12" s="397">
        <v>13916389.35</v>
      </c>
      <c r="N12" s="155">
        <f t="shared" si="1"/>
        <v>1391638.9350000001</v>
      </c>
      <c r="O12" s="163">
        <f t="shared" si="5"/>
        <v>2873169.3170000007</v>
      </c>
      <c r="P12" s="405">
        <f t="shared" si="2"/>
        <v>1915012.2140000006</v>
      </c>
      <c r="Q12" s="161">
        <f t="shared" si="3"/>
        <v>0</v>
      </c>
      <c r="R12" s="399">
        <v>0</v>
      </c>
    </row>
    <row r="13" spans="3:18">
      <c r="C13" s="149">
        <v>7</v>
      </c>
      <c r="D13" s="149" t="s">
        <v>684</v>
      </c>
      <c r="E13" s="150">
        <f>+'CT-1'!E10</f>
        <v>1214446863.4800014</v>
      </c>
      <c r="F13" s="150">
        <f>+'CT-4'!D57</f>
        <v>1214446863.48</v>
      </c>
      <c r="G13" s="151">
        <f t="shared" si="4"/>
        <v>0</v>
      </c>
      <c r="H13" s="421"/>
      <c r="J13" s="162">
        <v>6</v>
      </c>
      <c r="K13" s="404">
        <f>3241818.19</f>
        <v>3241818.19</v>
      </c>
      <c r="L13" s="401">
        <f>+K13*0.1+7043123.08</f>
        <v>7367304.8990000002</v>
      </c>
      <c r="M13" s="398">
        <v>8117496.5499999998</v>
      </c>
      <c r="N13" s="162">
        <f t="shared" si="1"/>
        <v>811749.65500000003</v>
      </c>
      <c r="O13" s="163">
        <f t="shared" si="5"/>
        <v>1915012.2140000006</v>
      </c>
      <c r="P13" s="405">
        <f t="shared" si="2"/>
        <v>8470567.4580000024</v>
      </c>
      <c r="Q13" s="161">
        <f t="shared" si="3"/>
        <v>0</v>
      </c>
      <c r="R13" s="399">
        <v>0</v>
      </c>
    </row>
    <row r="14" spans="3:18">
      <c r="C14" s="92">
        <v>8</v>
      </c>
      <c r="D14" s="92" t="s">
        <v>683</v>
      </c>
      <c r="E14" s="158">
        <f>+'CT-1'!D67</f>
        <v>-2054187200.4199998</v>
      </c>
      <c r="F14" s="158">
        <f>+'CT-3'!I17</f>
        <v>-2054187200.4199998</v>
      </c>
      <c r="G14" s="159">
        <f t="shared" si="4"/>
        <v>0</v>
      </c>
      <c r="H14" s="421"/>
      <c r="J14" s="155">
        <v>7</v>
      </c>
      <c r="K14" s="403">
        <v>17189917.84</v>
      </c>
      <c r="L14" s="400">
        <f t="shared" si="0"/>
        <v>1718991.784</v>
      </c>
      <c r="M14" s="397">
        <v>197665.45</v>
      </c>
      <c r="N14" s="155">
        <f t="shared" si="1"/>
        <v>19766.545000000002</v>
      </c>
      <c r="O14" s="163">
        <f t="shared" si="5"/>
        <v>8470567.4580000024</v>
      </c>
      <c r="P14" s="405">
        <f>+IF(((O14+L14)-(N14+R14))&gt;0,(O14+L14)-(N14+R14),0)</f>
        <v>10169792.697000002</v>
      </c>
      <c r="Q14" s="161">
        <f t="shared" si="3"/>
        <v>0</v>
      </c>
      <c r="R14" s="399">
        <v>0</v>
      </c>
    </row>
    <row r="15" spans="3:18">
      <c r="C15" s="149">
        <v>9</v>
      </c>
      <c r="D15" s="149" t="s">
        <v>682</v>
      </c>
      <c r="E15" s="150">
        <f>+'CT-1'!E67</f>
        <v>-3304313693.8499999</v>
      </c>
      <c r="F15" s="150">
        <f>+'CT-3'!I25</f>
        <v>-3304313693.8499999</v>
      </c>
      <c r="G15" s="151">
        <f t="shared" si="4"/>
        <v>0</v>
      </c>
      <c r="H15" s="421"/>
      <c r="J15" s="162">
        <v>8</v>
      </c>
      <c r="K15" s="404">
        <v>372637635.45999998</v>
      </c>
      <c r="L15" s="401">
        <f t="shared" si="0"/>
        <v>37263763.545999996</v>
      </c>
      <c r="M15" s="398">
        <v>11385558.18</v>
      </c>
      <c r="N15" s="162">
        <f t="shared" si="1"/>
        <v>1138555.818</v>
      </c>
      <c r="O15" s="163">
        <f t="shared" si="5"/>
        <v>10169792.697000002</v>
      </c>
      <c r="P15" s="405">
        <f t="shared" si="2"/>
        <v>35326130.424999997</v>
      </c>
      <c r="Q15" s="161">
        <f t="shared" si="3"/>
        <v>0</v>
      </c>
      <c r="R15" s="399">
        <v>10968870</v>
      </c>
    </row>
    <row r="16" spans="3:18">
      <c r="C16" s="164">
        <v>10</v>
      </c>
      <c r="D16" s="92" t="s">
        <v>242</v>
      </c>
      <c r="E16" s="158">
        <f>+'CT-4'!D7/1.1</f>
        <v>1151293439.5818181</v>
      </c>
      <c r="F16" s="158">
        <f>+'CT-2'!H7</f>
        <v>1150146155.27</v>
      </c>
      <c r="G16" s="159">
        <f>+E16-F16</f>
        <v>1147284.3118181229</v>
      </c>
      <c r="H16" s="421">
        <v>630620424</v>
      </c>
      <c r="J16" s="155">
        <v>9</v>
      </c>
      <c r="K16" s="403">
        <v>73103273.609999999</v>
      </c>
      <c r="L16" s="400">
        <f t="shared" si="0"/>
        <v>7310327.3610000005</v>
      </c>
      <c r="M16" s="397">
        <v>5165801.6500000004</v>
      </c>
      <c r="N16" s="155">
        <f t="shared" si="1"/>
        <v>516580.16500000004</v>
      </c>
      <c r="O16" s="163">
        <f t="shared" si="5"/>
        <v>35326130.424999997</v>
      </c>
      <c r="P16" s="405">
        <f t="shared" si="2"/>
        <v>42119877.620999999</v>
      </c>
      <c r="Q16" s="161">
        <f t="shared" si="3"/>
        <v>0</v>
      </c>
      <c r="R16" s="399">
        <v>0</v>
      </c>
    </row>
    <row r="17" spans="2:18">
      <c r="C17" s="92">
        <v>11</v>
      </c>
      <c r="D17" s="149" t="s">
        <v>681</v>
      </c>
      <c r="E17" s="150">
        <f>+'CT-1'!D69</f>
        <v>-1885903944.6599998</v>
      </c>
      <c r="F17" s="150">
        <f>+'CT-3'!J19</f>
        <v>-1885903944.6599998</v>
      </c>
      <c r="G17" s="151">
        <f t="shared" si="4"/>
        <v>0</v>
      </c>
      <c r="H17" s="421"/>
      <c r="J17" s="162">
        <v>10</v>
      </c>
      <c r="K17" s="403">
        <v>8540091.1300000008</v>
      </c>
      <c r="L17" s="401">
        <f t="shared" si="0"/>
        <v>854009.11300000013</v>
      </c>
      <c r="M17" s="398">
        <v>6941619.7400000002</v>
      </c>
      <c r="N17" s="162">
        <f t="shared" si="1"/>
        <v>694161.97400000005</v>
      </c>
      <c r="O17" s="163">
        <f t="shared" si="5"/>
        <v>42119877.620999999</v>
      </c>
      <c r="P17" s="405">
        <f t="shared" si="2"/>
        <v>42279724.759999998</v>
      </c>
      <c r="Q17" s="161">
        <f t="shared" si="3"/>
        <v>0</v>
      </c>
      <c r="R17" s="399">
        <v>0</v>
      </c>
    </row>
    <row r="18" spans="2:18">
      <c r="C18" s="149">
        <v>12</v>
      </c>
      <c r="D18" s="92" t="s">
        <v>680</v>
      </c>
      <c r="E18" s="158">
        <f>+'CT-1'!E69</f>
        <v>-3136030438.0900002</v>
      </c>
      <c r="F18" s="158">
        <f>+'CT-3'!J25</f>
        <v>-3136030438.0900002</v>
      </c>
      <c r="G18" s="159">
        <f t="shared" si="4"/>
        <v>0</v>
      </c>
      <c r="H18" s="421"/>
      <c r="J18" s="155">
        <v>11</v>
      </c>
      <c r="K18" s="403">
        <v>62784832.869999997</v>
      </c>
      <c r="L18" s="400">
        <f t="shared" si="0"/>
        <v>6278483.2870000005</v>
      </c>
      <c r="M18" s="397">
        <v>10197585.73</v>
      </c>
      <c r="N18" s="155">
        <f t="shared" si="1"/>
        <v>1019758.5730000001</v>
      </c>
      <c r="O18" s="163">
        <f t="shared" si="5"/>
        <v>42279724.759999998</v>
      </c>
      <c r="P18" s="405">
        <f t="shared" si="2"/>
        <v>43938449.473999999</v>
      </c>
      <c r="Q18" s="161">
        <f t="shared" si="3"/>
        <v>0</v>
      </c>
      <c r="R18" s="399">
        <v>3600000</v>
      </c>
    </row>
    <row r="19" spans="2:18">
      <c r="C19" s="149">
        <v>13</v>
      </c>
      <c r="D19" s="149" t="s">
        <v>666</v>
      </c>
      <c r="E19" s="150">
        <f>+'CT-1'!E10-'CT-1'!D10</f>
        <v>-1282358512.2299991</v>
      </c>
      <c r="F19" s="150">
        <f>+'CT-4'!D55</f>
        <v>-1282358512.2300007</v>
      </c>
      <c r="G19" s="151">
        <f t="shared" si="4"/>
        <v>0</v>
      </c>
      <c r="H19" s="421"/>
      <c r="J19" s="162">
        <v>12</v>
      </c>
      <c r="K19" s="404">
        <v>19128999.940000001</v>
      </c>
      <c r="L19" s="401">
        <f t="shared" si="0"/>
        <v>1912899.9940000002</v>
      </c>
      <c r="M19" s="398">
        <v>5996501.8200000003</v>
      </c>
      <c r="N19" s="162">
        <f t="shared" si="1"/>
        <v>599650.18200000003</v>
      </c>
      <c r="O19" s="163">
        <f t="shared" si="5"/>
        <v>43938449.473999999</v>
      </c>
      <c r="P19" s="405">
        <f t="shared" si="2"/>
        <v>41651699.285999998</v>
      </c>
      <c r="Q19" s="161">
        <f t="shared" si="3"/>
        <v>0</v>
      </c>
      <c r="R19" s="399">
        <v>3600000</v>
      </c>
    </row>
    <row r="20" spans="2:18">
      <c r="C20" s="92">
        <v>14</v>
      </c>
      <c r="D20" s="92" t="s">
        <v>679</v>
      </c>
      <c r="E20" s="158">
        <f>+'CT-1'!E23</f>
        <v>229681667.62</v>
      </c>
      <c r="F20" s="158">
        <f>+'D4'!J18-'D4'!J29</f>
        <v>229681667.62</v>
      </c>
      <c r="G20" s="159">
        <f t="shared" si="4"/>
        <v>0</v>
      </c>
      <c r="H20" s="421"/>
      <c r="J20" s="165"/>
      <c r="K20" s="402">
        <f>SUM(K8:K19)</f>
        <v>616750988.64999998</v>
      </c>
      <c r="L20" s="402">
        <f>SUM(L8:L19)</f>
        <v>68718221.944999993</v>
      </c>
      <c r="M20" s="166">
        <f>SUM(M8:M19)</f>
        <v>89061928.590000004</v>
      </c>
      <c r="N20" s="166">
        <f>SUM(N8:N19)</f>
        <v>8906192.8590000011</v>
      </c>
      <c r="O20" s="165"/>
      <c r="P20" s="165"/>
      <c r="Q20" s="165"/>
      <c r="R20" s="157"/>
    </row>
    <row r="21" spans="2:18">
      <c r="C21" s="164">
        <v>15</v>
      </c>
      <c r="D21" s="164" t="s">
        <v>243</v>
      </c>
      <c r="E21" s="150">
        <f>+'CT-4'!D7</f>
        <v>1266422783.54</v>
      </c>
      <c r="F21" s="150">
        <f>+'CT-2'!H7*1.1+(IF(('CT-1'!E11-'CT-1'!D11)&gt;0,('CT-1'!E11-'CT-1'!D11),('CT-1'!D11-'CT-1'!E11)))</f>
        <v>1266153520.7970002</v>
      </c>
      <c r="G21" s="151">
        <f>+E21-F21</f>
        <v>269262.7429997921</v>
      </c>
      <c r="H21" s="421"/>
    </row>
    <row r="22" spans="2:18">
      <c r="B22" s="167"/>
      <c r="C22" s="149">
        <v>16</v>
      </c>
      <c r="D22" s="92" t="s">
        <v>678</v>
      </c>
      <c r="E22" s="158">
        <f>+'CT-2'!H26</f>
        <v>0</v>
      </c>
      <c r="F22" s="158">
        <f>+'tt02'!AB86</f>
        <v>6394.9570000000003</v>
      </c>
      <c r="G22" s="159">
        <f t="shared" si="4"/>
        <v>-6394.9570000000003</v>
      </c>
      <c r="H22" s="421"/>
      <c r="K22" s="406">
        <f>+K20*1.1</f>
        <v>678426087.51499999</v>
      </c>
    </row>
    <row r="23" spans="2:18">
      <c r="C23" s="92">
        <v>17</v>
      </c>
      <c r="D23" s="149" t="s">
        <v>677</v>
      </c>
      <c r="E23" s="150">
        <f>+'tt02'!AB86</f>
        <v>6394.9570000000003</v>
      </c>
      <c r="F23" s="150">
        <f>+zuruu!J70</f>
        <v>0</v>
      </c>
      <c r="G23" s="151">
        <f t="shared" si="4"/>
        <v>6394.9570000000003</v>
      </c>
      <c r="H23" s="421"/>
    </row>
    <row r="24" spans="2:18">
      <c r="C24" s="149">
        <v>18</v>
      </c>
      <c r="D24" s="92" t="s">
        <v>676</v>
      </c>
      <c r="E24" s="158">
        <f>+'CT-2'!H25</f>
        <v>-1250126493.4300001</v>
      </c>
      <c r="F24" s="158">
        <f>+'tt02'!AB41</f>
        <v>-1250276937.8900001</v>
      </c>
      <c r="G24" s="159">
        <f t="shared" si="4"/>
        <v>150444.46000003815</v>
      </c>
      <c r="H24" s="421"/>
      <c r="L24" s="991" t="s">
        <v>726</v>
      </c>
      <c r="M24" s="991"/>
      <c r="N24" s="991" t="s">
        <v>725</v>
      </c>
      <c r="O24" s="991"/>
      <c r="P24" s="115" t="s">
        <v>726</v>
      </c>
      <c r="Q24" s="115"/>
    </row>
    <row r="25" spans="2:18">
      <c r="C25" s="149">
        <v>19</v>
      </c>
      <c r="D25" s="149" t="s">
        <v>675</v>
      </c>
      <c r="E25" s="150">
        <f>+'tt02'!AB41</f>
        <v>-1250276937.8900001</v>
      </c>
      <c r="F25" s="150">
        <f>+zuruu!H21</f>
        <v>-1250126493.4300001</v>
      </c>
      <c r="G25" s="151">
        <f t="shared" si="4"/>
        <v>-150444.46000003815</v>
      </c>
      <c r="H25" s="421"/>
      <c r="J25" s="989" t="s">
        <v>707</v>
      </c>
      <c r="K25" s="989"/>
      <c r="L25" s="989"/>
      <c r="M25" s="989"/>
      <c r="N25" s="989"/>
      <c r="O25" s="989"/>
      <c r="P25" s="989"/>
      <c r="Q25" s="168"/>
    </row>
    <row r="26" spans="2:18">
      <c r="C26" s="92">
        <v>20</v>
      </c>
      <c r="D26" s="92" t="s">
        <v>674</v>
      </c>
      <c r="E26" s="158">
        <f>+'tt02'!AB90</f>
        <v>0</v>
      </c>
      <c r="F26" s="158">
        <f>+'Guilgee balance'!D29</f>
        <v>0</v>
      </c>
      <c r="G26" s="159">
        <f t="shared" si="4"/>
        <v>0</v>
      </c>
      <c r="H26" s="421"/>
      <c r="J26" s="115"/>
      <c r="K26" s="115"/>
      <c r="L26" s="990" t="s">
        <v>662</v>
      </c>
      <c r="M26" s="990"/>
      <c r="N26" s="990" t="s">
        <v>720</v>
      </c>
      <c r="O26" s="990"/>
      <c r="P26" s="169" t="s">
        <v>663</v>
      </c>
      <c r="Q26" s="169"/>
    </row>
    <row r="27" spans="2:18">
      <c r="C27" s="149">
        <v>21</v>
      </c>
      <c r="D27" s="149" t="s">
        <v>673</v>
      </c>
      <c r="E27" s="150">
        <f>+'tt02'!AB104</f>
        <v>0</v>
      </c>
      <c r="F27" s="150">
        <f>+'Guilgee balance'!H29</f>
        <v>0</v>
      </c>
      <c r="G27" s="151">
        <f t="shared" si="4"/>
        <v>0</v>
      </c>
      <c r="H27" s="421"/>
      <c r="J27" s="88">
        <v>1</v>
      </c>
      <c r="K27" s="170" t="s">
        <v>708</v>
      </c>
      <c r="L27" s="986">
        <f>+'Guilgee balance'!H8+'Guilgee balance'!H9+'Guilgee balance'!H10</f>
        <v>1211786384.6000004</v>
      </c>
      <c r="M27" s="986"/>
      <c r="N27" s="987">
        <v>0</v>
      </c>
      <c r="O27" s="987"/>
      <c r="P27" s="171">
        <f>+L27-N27</f>
        <v>1211786384.6000004</v>
      </c>
      <c r="Q27" s="172"/>
    </row>
    <row r="28" spans="2:18">
      <c r="C28" s="149">
        <v>22</v>
      </c>
      <c r="D28" s="92" t="s">
        <v>672</v>
      </c>
      <c r="E28" s="158">
        <f>+'tt02'!AE91</f>
        <v>2661.26</v>
      </c>
      <c r="F28" s="158">
        <f>+'Guilgee balance'!E110</f>
        <v>0</v>
      </c>
      <c r="G28" s="159">
        <f t="shared" si="4"/>
        <v>2661.26</v>
      </c>
      <c r="H28" s="421"/>
      <c r="J28" s="88">
        <v>2</v>
      </c>
      <c r="K28" s="170" t="s">
        <v>709</v>
      </c>
      <c r="L28" s="986">
        <f>+'Guilgee balance'!H12</f>
        <v>0</v>
      </c>
      <c r="M28" s="986"/>
      <c r="N28" s="987">
        <v>0</v>
      </c>
      <c r="O28" s="987"/>
      <c r="P28" s="171">
        <f t="shared" ref="P28:P46" si="6">+L28-N28</f>
        <v>0</v>
      </c>
      <c r="Q28" s="172"/>
    </row>
    <row r="29" spans="2:18">
      <c r="C29" s="92">
        <v>23</v>
      </c>
      <c r="D29" s="149" t="s">
        <v>671</v>
      </c>
      <c r="E29" s="150">
        <f>+'tt02'!AE105</f>
        <v>6394.9570000000003</v>
      </c>
      <c r="F29" s="150">
        <f>+'Guilgee balance'!I110</f>
        <v>0</v>
      </c>
      <c r="G29" s="151">
        <f t="shared" si="4"/>
        <v>6394.9570000000003</v>
      </c>
      <c r="H29" s="421"/>
      <c r="J29" s="88">
        <v>3</v>
      </c>
      <c r="K29" s="170" t="s">
        <v>710</v>
      </c>
      <c r="L29" s="986">
        <f>+'Guilgee balance'!H14+'Guilgee balance'!H17+'Guilgee balance'!H18</f>
        <v>1245749.4600009918</v>
      </c>
      <c r="M29" s="986"/>
      <c r="N29" s="987">
        <v>0</v>
      </c>
      <c r="O29" s="987"/>
      <c r="P29" s="171">
        <f t="shared" si="6"/>
        <v>1245749.4600009918</v>
      </c>
      <c r="Q29" s="172"/>
    </row>
    <row r="30" spans="2:18">
      <c r="C30" s="149">
        <v>24</v>
      </c>
      <c r="D30" s="92" t="s">
        <v>670</v>
      </c>
      <c r="E30" s="158">
        <f>+'TM11.04'!AF53</f>
        <v>0</v>
      </c>
      <c r="F30" s="158">
        <f>+'Guilgee balance'!D31</f>
        <v>0</v>
      </c>
      <c r="G30" s="159">
        <f t="shared" si="4"/>
        <v>0</v>
      </c>
      <c r="H30" s="421"/>
      <c r="J30" s="88">
        <v>4</v>
      </c>
      <c r="K30" s="170" t="s">
        <v>711</v>
      </c>
      <c r="L30" s="986">
        <f>+'Guilgee balance'!H20+'Guilgee balance'!H21+'Guilgee balance'!H23</f>
        <v>74616.519999999975</v>
      </c>
      <c r="M30" s="986"/>
      <c r="N30" s="987">
        <v>0</v>
      </c>
      <c r="O30" s="987"/>
      <c r="P30" s="171">
        <f t="shared" si="6"/>
        <v>74616.519999999975</v>
      </c>
      <c r="Q30" s="172"/>
    </row>
    <row r="31" spans="2:18">
      <c r="C31" s="149">
        <v>25</v>
      </c>
      <c r="D31" s="149" t="s">
        <v>669</v>
      </c>
      <c r="E31" s="150">
        <f>+'TM11.04'!AF55</f>
        <v>0</v>
      </c>
      <c r="F31" s="150">
        <f>+'Guilgee balance'!H31</f>
        <v>0</v>
      </c>
      <c r="G31" s="151">
        <f t="shared" si="4"/>
        <v>0</v>
      </c>
      <c r="H31" s="421"/>
      <c r="J31" s="88">
        <v>5</v>
      </c>
      <c r="K31" s="170" t="s">
        <v>315</v>
      </c>
      <c r="L31" s="986">
        <f>+'Guilgee balance'!H25+'Guilgee balance'!H26</f>
        <v>2492750</v>
      </c>
      <c r="M31" s="986"/>
      <c r="N31" s="987">
        <v>0</v>
      </c>
      <c r="O31" s="987"/>
      <c r="P31" s="171">
        <f t="shared" si="6"/>
        <v>2492750</v>
      </c>
      <c r="Q31" s="172"/>
    </row>
    <row r="32" spans="2:18">
      <c r="C32" s="92">
        <v>26</v>
      </c>
      <c r="D32" s="92" t="s">
        <v>668</v>
      </c>
      <c r="E32" s="158">
        <f>+'TM11.04'!AB56</f>
        <v>7049530.0399999991</v>
      </c>
      <c r="F32" s="158">
        <f>+'Guilgee balance'!I106</f>
        <v>1600455</v>
      </c>
      <c r="G32" s="159">
        <f t="shared" si="4"/>
        <v>5449075.0399999991</v>
      </c>
      <c r="H32" s="421"/>
      <c r="J32" s="88">
        <v>6</v>
      </c>
      <c r="K32" s="170" t="s">
        <v>318</v>
      </c>
      <c r="L32" s="986">
        <f>+'Guilgee balance'!H37</f>
        <v>0</v>
      </c>
      <c r="M32" s="986"/>
      <c r="N32" s="987">
        <v>0</v>
      </c>
      <c r="O32" s="987"/>
      <c r="P32" s="171">
        <f t="shared" si="6"/>
        <v>0</v>
      </c>
      <c r="Q32" s="172"/>
    </row>
    <row r="33" spans="3:17">
      <c r="C33" s="149">
        <v>27</v>
      </c>
      <c r="D33" s="149" t="s">
        <v>667</v>
      </c>
      <c r="E33" s="150">
        <f>+'TM11.04'!AB53</f>
        <v>3423840</v>
      </c>
      <c r="F33" s="150">
        <f>+'Guilgee balance'!E106</f>
        <v>3423840</v>
      </c>
      <c r="G33" s="151">
        <f t="shared" si="4"/>
        <v>0</v>
      </c>
      <c r="H33" s="421"/>
      <c r="J33" s="88">
        <v>7</v>
      </c>
      <c r="K33" s="170" t="s">
        <v>712</v>
      </c>
      <c r="L33" s="986">
        <f>+'Guilgee balance'!H44</f>
        <v>661994773.10000002</v>
      </c>
      <c r="M33" s="986"/>
      <c r="N33" s="987">
        <v>0</v>
      </c>
      <c r="O33" s="987"/>
      <c r="P33" s="171">
        <f t="shared" si="6"/>
        <v>661994773.10000002</v>
      </c>
      <c r="Q33" s="172"/>
    </row>
    <row r="34" spans="3:17">
      <c r="C34" s="149">
        <v>28</v>
      </c>
      <c r="D34" s="92" t="s">
        <v>882</v>
      </c>
      <c r="E34" s="158">
        <f>+'TM11.04'!AF27+'Guilgee balance'!F175</f>
        <v>32685950</v>
      </c>
      <c r="F34" s="158">
        <f>+'Guilgee balance'!G112</f>
        <v>32685950</v>
      </c>
      <c r="G34" s="159">
        <f t="shared" si="4"/>
        <v>0</v>
      </c>
      <c r="H34" s="421"/>
      <c r="J34" s="88">
        <v>8</v>
      </c>
      <c r="K34" s="170" t="s">
        <v>713</v>
      </c>
      <c r="L34" s="986">
        <f>+'Guilgee balance'!H49</f>
        <v>47950055.019999981</v>
      </c>
      <c r="M34" s="986"/>
      <c r="N34" s="987">
        <v>0</v>
      </c>
      <c r="O34" s="987"/>
      <c r="P34" s="171">
        <f t="shared" si="6"/>
        <v>47950055.019999981</v>
      </c>
      <c r="Q34" s="172"/>
    </row>
    <row r="35" spans="3:17">
      <c r="C35" s="92">
        <v>29</v>
      </c>
      <c r="D35" s="149" t="s">
        <v>698</v>
      </c>
      <c r="E35" s="173">
        <f>+'tt02'!AB86</f>
        <v>6394.9570000000003</v>
      </c>
      <c r="F35" s="173">
        <f>+zuruu!J70</f>
        <v>0</v>
      </c>
      <c r="G35" s="151">
        <f t="shared" si="4"/>
        <v>6394.9570000000003</v>
      </c>
      <c r="H35" s="421"/>
      <c r="J35" s="88">
        <v>9</v>
      </c>
      <c r="K35" s="170" t="s">
        <v>721</v>
      </c>
      <c r="L35" s="986">
        <f>+'Guilgee balance'!H59</f>
        <v>0</v>
      </c>
      <c r="M35" s="986"/>
      <c r="N35" s="987">
        <v>0</v>
      </c>
      <c r="O35" s="987"/>
      <c r="P35" s="171">
        <f t="shared" si="6"/>
        <v>0</v>
      </c>
      <c r="Q35" s="172"/>
    </row>
    <row r="36" spans="3:17">
      <c r="C36" s="149">
        <v>30</v>
      </c>
      <c r="D36" s="92" t="s">
        <v>705</v>
      </c>
      <c r="E36" s="98">
        <f>+'CT-2'!H7</f>
        <v>1150146155.27</v>
      </c>
      <c r="F36" s="98">
        <f>+'Guilgee balance'!G108*10</f>
        <v>1150146152.7</v>
      </c>
      <c r="G36" s="159">
        <f>+E36-F36</f>
        <v>2.5699999332427979</v>
      </c>
      <c r="H36" s="422" t="s">
        <v>988</v>
      </c>
      <c r="J36" s="88">
        <v>10</v>
      </c>
      <c r="K36" s="170" t="s">
        <v>722</v>
      </c>
      <c r="L36" s="986">
        <f>+'Guilgee balance'!H54+'Guilgee balance'!H55+'Guilgee balance'!H56+'Guilgee balance'!H57</f>
        <v>1641393825.29</v>
      </c>
      <c r="M36" s="986"/>
      <c r="N36" s="987">
        <v>0</v>
      </c>
      <c r="O36" s="987"/>
      <c r="P36" s="171">
        <f t="shared" si="6"/>
        <v>1641393825.29</v>
      </c>
      <c r="Q36" s="172"/>
    </row>
    <row r="37" spans="3:17">
      <c r="C37" s="149">
        <v>31</v>
      </c>
      <c r="D37" s="92" t="s">
        <v>883</v>
      </c>
      <c r="E37" s="98">
        <f>+'Guilgee balance'!F173</f>
        <v>128010000</v>
      </c>
      <c r="F37" s="98">
        <f>+K64</f>
        <v>75840000</v>
      </c>
      <c r="G37" s="159">
        <f t="shared" si="4"/>
        <v>52170000</v>
      </c>
      <c r="H37" s="423"/>
      <c r="J37" s="88">
        <v>11</v>
      </c>
      <c r="K37" s="170" t="s">
        <v>714</v>
      </c>
      <c r="L37" s="986">
        <f>+'Guilgee balance'!H69</f>
        <v>0</v>
      </c>
      <c r="M37" s="986"/>
      <c r="N37" s="987">
        <v>0</v>
      </c>
      <c r="O37" s="987"/>
      <c r="P37" s="171">
        <f t="shared" si="6"/>
        <v>0</v>
      </c>
      <c r="Q37" s="172"/>
    </row>
    <row r="38" spans="3:17">
      <c r="C38" s="92">
        <v>32</v>
      </c>
      <c r="D38" s="92" t="s">
        <v>736</v>
      </c>
      <c r="E38" s="98">
        <f>+'TM11.04'!AF27</f>
        <v>15713900</v>
      </c>
      <c r="F38" s="98">
        <f>+M64</f>
        <v>8342400</v>
      </c>
      <c r="G38" s="159">
        <f t="shared" si="4"/>
        <v>7371500</v>
      </c>
      <c r="H38" s="421"/>
      <c r="J38" s="88">
        <v>12</v>
      </c>
      <c r="K38" s="170" t="s">
        <v>715</v>
      </c>
      <c r="L38" s="986">
        <f>+'Guilgee balance'!H73</f>
        <v>40290000</v>
      </c>
      <c r="M38" s="986"/>
      <c r="N38" s="987">
        <v>0</v>
      </c>
      <c r="O38" s="987"/>
      <c r="P38" s="171">
        <f t="shared" si="6"/>
        <v>40290000</v>
      </c>
      <c r="Q38" s="172"/>
    </row>
    <row r="39" spans="3:17">
      <c r="C39" s="149">
        <v>33</v>
      </c>
      <c r="D39" s="92" t="s">
        <v>737</v>
      </c>
      <c r="E39" s="98">
        <f>+'Guilgee balance'!F175</f>
        <v>16972050</v>
      </c>
      <c r="F39" s="98">
        <f>+O64</f>
        <v>9100800</v>
      </c>
      <c r="G39" s="159">
        <f t="shared" si="4"/>
        <v>7871250</v>
      </c>
      <c r="H39" s="422" t="s">
        <v>989</v>
      </c>
      <c r="J39" s="88">
        <v>13</v>
      </c>
      <c r="K39" s="170" t="s">
        <v>716</v>
      </c>
      <c r="L39" s="986">
        <f>+'Guilgee balance'!H77</f>
        <v>22000000</v>
      </c>
      <c r="M39" s="986"/>
      <c r="N39" s="987">
        <v>0</v>
      </c>
      <c r="O39" s="987"/>
      <c r="P39" s="171">
        <f t="shared" si="6"/>
        <v>22000000</v>
      </c>
      <c r="Q39" s="172"/>
    </row>
    <row r="40" spans="3:17">
      <c r="C40" s="149">
        <v>34</v>
      </c>
      <c r="D40" s="174" t="s">
        <v>738</v>
      </c>
      <c r="E40" s="98">
        <f>+K20</f>
        <v>616750988.64999998</v>
      </c>
      <c r="F40" s="98">
        <f>+'CT-2'!H7</f>
        <v>1150146155.27</v>
      </c>
      <c r="G40" s="159">
        <f t="shared" si="4"/>
        <v>-533395166.62</v>
      </c>
      <c r="H40" s="422" t="s">
        <v>987</v>
      </c>
      <c r="J40" s="88">
        <v>14</v>
      </c>
      <c r="K40" s="170" t="s">
        <v>717</v>
      </c>
      <c r="L40" s="986">
        <f>+'Guilgee balance'!H81</f>
        <v>0</v>
      </c>
      <c r="M40" s="986"/>
      <c r="N40" s="987">
        <v>0</v>
      </c>
      <c r="O40" s="987"/>
      <c r="P40" s="171">
        <f t="shared" si="6"/>
        <v>0</v>
      </c>
      <c r="Q40" s="172"/>
    </row>
    <row r="41" spans="3:17">
      <c r="C41" s="92">
        <v>35</v>
      </c>
      <c r="D41" s="92" t="s">
        <v>689</v>
      </c>
      <c r="E41" s="92" t="str">
        <f>+'D1'!A4</f>
        <v xml:space="preserve">     ''БҮТЭЭЛЧ ҮЙЛС"ХК</v>
      </c>
      <c r="F41" s="92"/>
      <c r="G41" s="159"/>
      <c r="H41" s="421"/>
      <c r="J41" s="88">
        <v>15</v>
      </c>
      <c r="K41" s="170" t="s">
        <v>718</v>
      </c>
      <c r="L41" s="986">
        <f>+'Guilgee balance'!H87</f>
        <v>0</v>
      </c>
      <c r="M41" s="986"/>
      <c r="N41" s="987">
        <v>0</v>
      </c>
      <c r="O41" s="987"/>
      <c r="P41" s="171">
        <f t="shared" si="6"/>
        <v>0</v>
      </c>
      <c r="Q41" s="172"/>
    </row>
    <row r="42" spans="3:17">
      <c r="C42" s="149">
        <v>36</v>
      </c>
      <c r="D42" s="92" t="s">
        <v>690</v>
      </c>
      <c r="E42" s="92">
        <f>+'D1'!J29</f>
        <v>0</v>
      </c>
      <c r="F42" s="92"/>
      <c r="G42" s="159"/>
      <c r="H42" s="421"/>
      <c r="J42" s="88">
        <v>16</v>
      </c>
      <c r="K42" s="170" t="s">
        <v>723</v>
      </c>
      <c r="L42" s="986">
        <f>+'Guilgee balance'!H65</f>
        <v>362243348.81999999</v>
      </c>
      <c r="M42" s="986"/>
      <c r="N42" s="987">
        <v>0</v>
      </c>
      <c r="O42" s="987"/>
      <c r="P42" s="171">
        <f t="shared" si="6"/>
        <v>362243348.81999999</v>
      </c>
      <c r="Q42" s="172"/>
    </row>
    <row r="43" spans="3:17">
      <c r="C43" s="149">
        <v>37</v>
      </c>
      <c r="D43" s="92" t="s">
        <v>691</v>
      </c>
      <c r="E43" s="92" t="e">
        <f>+'D1'!#REF!</f>
        <v>#REF!</v>
      </c>
      <c r="F43" s="92"/>
      <c r="G43" s="159"/>
      <c r="H43" s="421"/>
      <c r="J43" s="88">
        <v>17</v>
      </c>
      <c r="K43" s="170" t="s">
        <v>345</v>
      </c>
      <c r="L43" s="986">
        <f>+'Guilgee balance'!I99+'Guilgee balance'!I100</f>
        <v>1131088532</v>
      </c>
      <c r="M43" s="986"/>
      <c r="N43" s="987">
        <v>0</v>
      </c>
      <c r="O43" s="987"/>
      <c r="P43" s="171">
        <f t="shared" si="6"/>
        <v>1131088532</v>
      </c>
      <c r="Q43" s="172"/>
    </row>
    <row r="44" spans="3:17">
      <c r="C44" s="92">
        <v>38</v>
      </c>
      <c r="D44" s="92" t="s">
        <v>692</v>
      </c>
      <c r="E44" s="92" t="e">
        <f>+'D1'!#REF!</f>
        <v>#REF!</v>
      </c>
      <c r="F44" s="92"/>
      <c r="G44" s="159"/>
      <c r="H44" s="421"/>
      <c r="J44" s="88">
        <v>18</v>
      </c>
      <c r="K44" s="170" t="s">
        <v>582</v>
      </c>
      <c r="L44" s="986">
        <f>+'Guilgee balance'!I115+'Guilgee balance'!I116+'Guilgee balance'!I117</f>
        <v>0</v>
      </c>
      <c r="M44" s="986"/>
      <c r="N44" s="987">
        <v>0</v>
      </c>
      <c r="O44" s="987"/>
      <c r="P44" s="171">
        <f t="shared" si="6"/>
        <v>0</v>
      </c>
      <c r="Q44" s="172"/>
    </row>
    <row r="45" spans="3:17">
      <c r="C45" s="149">
        <v>39</v>
      </c>
      <c r="D45" s="92" t="s">
        <v>693</v>
      </c>
      <c r="E45" s="92" t="str">
        <f>+'D1'!C10</f>
        <v>Хувцас үйлдвэрлэл худалдаа</v>
      </c>
      <c r="F45" s="92"/>
      <c r="G45" s="159"/>
      <c r="H45" s="421"/>
      <c r="J45" s="88">
        <v>19</v>
      </c>
      <c r="K45" s="170" t="s">
        <v>724</v>
      </c>
      <c r="L45" s="986">
        <f>+'Guilgee balance'!I119</f>
        <v>0</v>
      </c>
      <c r="M45" s="986"/>
      <c r="N45" s="987">
        <v>0</v>
      </c>
      <c r="O45" s="987"/>
      <c r="P45" s="171">
        <f t="shared" si="6"/>
        <v>0</v>
      </c>
      <c r="Q45" s="172"/>
    </row>
    <row r="46" spans="3:17">
      <c r="C46" s="149">
        <v>40</v>
      </c>
      <c r="D46" s="92" t="s">
        <v>694</v>
      </c>
      <c r="E46" s="92">
        <f>+'D1'!D30</f>
        <v>0</v>
      </c>
      <c r="F46" s="92"/>
      <c r="G46" s="159"/>
      <c r="H46" s="421"/>
      <c r="J46" s="88">
        <v>20</v>
      </c>
      <c r="K46" s="170" t="s">
        <v>719</v>
      </c>
      <c r="L46" s="986">
        <f>+'Guilgee balance'!I129+'Guilgee balance'!I130</f>
        <v>0</v>
      </c>
      <c r="M46" s="986"/>
      <c r="N46" s="987">
        <v>0</v>
      </c>
      <c r="O46" s="987"/>
      <c r="P46" s="171">
        <f t="shared" si="6"/>
        <v>0</v>
      </c>
      <c r="Q46" s="172"/>
    </row>
    <row r="47" spans="3:17">
      <c r="C47" s="92">
        <v>41</v>
      </c>
      <c r="D47" s="92" t="s">
        <v>695</v>
      </c>
      <c r="E47" s="92" t="e">
        <f>+#REF!</f>
        <v>#REF!</v>
      </c>
      <c r="F47" s="92"/>
      <c r="G47" s="159"/>
      <c r="H47" s="421"/>
    </row>
    <row r="48" spans="3:17">
      <c r="C48" s="149">
        <v>42</v>
      </c>
      <c r="D48" s="92" t="s">
        <v>739</v>
      </c>
      <c r="E48" s="175">
        <f>+IF(O8&lt;0, O8*-1000,0)</f>
        <v>0</v>
      </c>
      <c r="F48" s="175">
        <f>+'Guilgee balance'!D35</f>
        <v>0</v>
      </c>
      <c r="G48" s="159">
        <f>+E48-F48</f>
        <v>0</v>
      </c>
      <c r="H48" s="421"/>
      <c r="K48" s="998"/>
      <c r="L48" s="998"/>
      <c r="M48" s="998"/>
      <c r="N48" s="998"/>
      <c r="O48" s="998"/>
      <c r="P48" s="998"/>
      <c r="Q48" s="176"/>
    </row>
    <row r="49" spans="3:17">
      <c r="C49" s="149">
        <v>43</v>
      </c>
      <c r="D49" s="92" t="s">
        <v>740</v>
      </c>
      <c r="E49" s="175">
        <f>+IF(O8&gt;0, O8,0)</f>
        <v>5095540.2</v>
      </c>
      <c r="F49" s="98">
        <f>+'Guilgee balance'!E108</f>
        <v>43270931.630000003</v>
      </c>
      <c r="G49" s="159">
        <f>+E49-F49</f>
        <v>-38175391.43</v>
      </c>
      <c r="H49" s="421"/>
      <c r="J49" s="91"/>
      <c r="K49" s="101" t="s">
        <v>733</v>
      </c>
      <c r="L49" s="91"/>
      <c r="M49" s="708" t="s">
        <v>725</v>
      </c>
      <c r="N49" s="708"/>
      <c r="O49" s="91" t="s">
        <v>726</v>
      </c>
      <c r="P49" s="177" t="s">
        <v>735</v>
      </c>
      <c r="Q49" s="177"/>
    </row>
    <row r="50" spans="3:17">
      <c r="C50" s="92">
        <v>44</v>
      </c>
      <c r="D50" s="92" t="s">
        <v>741</v>
      </c>
      <c r="E50" s="175">
        <f>+Q19</f>
        <v>0</v>
      </c>
      <c r="F50" s="178">
        <f>+'Guilgee balance'!H35</f>
        <v>0</v>
      </c>
      <c r="G50" s="159">
        <f>+E50-F50</f>
        <v>0</v>
      </c>
      <c r="H50" s="421"/>
      <c r="J50" s="999" t="s">
        <v>729</v>
      </c>
      <c r="K50" s="999"/>
      <c r="L50" s="999"/>
      <c r="M50" s="999"/>
      <c r="N50" s="999"/>
      <c r="O50" s="179" t="s">
        <v>734</v>
      </c>
      <c r="P50" s="180">
        <v>12</v>
      </c>
      <c r="Q50" s="177"/>
    </row>
    <row r="51" spans="3:17">
      <c r="C51" s="149">
        <v>45</v>
      </c>
      <c r="D51" s="92" t="s">
        <v>742</v>
      </c>
      <c r="E51" s="175">
        <f>+P19</f>
        <v>41651699.285999998</v>
      </c>
      <c r="F51" s="98">
        <f>+'Guilgee balance'!I108</f>
        <v>4170606.0200000107</v>
      </c>
      <c r="G51" s="159">
        <f>+E51-F51</f>
        <v>37481093.265999988</v>
      </c>
      <c r="H51" s="421">
        <f>+G51*1.1*10</f>
        <v>412292025.92599988</v>
      </c>
      <c r="J51" s="92"/>
      <c r="K51" s="725" t="s">
        <v>730</v>
      </c>
      <c r="L51" s="993"/>
      <c r="M51" s="725" t="s">
        <v>731</v>
      </c>
      <c r="N51" s="725"/>
      <c r="O51" s="714" t="s">
        <v>732</v>
      </c>
      <c r="P51" s="715"/>
      <c r="Q51" s="181"/>
    </row>
    <row r="52" spans="3:17">
      <c r="C52" s="164">
        <v>46</v>
      </c>
      <c r="D52" s="92" t="s">
        <v>244</v>
      </c>
      <c r="E52" s="98">
        <f>+'CT-1'!E11</f>
        <v>2492750</v>
      </c>
      <c r="F52" s="98">
        <f>+'CT-1'!D11+'CT-2'!H7-'CT-4'!D7</f>
        <v>-114776628.26999998</v>
      </c>
      <c r="G52" s="159">
        <f>+E52-F52</f>
        <v>117269378.26999998</v>
      </c>
      <c r="H52" s="421"/>
      <c r="J52" s="182">
        <v>1</v>
      </c>
      <c r="K52" s="992">
        <v>6360000</v>
      </c>
      <c r="L52" s="992"/>
      <c r="M52" s="992">
        <f t="shared" ref="M52" si="7">+K52*11%</f>
        <v>699600</v>
      </c>
      <c r="N52" s="992"/>
      <c r="O52" s="992">
        <f>+K52*12%</f>
        <v>763200</v>
      </c>
      <c r="P52" s="992"/>
      <c r="Q52" s="183"/>
    </row>
    <row r="53" spans="3:17">
      <c r="C53" s="157">
        <v>47</v>
      </c>
      <c r="D53" s="157" t="s">
        <v>32</v>
      </c>
      <c r="E53" s="157"/>
      <c r="F53" s="157"/>
      <c r="G53" s="184"/>
      <c r="H53" s="424"/>
      <c r="J53" s="182">
        <v>2</v>
      </c>
      <c r="K53" s="992">
        <v>6360000</v>
      </c>
      <c r="L53" s="992"/>
      <c r="M53" s="992">
        <f t="shared" ref="M53:M63" si="8">+K53*11%</f>
        <v>699600</v>
      </c>
      <c r="N53" s="992"/>
      <c r="O53" s="992">
        <f t="shared" ref="O53:O63" si="9">+K53*12%</f>
        <v>763200</v>
      </c>
      <c r="P53" s="992"/>
      <c r="Q53" s="183"/>
    </row>
    <row r="54" spans="3:17">
      <c r="C54" s="157">
        <v>48</v>
      </c>
      <c r="D54" s="157" t="s">
        <v>33</v>
      </c>
      <c r="E54" s="157"/>
      <c r="F54" s="157"/>
      <c r="G54" s="184"/>
      <c r="H54" s="424"/>
      <c r="J54" s="182">
        <v>3</v>
      </c>
      <c r="K54" s="992">
        <v>6360000</v>
      </c>
      <c r="L54" s="992"/>
      <c r="M54" s="992">
        <f t="shared" si="8"/>
        <v>699600</v>
      </c>
      <c r="N54" s="992"/>
      <c r="O54" s="992">
        <f t="shared" si="9"/>
        <v>763200</v>
      </c>
      <c r="P54" s="992"/>
      <c r="Q54" s="183"/>
    </row>
    <row r="55" spans="3:17">
      <c r="C55" s="157">
        <v>49</v>
      </c>
      <c r="D55" s="157" t="s">
        <v>34</v>
      </c>
      <c r="E55" s="157"/>
      <c r="F55" s="157"/>
      <c r="G55" s="184"/>
      <c r="H55" s="424"/>
      <c r="J55" s="182">
        <v>4</v>
      </c>
      <c r="K55" s="992">
        <v>6120000</v>
      </c>
      <c r="L55" s="992"/>
      <c r="M55" s="992">
        <f t="shared" si="8"/>
        <v>673200</v>
      </c>
      <c r="N55" s="992"/>
      <c r="O55" s="992">
        <f t="shared" si="9"/>
        <v>734400</v>
      </c>
      <c r="P55" s="992"/>
      <c r="Q55" s="183"/>
    </row>
    <row r="56" spans="3:17">
      <c r="C56" s="157">
        <v>50</v>
      </c>
      <c r="D56" s="157" t="s">
        <v>234</v>
      </c>
      <c r="E56" s="157"/>
      <c r="F56" s="157"/>
      <c r="G56" s="184"/>
      <c r="H56" s="424"/>
      <c r="J56" s="182">
        <v>5</v>
      </c>
      <c r="K56" s="992">
        <v>6360000</v>
      </c>
      <c r="L56" s="992"/>
      <c r="M56" s="992">
        <f t="shared" si="8"/>
        <v>699600</v>
      </c>
      <c r="N56" s="992"/>
      <c r="O56" s="992">
        <f t="shared" si="9"/>
        <v>763200</v>
      </c>
      <c r="P56" s="992"/>
      <c r="Q56" s="183"/>
    </row>
    <row r="57" spans="3:17">
      <c r="C57" s="157">
        <v>51</v>
      </c>
      <c r="D57" s="157" t="s">
        <v>235</v>
      </c>
      <c r="E57" s="157"/>
      <c r="F57" s="157"/>
      <c r="G57" s="184"/>
      <c r="H57" s="424"/>
      <c r="J57" s="182">
        <v>6</v>
      </c>
      <c r="K57" s="992">
        <v>6360000</v>
      </c>
      <c r="L57" s="992"/>
      <c r="M57" s="992">
        <f t="shared" si="8"/>
        <v>699600</v>
      </c>
      <c r="N57" s="992"/>
      <c r="O57" s="992">
        <f t="shared" si="9"/>
        <v>763200</v>
      </c>
      <c r="P57" s="992"/>
      <c r="Q57" s="183"/>
    </row>
    <row r="58" spans="3:17">
      <c r="C58" s="157">
        <v>52</v>
      </c>
      <c r="D58" s="157" t="s">
        <v>236</v>
      </c>
      <c r="E58" s="157"/>
      <c r="F58" s="157"/>
      <c r="G58" s="184"/>
      <c r="H58" s="424"/>
      <c r="J58" s="182">
        <v>7</v>
      </c>
      <c r="K58" s="992">
        <v>6360000</v>
      </c>
      <c r="L58" s="992"/>
      <c r="M58" s="992">
        <f t="shared" si="8"/>
        <v>699600</v>
      </c>
      <c r="N58" s="992"/>
      <c r="O58" s="992">
        <f t="shared" si="9"/>
        <v>763200</v>
      </c>
      <c r="P58" s="992"/>
      <c r="Q58" s="183"/>
    </row>
    <row r="59" spans="3:17">
      <c r="C59" s="157">
        <v>53</v>
      </c>
      <c r="D59" s="157" t="s">
        <v>237</v>
      </c>
      <c r="E59" s="157"/>
      <c r="F59" s="157"/>
      <c r="G59" s="184"/>
      <c r="H59" s="424"/>
      <c r="J59" s="182">
        <v>8</v>
      </c>
      <c r="K59" s="992">
        <v>6360000</v>
      </c>
      <c r="L59" s="992"/>
      <c r="M59" s="992">
        <f t="shared" si="8"/>
        <v>699600</v>
      </c>
      <c r="N59" s="992"/>
      <c r="O59" s="992">
        <f t="shared" si="9"/>
        <v>763200</v>
      </c>
      <c r="P59" s="992"/>
      <c r="Q59" s="183"/>
    </row>
    <row r="60" spans="3:17">
      <c r="C60" s="157">
        <v>54</v>
      </c>
      <c r="D60" s="157" t="s">
        <v>238</v>
      </c>
      <c r="E60" s="157"/>
      <c r="F60" s="157"/>
      <c r="G60" s="184"/>
      <c r="H60" s="424"/>
      <c r="J60" s="182">
        <v>9</v>
      </c>
      <c r="K60" s="992">
        <v>6360000</v>
      </c>
      <c r="L60" s="992"/>
      <c r="M60" s="992">
        <f t="shared" si="8"/>
        <v>699600</v>
      </c>
      <c r="N60" s="992"/>
      <c r="O60" s="992">
        <f t="shared" si="9"/>
        <v>763200</v>
      </c>
      <c r="P60" s="992"/>
      <c r="Q60" s="183"/>
    </row>
    <row r="61" spans="3:17">
      <c r="C61" s="157">
        <v>55</v>
      </c>
      <c r="D61" s="157" t="s">
        <v>239</v>
      </c>
      <c r="E61" s="157"/>
      <c r="F61" s="157"/>
      <c r="G61" s="184"/>
      <c r="H61" s="424"/>
      <c r="J61" s="182">
        <v>10</v>
      </c>
      <c r="K61" s="992">
        <v>6360000</v>
      </c>
      <c r="L61" s="992"/>
      <c r="M61" s="992">
        <f t="shared" si="8"/>
        <v>699600</v>
      </c>
      <c r="N61" s="992"/>
      <c r="O61" s="992">
        <f t="shared" si="9"/>
        <v>763200</v>
      </c>
      <c r="P61" s="992"/>
      <c r="Q61" s="183"/>
    </row>
    <row r="62" spans="3:17">
      <c r="C62" s="157">
        <v>56</v>
      </c>
      <c r="D62" s="157" t="s">
        <v>240</v>
      </c>
      <c r="E62" s="157"/>
      <c r="F62" s="157"/>
      <c r="G62" s="184"/>
      <c r="H62" s="424"/>
      <c r="J62" s="182">
        <v>11</v>
      </c>
      <c r="K62" s="992">
        <v>6360000</v>
      </c>
      <c r="L62" s="992"/>
      <c r="M62" s="992">
        <f t="shared" si="8"/>
        <v>699600</v>
      </c>
      <c r="N62" s="992"/>
      <c r="O62" s="992">
        <f t="shared" si="9"/>
        <v>763200</v>
      </c>
      <c r="P62" s="992"/>
      <c r="Q62" s="183"/>
    </row>
    <row r="63" spans="3:17">
      <c r="C63" s="157">
        <v>57</v>
      </c>
      <c r="D63" s="157" t="s">
        <v>241</v>
      </c>
      <c r="E63" s="157"/>
      <c r="F63" s="157"/>
      <c r="G63" s="184"/>
      <c r="H63" s="424"/>
      <c r="J63" s="182">
        <v>12</v>
      </c>
      <c r="K63" s="992">
        <v>6120000</v>
      </c>
      <c r="L63" s="992"/>
      <c r="M63" s="992">
        <f t="shared" si="8"/>
        <v>673200</v>
      </c>
      <c r="N63" s="992"/>
      <c r="O63" s="992">
        <f t="shared" si="9"/>
        <v>734400</v>
      </c>
      <c r="P63" s="992"/>
      <c r="Q63" s="183"/>
    </row>
    <row r="64" spans="3:17">
      <c r="C64" s="157">
        <v>58</v>
      </c>
      <c r="D64" s="157" t="s">
        <v>245</v>
      </c>
      <c r="E64" s="157"/>
      <c r="F64" s="157"/>
      <c r="G64" s="184"/>
      <c r="H64" s="424"/>
      <c r="J64" s="92"/>
      <c r="K64" s="997">
        <f>+K52+K53+K54+K55+K56+K57+K58+K59+K60+K61+K62+K63</f>
        <v>75840000</v>
      </c>
      <c r="L64" s="997"/>
      <c r="M64" s="997">
        <f>+M52+M53+M54+M55+M56+M57+M58+M59+M60+M61+M62+M63</f>
        <v>8342400</v>
      </c>
      <c r="N64" s="997"/>
      <c r="O64" s="997">
        <f>+O52+O53+O54+O55+O56+O57+O58+O59+O60+O61+O62+O63</f>
        <v>9100800</v>
      </c>
      <c r="P64" s="997"/>
      <c r="Q64" s="185"/>
    </row>
  </sheetData>
  <sheetProtection selectLockedCells="1"/>
  <customSheetViews>
    <customSheetView guid="{18995E68-9F94-41E1-AFE0-9FA3492E52B5}">
      <selection activeCell="C5" sqref="C5:G5"/>
      <pageMargins left="0.7" right="0.7" top="0.75" bottom="0.75" header="0.3" footer="0.3"/>
      <pageSetup orientation="portrait" verticalDpi="0" r:id="rId1"/>
    </customSheetView>
  </customSheetViews>
  <mergeCells count="94">
    <mergeCell ref="K64:L64"/>
    <mergeCell ref="M64:N64"/>
    <mergeCell ref="O64:P64"/>
    <mergeCell ref="K48:L48"/>
    <mergeCell ref="M48:N48"/>
    <mergeCell ref="O48:P48"/>
    <mergeCell ref="J50:N50"/>
    <mergeCell ref="O55:P55"/>
    <mergeCell ref="O52:P52"/>
    <mergeCell ref="O53:P53"/>
    <mergeCell ref="O56:P56"/>
    <mergeCell ref="K62:L62"/>
    <mergeCell ref="K63:L63"/>
    <mergeCell ref="M51:N51"/>
    <mergeCell ref="M52:N52"/>
    <mergeCell ref="M53:N53"/>
    <mergeCell ref="K4:N4"/>
    <mergeCell ref="O63:P63"/>
    <mergeCell ref="O51:P51"/>
    <mergeCell ref="M63:N63"/>
    <mergeCell ref="M49:N49"/>
    <mergeCell ref="O57:P57"/>
    <mergeCell ref="O58:P58"/>
    <mergeCell ref="O59:P59"/>
    <mergeCell ref="O60:P60"/>
    <mergeCell ref="O61:P61"/>
    <mergeCell ref="O54:P54"/>
    <mergeCell ref="O62:P62"/>
    <mergeCell ref="M59:N59"/>
    <mergeCell ref="M60:N60"/>
    <mergeCell ref="M61:N61"/>
    <mergeCell ref="M62:N62"/>
    <mergeCell ref="M54:N54"/>
    <mergeCell ref="M55:N55"/>
    <mergeCell ref="M56:N56"/>
    <mergeCell ref="M57:N57"/>
    <mergeCell ref="M58:N58"/>
    <mergeCell ref="K56:L56"/>
    <mergeCell ref="K57:L57"/>
    <mergeCell ref="K58:L58"/>
    <mergeCell ref="K61:L61"/>
    <mergeCell ref="K51:L51"/>
    <mergeCell ref="K52:L52"/>
    <mergeCell ref="K53:L53"/>
    <mergeCell ref="K54:L54"/>
    <mergeCell ref="K55:L55"/>
    <mergeCell ref="K59:L59"/>
    <mergeCell ref="K60:L60"/>
    <mergeCell ref="N27:O27"/>
    <mergeCell ref="N28:O28"/>
    <mergeCell ref="L27:M27"/>
    <mergeCell ref="L28:M28"/>
    <mergeCell ref="J6:P6"/>
    <mergeCell ref="J25:P25"/>
    <mergeCell ref="N26:O26"/>
    <mergeCell ref="L26:M26"/>
    <mergeCell ref="L24:M24"/>
    <mergeCell ref="N24:O24"/>
    <mergeCell ref="N29:O29"/>
    <mergeCell ref="N30:O30"/>
    <mergeCell ref="N31:O31"/>
    <mergeCell ref="N32:O32"/>
    <mergeCell ref="N46:O46"/>
    <mergeCell ref="N35:O35"/>
    <mergeCell ref="N36:O36"/>
    <mergeCell ref="N37:O37"/>
    <mergeCell ref="N38:O38"/>
    <mergeCell ref="N39:O39"/>
    <mergeCell ref="N40:O40"/>
    <mergeCell ref="N41:O41"/>
    <mergeCell ref="N44:O44"/>
    <mergeCell ref="N45:O45"/>
    <mergeCell ref="N42:O42"/>
    <mergeCell ref="N43:O43"/>
    <mergeCell ref="N33:O33"/>
    <mergeCell ref="N34:O34"/>
    <mergeCell ref="L39:M39"/>
    <mergeCell ref="L46:M46"/>
    <mergeCell ref="L40:M40"/>
    <mergeCell ref="L41:M41"/>
    <mergeCell ref="L42:M42"/>
    <mergeCell ref="L43:M43"/>
    <mergeCell ref="L44:M44"/>
    <mergeCell ref="L45:M45"/>
    <mergeCell ref="L38:M38"/>
    <mergeCell ref="L33:M33"/>
    <mergeCell ref="L34:M34"/>
    <mergeCell ref="L35:M35"/>
    <mergeCell ref="L36:M36"/>
    <mergeCell ref="L29:M29"/>
    <mergeCell ref="L30:M30"/>
    <mergeCell ref="L31:M31"/>
    <mergeCell ref="L32:M32"/>
    <mergeCell ref="L37:M37"/>
  </mergeCells>
  <phoneticPr fontId="107" type="noConversion"/>
  <pageMargins left="0.7" right="0.7" top="0.75" bottom="0.75" header="0.3" footer="0.3"/>
  <pageSetup orientation="portrait" verticalDpi="30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4</vt:i4>
      </vt:variant>
    </vt:vector>
  </HeadingPairs>
  <TitlesOfParts>
    <vt:vector size="26" baseType="lpstr">
      <vt:lpstr>Nuur</vt:lpstr>
      <vt:lpstr>CT-1</vt:lpstr>
      <vt:lpstr>CT-2</vt:lpstr>
      <vt:lpstr>CT-3</vt:lpstr>
      <vt:lpstr>CT-4</vt:lpstr>
      <vt:lpstr>D1</vt:lpstr>
      <vt:lpstr>D2</vt:lpstr>
      <vt:lpstr>D3</vt:lpstr>
      <vt:lpstr>D4</vt:lpstr>
      <vt:lpstr>D5</vt:lpstr>
      <vt:lpstr>D6</vt:lpstr>
      <vt:lpstr>D7</vt:lpstr>
      <vt:lpstr>D8</vt:lpstr>
      <vt:lpstr>D9</vt:lpstr>
      <vt:lpstr>D10</vt:lpstr>
      <vt:lpstr>D11</vt:lpstr>
      <vt:lpstr>D12</vt:lpstr>
      <vt:lpstr>TM11.04</vt:lpstr>
      <vt:lpstr>tt02</vt:lpstr>
      <vt:lpstr>zuruu</vt:lpstr>
      <vt:lpstr>Guilgee balance</vt:lpstr>
      <vt:lpstr>Shalgah hus</vt:lpstr>
      <vt:lpstr>'D4'!_ftn1</vt:lpstr>
      <vt:lpstr>'D5'!_ftn1</vt:lpstr>
      <vt:lpstr>'D4'!_ftnref1</vt:lpstr>
      <vt:lpstr>'D5'!_ftnref1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Enkhee</dc:creator>
  <cp:lastModifiedBy>ebileg1114@gmail.com</cp:lastModifiedBy>
  <cp:lastPrinted>2025-02-14T04:38:27Z</cp:lastPrinted>
  <dcterms:created xsi:type="dcterms:W3CDTF">2002-02-22T16:31:01Z</dcterms:created>
  <dcterms:modified xsi:type="dcterms:W3CDTF">2026-03-21T00:17:18Z</dcterms:modified>
</cp:coreProperties>
</file>