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2"/>
  </bookViews>
  <sheets>
    <sheet name="Санхүү байдал" sheetId="1" r:id="rId1"/>
    <sheet name="Орлого" sheetId="3" r:id="rId2"/>
    <sheet name="Өмчийн өөрчлөлт" sheetId="4" r:id="rId3"/>
  </sheets>
  <externalReferences>
    <externalReference r:id="rId4"/>
    <externalReference r:id="rId5"/>
  </externalReferences>
  <calcPr calcId="144525"/>
</workbook>
</file>

<file path=xl/comments1.xml><?xml version="1.0" encoding="utf-8"?>
<comments xmlns="http://schemas.openxmlformats.org/spreadsheetml/2006/main">
  <authors>
    <author>chimgee.d</author>
  </authors>
  <commentList>
    <comment ref="C14" authorId="0">
      <text>
        <r>
          <rPr>
            <b/>
            <sz val="9"/>
            <rFont val="Times New Roman"/>
            <charset val="0"/>
          </rPr>
          <t>chimgee.d:</t>
        </r>
        <r>
          <rPr>
            <sz val="9"/>
            <rFont val="Times New Roman"/>
            <charset val="0"/>
          </rPr>
          <t xml:space="preserve">
НӨАТ, ААНОАТ, НДШ</t>
        </r>
      </text>
    </comment>
    <comment ref="D14" authorId="0">
      <text>
        <r>
          <rPr>
            <b/>
            <sz val="9"/>
            <rFont val="Times New Roman"/>
            <charset val="0"/>
          </rPr>
          <t>chimgee.d:</t>
        </r>
        <r>
          <rPr>
            <sz val="9"/>
            <rFont val="Times New Roman"/>
            <charset val="0"/>
          </rPr>
          <t xml:space="preserve">
НӨАТ, ААНОАТ, </t>
        </r>
      </text>
    </comment>
  </commentList>
</comments>
</file>

<file path=xl/sharedStrings.xml><?xml version="1.0" encoding="utf-8"?>
<sst xmlns="http://schemas.openxmlformats.org/spreadsheetml/2006/main" count="233" uniqueCount="207">
  <si>
    <t xml:space="preserve">Сангийн Сайдын 2017  оны </t>
  </si>
  <si>
    <t>361-р тушаалаар батлав</t>
  </si>
  <si>
    <t>САНХҮҮ БАЙДЛЫН ТАЙЛАН</t>
  </si>
  <si>
    <t>2025 оны  12-р сарын 31</t>
  </si>
  <si>
    <t>Улсын их дэлгүүр ХК</t>
  </si>
  <si>
    <t>(Аж ахуйн нэгж байгууллагын нэр )</t>
  </si>
  <si>
    <t xml:space="preserve">             (төгрөгөөр)</t>
  </si>
  <si>
    <t>№</t>
  </si>
  <si>
    <t>Үзүүлэлт</t>
  </si>
  <si>
    <t>Эхний үлдэгдэл</t>
  </si>
  <si>
    <t>Эцсийн үлдэгдэл</t>
  </si>
  <si>
    <t>1-р сарын 01</t>
  </si>
  <si>
    <t>12-р сарын 31</t>
  </si>
  <si>
    <t>ХӨРӨНГӨ</t>
  </si>
  <si>
    <t>1.1.</t>
  </si>
  <si>
    <t>Эргэлтийн хөрөнгө</t>
  </si>
  <si>
    <t xml:space="preserve">  1.1.1</t>
  </si>
  <si>
    <t>Мөнгө, түүнтэй адилтгах хөрөнгө</t>
  </si>
  <si>
    <t xml:space="preserve">  1.1.2</t>
  </si>
  <si>
    <t>Дансны авлага</t>
  </si>
  <si>
    <t xml:space="preserve">  1.1.3</t>
  </si>
  <si>
    <t>Татвар, НДШ-ийн авлага</t>
  </si>
  <si>
    <t xml:space="preserve">  1.1.4</t>
  </si>
  <si>
    <t>Бусад авлага</t>
  </si>
  <si>
    <t xml:space="preserve">  1.1.5</t>
  </si>
  <si>
    <t>Бусад санхүүгийн хөрөнгө</t>
  </si>
  <si>
    <t xml:space="preserve">  1.1.6</t>
  </si>
  <si>
    <t>Бараа материал</t>
  </si>
  <si>
    <t xml:space="preserve">  1.1.7</t>
  </si>
  <si>
    <t>Урьдчилж төлсөн зардал</t>
  </si>
  <si>
    <t xml:space="preserve">  1.1.8</t>
  </si>
  <si>
    <t>Урьдчилж төлсөн тооцоо</t>
  </si>
  <si>
    <t xml:space="preserve">  1.1.9</t>
  </si>
  <si>
    <t>Борлуулах зорилгоор эзэмшиж буй эргэлтийн бус хөрөнгө (борлуулах бүлэг хөрөнгө)</t>
  </si>
  <si>
    <t xml:space="preserve">  1.1.10</t>
  </si>
  <si>
    <t>Бусад эргэлтийн хөрөнгө</t>
  </si>
  <si>
    <t xml:space="preserve">  1.1.11</t>
  </si>
  <si>
    <t>Эргэлтийн хөрөнгийн дүн</t>
  </si>
  <si>
    <t>1.2.</t>
  </si>
  <si>
    <t>Эргэлтийн бус хөрөнгө</t>
  </si>
  <si>
    <t xml:space="preserve">  1.2.1</t>
  </si>
  <si>
    <t>Үндсэн хөрөнгө</t>
  </si>
  <si>
    <t xml:space="preserve">  1.2.2</t>
  </si>
  <si>
    <t>Биет бус хөрөнгө</t>
  </si>
  <si>
    <t xml:space="preserve">  1.2.3</t>
  </si>
  <si>
    <t>Биологийн хөрөнгө</t>
  </si>
  <si>
    <t xml:space="preserve">  1.2.4</t>
  </si>
  <si>
    <t>Урт хугацаат  хөрөнгө оруулалт</t>
  </si>
  <si>
    <t xml:space="preserve">  1.2.5</t>
  </si>
  <si>
    <t>Хайгуул ба үнэлгээний хөрөнгө</t>
  </si>
  <si>
    <t xml:space="preserve">  1.2.6</t>
  </si>
  <si>
    <t>Хойшлогдсон татварын хөрөнгө</t>
  </si>
  <si>
    <t xml:space="preserve">  1.2.7</t>
  </si>
  <si>
    <t>Хөрөнгө оруулалтын зориулалттай үл хөдлөх хөрөнгө</t>
  </si>
  <si>
    <t xml:space="preserve">  1.2.8</t>
  </si>
  <si>
    <t>Бусад эргэлтийн бус хөрөнгө</t>
  </si>
  <si>
    <t xml:space="preserve">  1.2.9</t>
  </si>
  <si>
    <t/>
  </si>
  <si>
    <t xml:space="preserve">  1.2.10</t>
  </si>
  <si>
    <t>Эргэлтийн бус хөрөнгийн дүн</t>
  </si>
  <si>
    <t>1.3.</t>
  </si>
  <si>
    <t>НИЙТ ХӨРӨНГИЙН ДҮН</t>
  </si>
  <si>
    <t>2.</t>
  </si>
  <si>
    <t>ӨР ТӨЛБӨР БА ЭЗДИЙН ӨМЧ</t>
  </si>
  <si>
    <t>2.1.</t>
  </si>
  <si>
    <t>Өр төлбөр</t>
  </si>
  <si>
    <t>2.1.1.</t>
  </si>
  <si>
    <t xml:space="preserve">Богино хугацаат   өр төлбөр </t>
  </si>
  <si>
    <t xml:space="preserve">   2.1.1.1</t>
  </si>
  <si>
    <t>Дансны өглөг</t>
  </si>
  <si>
    <t xml:space="preserve">   2.1.1.2</t>
  </si>
  <si>
    <t>Цалингийн өглөг</t>
  </si>
  <si>
    <t xml:space="preserve">   2.1.1.3</t>
  </si>
  <si>
    <t>Татварын өр</t>
  </si>
  <si>
    <t xml:space="preserve">   2.1.1.4</t>
  </si>
  <si>
    <t>НДШ - ийн  өглөг</t>
  </si>
  <si>
    <t xml:space="preserve">   2.1.1.5</t>
  </si>
  <si>
    <t>Банкны богино хугацаат зээл</t>
  </si>
  <si>
    <t xml:space="preserve">   2.1.1.6</t>
  </si>
  <si>
    <t>Хүүний  өглөг</t>
  </si>
  <si>
    <t xml:space="preserve">   2.1.1.7</t>
  </si>
  <si>
    <t>Ногдол ашгийн  өглөг</t>
  </si>
  <si>
    <t xml:space="preserve">   2.1.1.8</t>
  </si>
  <si>
    <t>Урьдчилж орсон орлого</t>
  </si>
  <si>
    <t xml:space="preserve">   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</si>
  <si>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</si>
  <si>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</si>
  <si>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</si>
  <si>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</si>
  <si>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</si>
  <si>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</si>
  <si>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Бусад тооцооны өглөг</t>
  </si>
  <si>
    <t>2.1.1.13.</t>
  </si>
  <si>
    <t>Богино хугацаат өр төлбөрийн дүн</t>
  </si>
  <si>
    <t>2.1.2.</t>
  </si>
  <si>
    <t>Урт хугацаат өр төлбөр</t>
  </si>
  <si>
    <t xml:space="preserve">   2.1.2.1</t>
  </si>
  <si>
    <t>Урт хугацаат зээл</t>
  </si>
  <si>
    <t xml:space="preserve">   2.1.2.2</t>
  </si>
  <si>
    <t>Нөөц /өр төлбөр/</t>
  </si>
  <si>
    <t xml:space="preserve">   2.1.2.3</t>
  </si>
  <si>
    <t>Хойшлогдсон татварын өр</t>
  </si>
  <si>
    <t xml:space="preserve">   2.1.2.4</t>
  </si>
  <si>
    <t>Бусад урт хугацаат өр төлбөр</t>
  </si>
  <si>
    <t xml:space="preserve">   2.1.2.5</t>
  </si>
  <si>
    <t>2.1.2.6</t>
  </si>
  <si>
    <t>Урт хугацаат өр төлбөрийн дүн</t>
  </si>
  <si>
    <t>2.2.</t>
  </si>
  <si>
    <t>Өр төлбөрийн нийт дүн</t>
  </si>
  <si>
    <t>2.3.</t>
  </si>
  <si>
    <t>Эздийн өмч</t>
  </si>
  <si>
    <t>2.3.1.</t>
  </si>
  <si>
    <t xml:space="preserve">Өмч:                                   -төрийн </t>
  </si>
  <si>
    <t>2.3.2.</t>
  </si>
  <si>
    <t xml:space="preserve">                -хувийн</t>
  </si>
  <si>
    <t>2.3.3</t>
  </si>
  <si>
    <t xml:space="preserve">                  -.хувьцаат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</si>
  <si>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</si>
  <si>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</si>
  <si>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</si>
  <si>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</si>
  <si>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</si>
  <si>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</si>
  <si>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</si>
  <si>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</si>
  <si>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</si>
  <si>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</si>
  <si>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</si>
  <si>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</si>
  <si>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2.3.9.1</t>
  </si>
  <si>
    <t>Тайлант үеийн</t>
  </si>
  <si>
    <t>2.3.9.2</t>
  </si>
  <si>
    <t>2.3.11</t>
  </si>
  <si>
    <t>Эздийн өмчийн нийт дүн</t>
  </si>
  <si>
    <t>2.5.20.</t>
  </si>
  <si>
    <t>ӨР ТӨЛБӨР БА ЭЗДИЙН ӨМЧИЙН ДҮН</t>
  </si>
  <si>
    <t>ОРЛОГЫН ДЭЛГЭРЭНГҮЙ ТАЙЛАН</t>
  </si>
  <si>
    <t>/ төгрөгөөр/</t>
  </si>
  <si>
    <t xml:space="preserve"> 1</t>
  </si>
  <si>
    <t>Борлуулалтын орлого (цэвэр)</t>
  </si>
  <si>
    <t xml:space="preserve"> 2</t>
  </si>
  <si>
    <t>Борлуулалтын өртөг, хөнгөлөлт</t>
  </si>
  <si>
    <t>3</t>
  </si>
  <si>
    <t>Нийт ашиг ( алдагдал)</t>
  </si>
  <si>
    <t xml:space="preserve"> 4</t>
  </si>
  <si>
    <t>Түрээсийн орлого</t>
  </si>
  <si>
    <t xml:space="preserve"> 5</t>
  </si>
  <si>
    <t>Хүүний орлого</t>
  </si>
  <si>
    <t xml:space="preserve"> 6</t>
  </si>
  <si>
    <t>Ногдол ашгийн орлого</t>
  </si>
  <si>
    <t xml:space="preserve"> 7</t>
  </si>
  <si>
    <t>Эрхийн шимтгэлийн орлого</t>
  </si>
  <si>
    <t xml:space="preserve"> 8</t>
  </si>
  <si>
    <t>Бусад орлого</t>
  </si>
  <si>
    <t xml:space="preserve"> 9</t>
  </si>
  <si>
    <t>Борлуулалт, маркетингийн зардал</t>
  </si>
  <si>
    <t xml:space="preserve"> 10</t>
  </si>
  <si>
    <t>Ерөнхий ба удирдлагын зардал</t>
  </si>
  <si>
    <t xml:space="preserve"> 11</t>
  </si>
  <si>
    <t>Санхүүгийн зардал</t>
  </si>
  <si>
    <t xml:space="preserve"> 12</t>
  </si>
  <si>
    <t>Бусад зардал</t>
  </si>
  <si>
    <t xml:space="preserve"> 13</t>
  </si>
  <si>
    <t>Гадаад валютын ханшийн зөрүүний  олз (гарз)</t>
  </si>
  <si>
    <t xml:space="preserve"> 14</t>
  </si>
  <si>
    <t>Үндсэн хөрөнгө данснаас хассаны олз (гарз)</t>
  </si>
  <si>
    <t xml:space="preserve"> 15</t>
  </si>
  <si>
    <t>Биет бус хөрөнгө данснаас хассаны олз (гарз)</t>
  </si>
  <si>
    <t xml:space="preserve"> 16</t>
  </si>
  <si>
    <t>Хөрөнгө оруулалт борлуулснаас үүссэн  олз (гарз)</t>
  </si>
  <si>
    <t xml:space="preserve"> 17</t>
  </si>
  <si>
    <t>Бусад ашиг ( алдагдал)</t>
  </si>
  <si>
    <t>18</t>
  </si>
  <si>
    <t>Татвар төлөхийн өмнөх  ашиг (алдагдал)</t>
  </si>
  <si>
    <t xml:space="preserve"> 19</t>
  </si>
  <si>
    <t>Орлогын татварын зардал</t>
  </si>
  <si>
    <t>20</t>
  </si>
  <si>
    <t>Татварын дараахь ашиг (алдагдал)</t>
  </si>
  <si>
    <t xml:space="preserve"> 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</si>
  <si>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</si>
  <si>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</si>
  <si>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</si>
  <si>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</si>
  <si>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</si>
  <si>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 xml:space="preserve"> 23.1</t>
  </si>
  <si>
    <t>Хөрөнгийн дахин үнэлгээний нэмэгдлийн зөрүү</t>
  </si>
  <si>
    <t xml:space="preserve"> 23.2</t>
  </si>
  <si>
    <t>Гадаад валютын хөрвүүлэлтийн зөрүү</t>
  </si>
  <si>
    <t xml:space="preserve"> 23.3</t>
  </si>
  <si>
    <t>Бусад  олз (гарз)</t>
  </si>
  <si>
    <t>24</t>
  </si>
  <si>
    <t>Орлогын нийт дүн</t>
  </si>
  <si>
    <t xml:space="preserve"> 25</t>
  </si>
  <si>
    <t>Нэгж хувьцаанд ногдох суурь ашиг (алдагдал)</t>
  </si>
  <si>
    <t xml:space="preserve">                               ӨМЧИЙН ӨӨРЧЛӨЛТИЙН ТАЙЛАН</t>
  </si>
  <si>
    <t>/ төгрөгөөр /</t>
  </si>
  <si>
    <t>Өмч</t>
  </si>
  <si>
    <t>Нийт дүн</t>
  </si>
  <si>
    <t>2023 оны 12-р сарын 31-ны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</si>
  <si>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</si>
  <si>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</si>
  <si>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</si>
  <si>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Өмчид гарсан өөрчлөлт</t>
  </si>
  <si>
    <t>Зарласан ногдол ашиг</t>
  </si>
  <si>
    <t>Дахин үнэлгээний нэмэгдлийн хэрэгжсэн дүн</t>
  </si>
  <si>
    <t>2024 оны 12-р сарын 31-ны үлдэгдэл</t>
  </si>
  <si>
    <t>2025 оны 12-р сарын 31-ний үлдэгдэл</t>
  </si>
</sst>
</file>

<file path=xl/styles.xml><?xml version="1.0" encoding="utf-8"?>
<styleSheet xmlns="http://schemas.openxmlformats.org/spreadsheetml/2006/main">
  <numFmts count="6">
    <numFmt numFmtId="176" formatCode="0.0"/>
    <numFmt numFmtId="177" formatCode="_ * #,##0_ ;_ * \-#,##0_ ;_ * &quot;-&quot;_ ;_ @_ "/>
    <numFmt numFmtId="42" formatCode="_(&quot;$&quot;* #,##0_);_(&quot;$&quot;* \(#,##0\);_(&quot;$&quot;* &quot;-&quot;_);_(@_)"/>
    <numFmt numFmtId="178" formatCode="_ * #,##0.00_ ;_ * \-#,##0.00_ ;_ * &quot;-&quot;??_ ;_ @_ "/>
    <numFmt numFmtId="44" formatCode="_(&quot;$&quot;* #,##0.00_);_(&quot;$&quot;* \(#,##0.00\);_(&quot;$&quot;* &quot;-&quot;??_);_(@_)"/>
    <numFmt numFmtId="43" formatCode="_(* #,##0.00_);_(* \(#,##0.00\);_(* &quot;-&quot;??_);_(@_)"/>
  </numFmts>
  <fonts count="33">
    <font>
      <sz val="11"/>
      <color theme="1"/>
      <name val="Calibri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b/>
      <sz val="11"/>
      <name val="Times New Roman"/>
      <charset val="0"/>
    </font>
    <font>
      <sz val="11"/>
      <name val="Times New Roman"/>
      <charset val="0"/>
    </font>
    <font>
      <b/>
      <sz val="11"/>
      <color theme="1"/>
      <name val="Times New Roman"/>
      <charset val="134"/>
    </font>
    <font>
      <sz val="12"/>
      <name val="Times New Roman"/>
      <charset val="134"/>
    </font>
    <font>
      <b/>
      <i/>
      <sz val="11"/>
      <name val="Times New Roman"/>
      <charset val="134"/>
    </font>
    <font>
      <b/>
      <u/>
      <sz val="11"/>
      <name val="Times New Roman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0"/>
      <name val="Arial"/>
      <charset val="134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9"/>
      <name val="Times New Roman"/>
      <charset val="0"/>
    </font>
    <font>
      <b/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0" fillId="11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27" borderId="1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9" fillId="9" borderId="1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9" borderId="17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0"/>
    <xf numFmtId="0" fontId="12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</cellStyleXfs>
  <cellXfs count="81">
    <xf numFmtId="0" fontId="0" fillId="0" borderId="0" xfId="0">
      <alignment vertical="center"/>
    </xf>
    <xf numFmtId="0" fontId="1" fillId="0" borderId="0" xfId="32" applyFont="1"/>
    <xf numFmtId="0" fontId="1" fillId="0" borderId="0" xfId="0" applyFont="1" applyFill="1" applyAlignment="1"/>
    <xf numFmtId="0" fontId="2" fillId="2" borderId="0" xfId="32" applyFont="1" applyFill="1"/>
    <xf numFmtId="0" fontId="3" fillId="0" borderId="0" xfId="32" applyFont="1" applyAlignment="1">
      <alignment horizontal="center"/>
    </xf>
    <xf numFmtId="43" fontId="1" fillId="0" borderId="0" xfId="2" applyNumberFormat="1" applyFont="1" applyAlignment="1"/>
    <xf numFmtId="43" fontId="4" fillId="0" borderId="1" xfId="2" applyNumberFormat="1" applyFont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4" fillId="0" borderId="2" xfId="32" applyFont="1" applyBorder="1" applyAlignment="1">
      <alignment horizontal="center" vertical="center" wrapText="1"/>
    </xf>
    <xf numFmtId="1" fontId="1" fillId="0" borderId="2" xfId="32" applyNumberFormat="1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43" fontId="6" fillId="0" borderId="2" xfId="5" applyNumberFormat="1" applyFont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1" fillId="0" borderId="0" xfId="32" applyFont="1" applyAlignment="1"/>
    <xf numFmtId="43" fontId="1" fillId="0" borderId="0" xfId="0" applyNumberFormat="1" applyFont="1" applyFill="1" applyAlignment="1"/>
    <xf numFmtId="43" fontId="1" fillId="2" borderId="0" xfId="50" applyFont="1" applyFill="1"/>
    <xf numFmtId="0" fontId="1" fillId="0" borderId="0" xfId="32" applyFont="1" applyAlignment="1">
      <alignment horizontal="left"/>
    </xf>
    <xf numFmtId="0" fontId="2" fillId="2" borderId="0" xfId="32" applyFont="1" applyFill="1" applyAlignment="1">
      <alignment horizontal="center"/>
    </xf>
    <xf numFmtId="0" fontId="1" fillId="0" borderId="0" xfId="32" applyFont="1" applyAlignment="1">
      <alignment horizontal="center"/>
    </xf>
    <xf numFmtId="0" fontId="2" fillId="2" borderId="0" xfId="0" applyFont="1" applyFill="1" applyAlignment="1"/>
    <xf numFmtId="0" fontId="2" fillId="2" borderId="0" xfId="32" applyFont="1" applyFill="1" applyAlignment="1">
      <alignment horizontal="left" wrapText="1"/>
    </xf>
    <xf numFmtId="0" fontId="7" fillId="2" borderId="2" xfId="32" applyFont="1" applyFill="1" applyBorder="1" applyAlignment="1">
      <alignment horizontal="center" vertical="center" wrapText="1"/>
    </xf>
    <xf numFmtId="43" fontId="2" fillId="2" borderId="0" xfId="2" applyNumberFormat="1" applyFont="1" applyFill="1" applyBorder="1" applyAlignment="1" applyProtection="1"/>
    <xf numFmtId="43" fontId="2" fillId="2" borderId="0" xfId="32" applyNumberFormat="1" applyFont="1" applyFill="1"/>
    <xf numFmtId="0" fontId="1" fillId="0" borderId="0" xfId="0" applyFont="1" applyFill="1" applyAlignment="1">
      <alignment horizontal="center"/>
    </xf>
    <xf numFmtId="0" fontId="4" fillId="0" borderId="0" xfId="32" applyFont="1" applyAlignment="1">
      <alignment horizontal="center"/>
    </xf>
    <xf numFmtId="0" fontId="4" fillId="0" borderId="1" xfId="32" applyFont="1" applyBorder="1" applyAlignment="1">
      <alignment horizontal="center"/>
    </xf>
    <xf numFmtId="43" fontId="8" fillId="0" borderId="0" xfId="32" applyNumberFormat="1" applyFont="1" applyAlignment="1">
      <alignment horizontal="center" vertical="top" wrapText="1"/>
    </xf>
    <xf numFmtId="0" fontId="1" fillId="0" borderId="0" xfId="32" applyFont="1" applyAlignment="1">
      <alignment horizontal="center" vertical="top" wrapText="1"/>
    </xf>
    <xf numFmtId="0" fontId="4" fillId="0" borderId="3" xfId="32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3" fontId="4" fillId="0" borderId="2" xfId="0" applyNumberFormat="1" applyFont="1" applyFill="1" applyBorder="1" applyAlignment="1">
      <alignment horizontal="center" vertical="center" wrapText="1"/>
    </xf>
    <xf numFmtId="43" fontId="4" fillId="0" borderId="5" xfId="50" applyFont="1" applyFill="1" applyBorder="1" applyAlignment="1">
      <alignment horizontal="center"/>
    </xf>
    <xf numFmtId="43" fontId="4" fillId="0" borderId="3" xfId="50" applyNumberFormat="1" applyFont="1" applyFill="1" applyBorder="1" applyAlignment="1">
      <alignment horizontal="center"/>
    </xf>
    <xf numFmtId="176" fontId="1" fillId="0" borderId="6" xfId="32" applyNumberFormat="1" applyFont="1" applyBorder="1" applyAlignment="1">
      <alignment horizontal="center" vertical="center" wrapText="1"/>
    </xf>
    <xf numFmtId="176" fontId="1" fillId="0" borderId="6" xfId="32" applyNumberFormat="1" applyFont="1" applyBorder="1" applyAlignment="1">
      <alignment horizontal="left" vertical="center" wrapText="1"/>
    </xf>
    <xf numFmtId="43" fontId="1" fillId="0" borderId="3" xfId="2" applyNumberFormat="1" applyFont="1" applyFill="1" applyBorder="1" applyAlignment="1" applyProtection="1"/>
    <xf numFmtId="176" fontId="1" fillId="0" borderId="2" xfId="32" applyNumberFormat="1" applyFont="1" applyBorder="1" applyAlignment="1">
      <alignment horizontal="center" vertical="center" wrapText="1"/>
    </xf>
    <xf numFmtId="176" fontId="1" fillId="0" borderId="2" xfId="32" applyNumberFormat="1" applyFont="1" applyBorder="1" applyAlignment="1">
      <alignment horizontal="left" vertical="center" wrapText="1"/>
    </xf>
    <xf numFmtId="0" fontId="4" fillId="0" borderId="0" xfId="32" applyFont="1"/>
    <xf numFmtId="176" fontId="4" fillId="0" borderId="2" xfId="32" applyNumberFormat="1" applyFont="1" applyBorder="1" applyAlignment="1">
      <alignment horizontal="center" vertical="center" wrapText="1"/>
    </xf>
    <xf numFmtId="176" fontId="4" fillId="0" borderId="2" xfId="32" applyNumberFormat="1" applyFont="1" applyBorder="1" applyAlignment="1">
      <alignment horizontal="left" vertical="center" wrapText="1"/>
    </xf>
    <xf numFmtId="43" fontId="4" fillId="0" borderId="3" xfId="2" applyNumberFormat="1" applyFont="1" applyBorder="1" applyAlignment="1">
      <alignment horizontal="right" vertical="center" wrapText="1"/>
    </xf>
    <xf numFmtId="43" fontId="4" fillId="0" borderId="3" xfId="2" applyNumberFormat="1" applyFont="1" applyFill="1" applyBorder="1" applyAlignment="1" applyProtection="1"/>
    <xf numFmtId="0" fontId="3" fillId="0" borderId="0" xfId="0" applyFont="1" applyFill="1" applyAlignment="1">
      <alignment horizontal="center"/>
    </xf>
    <xf numFmtId="43" fontId="1" fillId="0" borderId="0" xfId="5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43" fontId="1" fillId="0" borderId="0" xfId="50" applyFont="1" applyFill="1"/>
    <xf numFmtId="43" fontId="1" fillId="0" borderId="0" xfId="50" applyNumberFormat="1" applyFont="1" applyFill="1"/>
    <xf numFmtId="43" fontId="1" fillId="0" borderId="7" xfId="5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32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43" fontId="4" fillId="0" borderId="3" xfId="50" applyFont="1" applyFill="1" applyBorder="1" applyAlignment="1">
      <alignment horizontal="center"/>
    </xf>
    <xf numFmtId="0" fontId="4" fillId="0" borderId="3" xfId="32" applyFont="1" applyBorder="1" applyAlignment="1">
      <alignment horizontal="center"/>
    </xf>
    <xf numFmtId="2" fontId="1" fillId="0" borderId="3" xfId="50" applyNumberFormat="1" applyFont="1" applyFill="1" applyBorder="1"/>
    <xf numFmtId="0" fontId="9" fillId="0" borderId="3" xfId="32" applyFont="1" applyBorder="1" applyAlignment="1">
      <alignment horizontal="left"/>
    </xf>
    <xf numFmtId="2" fontId="1" fillId="2" borderId="3" xfId="50" applyNumberFormat="1" applyFont="1" applyFill="1" applyBorder="1"/>
    <xf numFmtId="0" fontId="1" fillId="0" borderId="3" xfId="32" applyFont="1" applyBorder="1"/>
    <xf numFmtId="43" fontId="1" fillId="2" borderId="3" xfId="2" applyNumberFormat="1" applyFont="1" applyFill="1" applyBorder="1" applyAlignment="1"/>
    <xf numFmtId="176" fontId="1" fillId="0" borderId="2" xfId="0" applyNumberFormat="1" applyFont="1" applyFill="1" applyBorder="1" applyAlignment="1">
      <alignment horizontal="left" vertical="center" wrapText="1"/>
    </xf>
    <xf numFmtId="43" fontId="1" fillId="0" borderId="3" xfId="2" applyNumberFormat="1" applyFont="1" applyFill="1" applyBorder="1" applyAlignment="1"/>
    <xf numFmtId="0" fontId="1" fillId="0" borderId="3" xfId="32" applyFont="1" applyBorder="1" applyAlignment="1">
      <alignment vertical="center"/>
    </xf>
    <xf numFmtId="0" fontId="1" fillId="0" borderId="3" xfId="32" applyFont="1" applyBorder="1" applyAlignment="1">
      <alignment horizontal="left" vertical="center" wrapText="1"/>
    </xf>
    <xf numFmtId="0" fontId="4" fillId="0" borderId="3" xfId="32" applyFont="1" applyBorder="1"/>
    <xf numFmtId="43" fontId="4" fillId="0" borderId="3" xfId="2" applyNumberFormat="1" applyFont="1" applyFill="1" applyBorder="1" applyAlignment="1"/>
    <xf numFmtId="43" fontId="1" fillId="0" borderId="11" xfId="2" applyNumberFormat="1" applyFont="1" applyFill="1" applyBorder="1" applyAlignment="1"/>
    <xf numFmtId="43" fontId="4" fillId="0" borderId="12" xfId="2" applyNumberFormat="1" applyFont="1" applyFill="1" applyBorder="1" applyAlignment="1"/>
    <xf numFmtId="43" fontId="10" fillId="0" borderId="13" xfId="2" applyNumberFormat="1" applyFont="1" applyFill="1" applyBorder="1" applyAlignment="1"/>
    <xf numFmtId="0" fontId="9" fillId="0" borderId="3" xfId="32" applyFont="1" applyBorder="1"/>
    <xf numFmtId="43" fontId="1" fillId="0" borderId="3" xfId="50" applyNumberFormat="1" applyFont="1" applyFill="1" applyBorder="1"/>
    <xf numFmtId="0" fontId="1" fillId="0" borderId="0" xfId="32" applyFont="1" applyBorder="1"/>
    <xf numFmtId="0" fontId="9" fillId="0" borderId="3" xfId="32" applyFont="1" applyBorder="1" applyAlignment="1">
      <alignment horizontal="center"/>
    </xf>
    <xf numFmtId="0" fontId="4" fillId="0" borderId="3" xfId="32" applyFont="1" applyBorder="1" applyAlignment="1">
      <alignment horizontal="left"/>
    </xf>
    <xf numFmtId="43" fontId="7" fillId="0" borderId="3" xfId="2" applyNumberFormat="1" applyFont="1" applyFill="1" applyBorder="1" applyAlignment="1"/>
    <xf numFmtId="0" fontId="1" fillId="0" borderId="3" xfId="32" applyFont="1" applyBorder="1" applyAlignment="1">
      <alignment horizontal="left"/>
    </xf>
    <xf numFmtId="0" fontId="1" fillId="0" borderId="3" xfId="32" applyFont="1" applyBorder="1" applyAlignment="1">
      <alignment horizontal="center"/>
    </xf>
    <xf numFmtId="0" fontId="4" fillId="0" borderId="14" xfId="32" applyFont="1" applyBorder="1" applyAlignment="1">
      <alignment horizontal="left"/>
    </xf>
    <xf numFmtId="0" fontId="4" fillId="0" borderId="14" xfId="32" applyFont="1" applyBorder="1" applyAlignment="1">
      <alignment horizontal="center"/>
    </xf>
    <xf numFmtId="43" fontId="4" fillId="0" borderId="14" xfId="2" applyNumberFormat="1" applyFont="1" applyFill="1" applyBorder="1" applyAlignment="1"/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Comma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chimgee.d\Desktop\UIDHK MEDEE 2025-04\&#1040; balance UIDHK 2025-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bus-ac-02\Downloads\&#1059;&#1048;&#1044;&#1061;&#1050; &#1041;&#1040;&#1051;&#1040;&#1053;&#1057;_&#1090;&#1086;&#1076;&#1088;&#1091;&#1091;&#1083;&#1075;&#1072; 201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uur "/>
      <sheetName val="nuur-2"/>
      <sheetName val="data.1"/>
      <sheetName val="income.1"/>
      <sheetName val="MGT.1"/>
      <sheetName val="UUT.1"/>
      <sheetName val="todruulga "/>
      <sheetName val="9.Үндсэн хөрөнгө"/>
      <sheetName val="Хөрөнгө оруулалт"/>
    </sheetNames>
    <sheetDataSet>
      <sheetData sheetId="0"/>
      <sheetData sheetId="1"/>
      <sheetData sheetId="2"/>
      <sheetData sheetId="3">
        <row r="32">
          <cell r="E32">
            <v>1055841124.1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БД"/>
      <sheetName val="ОДТ"/>
      <sheetName val="ӨӨТ"/>
      <sheetName val="МГТ"/>
      <sheetName val="Тодруулга"/>
    </sheetNames>
    <sheetDataSet>
      <sheetData sheetId="0" refreshError="1">
        <row r="60">
          <cell r="E60">
            <v>3680785000</v>
          </cell>
        </row>
        <row r="61">
          <cell r="E61">
            <v>-175964106</v>
          </cell>
        </row>
        <row r="62">
          <cell r="E62">
            <v>133351798</v>
          </cell>
        </row>
        <row r="63">
          <cell r="E63">
            <v>1600084101.82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workbookViewId="0">
      <selection activeCell="D22" sqref="D22"/>
    </sheetView>
  </sheetViews>
  <sheetFormatPr defaultColWidth="8.73148148148148" defaultRowHeight="14.4" outlineLevelCol="3"/>
  <cols>
    <col min="1" max="1" width="3.63888888888889" customWidth="1"/>
    <col min="2" max="2" width="45.8148148148148" customWidth="1"/>
    <col min="3" max="4" width="21.5462962962963" customWidth="1"/>
  </cols>
  <sheetData>
    <row r="1" spans="1:4">
      <c r="A1" s="2"/>
      <c r="B1" s="2"/>
      <c r="C1" s="24" t="s">
        <v>0</v>
      </c>
      <c r="D1" s="24"/>
    </row>
    <row r="2" spans="1:4">
      <c r="A2" s="2"/>
      <c r="B2" s="2"/>
      <c r="C2" s="24" t="s">
        <v>1</v>
      </c>
      <c r="D2" s="24"/>
    </row>
    <row r="3" ht="17.4" spans="1:4">
      <c r="A3" s="44" t="s">
        <v>2</v>
      </c>
      <c r="B3" s="44"/>
      <c r="C3" s="44"/>
      <c r="D3" s="44"/>
    </row>
    <row r="4" spans="1:4">
      <c r="A4" s="1"/>
      <c r="B4" s="1"/>
      <c r="C4" s="45" t="s">
        <v>3</v>
      </c>
      <c r="D4" s="45"/>
    </row>
    <row r="5" ht="15.15" spans="1:4">
      <c r="A5" s="26"/>
      <c r="B5" s="46" t="s">
        <v>4</v>
      </c>
      <c r="C5" s="47"/>
      <c r="D5" s="48"/>
    </row>
    <row r="6" ht="15.15" spans="1:4">
      <c r="A6" s="18"/>
      <c r="B6" s="18" t="s">
        <v>5</v>
      </c>
      <c r="C6" s="47"/>
      <c r="D6" s="48"/>
    </row>
    <row r="7" spans="1:4">
      <c r="A7" s="18"/>
      <c r="B7" s="18"/>
      <c r="C7" s="49" t="s">
        <v>6</v>
      </c>
      <c r="D7" s="49"/>
    </row>
    <row r="8" spans="1:4">
      <c r="A8" s="50" t="s">
        <v>7</v>
      </c>
      <c r="B8" s="51" t="s">
        <v>8</v>
      </c>
      <c r="C8" s="50" t="s">
        <v>9</v>
      </c>
      <c r="D8" s="31" t="s">
        <v>10</v>
      </c>
    </row>
    <row r="9" spans="1:4">
      <c r="A9" s="52"/>
      <c r="B9" s="53"/>
      <c r="C9" s="54" t="s">
        <v>11</v>
      </c>
      <c r="D9" s="33" t="s">
        <v>12</v>
      </c>
    </row>
    <row r="10" spans="1:4">
      <c r="A10" s="55">
        <v>1</v>
      </c>
      <c r="B10" s="55" t="s">
        <v>13</v>
      </c>
      <c r="C10" s="56"/>
      <c r="D10" s="56"/>
    </row>
    <row r="11" spans="1:4">
      <c r="A11" s="55" t="s">
        <v>14</v>
      </c>
      <c r="B11" s="57" t="s">
        <v>15</v>
      </c>
      <c r="C11" s="56"/>
      <c r="D11" s="58"/>
    </row>
    <row r="12" spans="1:4">
      <c r="A12" s="59" t="s">
        <v>16</v>
      </c>
      <c r="B12" s="59" t="s">
        <v>17</v>
      </c>
      <c r="C12" s="60">
        <v>47671547.23</v>
      </c>
      <c r="D12" s="60">
        <v>211682055.75</v>
      </c>
    </row>
    <row r="13" spans="1:4">
      <c r="A13" s="59" t="s">
        <v>18</v>
      </c>
      <c r="B13" s="59" t="s">
        <v>19</v>
      </c>
      <c r="C13" s="60">
        <v>390000</v>
      </c>
      <c r="D13" s="60">
        <v>39600</v>
      </c>
    </row>
    <row r="14" ht="16" customHeight="1" spans="1:4">
      <c r="A14" s="59" t="s">
        <v>20</v>
      </c>
      <c r="B14" s="61" t="s">
        <v>21</v>
      </c>
      <c r="C14" s="60">
        <v>17386424.31</v>
      </c>
      <c r="D14" s="60">
        <f>13261525.12-3284734.24</f>
        <v>9976790.88</v>
      </c>
    </row>
    <row r="15" spans="1:4">
      <c r="A15" s="59" t="s">
        <v>22</v>
      </c>
      <c r="B15" s="59" t="s">
        <v>23</v>
      </c>
      <c r="C15" s="60">
        <v>0</v>
      </c>
      <c r="D15" s="60">
        <v>0</v>
      </c>
    </row>
    <row r="16" spans="1:4">
      <c r="A16" s="59" t="s">
        <v>24</v>
      </c>
      <c r="B16" s="59" t="s">
        <v>25</v>
      </c>
      <c r="C16" s="60"/>
      <c r="D16" s="60"/>
    </row>
    <row r="17" spans="1:4">
      <c r="A17" s="59" t="s">
        <v>26</v>
      </c>
      <c r="B17" s="59" t="s">
        <v>27</v>
      </c>
      <c r="C17" s="62">
        <v>29441628.47</v>
      </c>
      <c r="D17" s="62">
        <v>76057341.45</v>
      </c>
    </row>
    <row r="18" spans="1:4">
      <c r="A18" s="59" t="s">
        <v>28</v>
      </c>
      <c r="B18" s="59" t="s">
        <v>29</v>
      </c>
      <c r="C18" s="62">
        <v>63846903.22</v>
      </c>
      <c r="D18" s="62">
        <v>184162903.25</v>
      </c>
    </row>
    <row r="19" spans="1:4">
      <c r="A19" s="59" t="s">
        <v>30</v>
      </c>
      <c r="B19" s="59" t="s">
        <v>31</v>
      </c>
      <c r="C19" s="62">
        <v>0</v>
      </c>
      <c r="D19" s="62"/>
    </row>
    <row r="20" ht="28" customHeight="1" spans="1:4">
      <c r="A20" s="63" t="s">
        <v>32</v>
      </c>
      <c r="B20" s="64" t="s">
        <v>33</v>
      </c>
      <c r="C20" s="62"/>
      <c r="D20" s="62"/>
    </row>
    <row r="21" spans="1:4">
      <c r="A21" s="59" t="s">
        <v>34</v>
      </c>
      <c r="B21" s="64" t="s">
        <v>35</v>
      </c>
      <c r="C21" s="62"/>
      <c r="D21" s="62">
        <v>3284734.24</v>
      </c>
    </row>
    <row r="22" spans="1:4">
      <c r="A22" s="65" t="s">
        <v>36</v>
      </c>
      <c r="B22" s="55" t="s">
        <v>37</v>
      </c>
      <c r="C22" s="66">
        <f>SUM(C12:C21)</f>
        <v>158736503.23</v>
      </c>
      <c r="D22" s="66">
        <f>SUM(D12:D21)</f>
        <v>485203425.57</v>
      </c>
    </row>
    <row r="23" spans="1:4">
      <c r="A23" s="65" t="s">
        <v>38</v>
      </c>
      <c r="B23" s="57" t="s">
        <v>39</v>
      </c>
      <c r="C23" s="62">
        <v>0</v>
      </c>
      <c r="D23" s="62">
        <v>0</v>
      </c>
    </row>
    <row r="24" spans="1:4">
      <c r="A24" s="59" t="s">
        <v>40</v>
      </c>
      <c r="B24" s="59" t="s">
        <v>41</v>
      </c>
      <c r="C24" s="62">
        <v>13317022054.9</v>
      </c>
      <c r="D24" s="62">
        <v>12308490518.54</v>
      </c>
    </row>
    <row r="25" spans="1:4">
      <c r="A25" s="59" t="s">
        <v>42</v>
      </c>
      <c r="B25" s="59" t="s">
        <v>43</v>
      </c>
      <c r="C25" s="62">
        <v>0</v>
      </c>
      <c r="D25" s="62">
        <v>0</v>
      </c>
    </row>
    <row r="26" spans="1:4">
      <c r="A26" s="59" t="s">
        <v>44</v>
      </c>
      <c r="B26" s="59" t="s">
        <v>45</v>
      </c>
      <c r="C26" s="62"/>
      <c r="D26" s="62"/>
    </row>
    <row r="27" spans="1:4">
      <c r="A27" s="59" t="s">
        <v>46</v>
      </c>
      <c r="B27" s="59" t="s">
        <v>47</v>
      </c>
      <c r="C27" s="62">
        <v>33811920</v>
      </c>
      <c r="D27" s="62">
        <v>33811920</v>
      </c>
    </row>
    <row r="28" spans="1:4">
      <c r="A28" s="59" t="s">
        <v>48</v>
      </c>
      <c r="B28" s="59" t="s">
        <v>49</v>
      </c>
      <c r="C28" s="62"/>
      <c r="D28" s="62"/>
    </row>
    <row r="29" spans="1:4">
      <c r="A29" s="59" t="s">
        <v>50</v>
      </c>
      <c r="B29" s="59" t="s">
        <v>51</v>
      </c>
      <c r="C29" s="62">
        <v>18897260.27</v>
      </c>
      <c r="D29" s="62">
        <v>20307123.28</v>
      </c>
    </row>
    <row r="30" spans="1:4">
      <c r="A30" s="59" t="s">
        <v>52</v>
      </c>
      <c r="B30" s="59" t="s">
        <v>53</v>
      </c>
      <c r="C30" s="62"/>
      <c r="D30" s="62"/>
    </row>
    <row r="31" spans="1:4">
      <c r="A31" s="59" t="s">
        <v>54</v>
      </c>
      <c r="B31" s="59" t="s">
        <v>55</v>
      </c>
      <c r="C31" s="62">
        <v>558560700.64</v>
      </c>
      <c r="D31" s="62">
        <v>429723094.6</v>
      </c>
    </row>
    <row r="32" spans="1:4">
      <c r="A32" s="59" t="s">
        <v>56</v>
      </c>
      <c r="B32" s="59" t="s">
        <v>57</v>
      </c>
      <c r="C32" s="67"/>
      <c r="D32" s="67"/>
    </row>
    <row r="33" ht="15.15" spans="1:4">
      <c r="A33" s="59" t="s">
        <v>58</v>
      </c>
      <c r="B33" s="55" t="s">
        <v>59</v>
      </c>
      <c r="C33" s="68">
        <f>SUM(C24:C31)</f>
        <v>13928291935.81</v>
      </c>
      <c r="D33" s="68">
        <f>SUM(D24:D31)</f>
        <v>12792332656.42</v>
      </c>
    </row>
    <row r="34" ht="15.15" spans="1:4">
      <c r="A34" s="65" t="s">
        <v>60</v>
      </c>
      <c r="B34" s="55" t="s">
        <v>61</v>
      </c>
      <c r="C34" s="69">
        <f>+C22+C33</f>
        <v>14087028439.04</v>
      </c>
      <c r="D34" s="69">
        <f>+D22+D33</f>
        <v>13277536081.99</v>
      </c>
    </row>
    <row r="35" spans="1:4">
      <c r="A35" s="65" t="s">
        <v>62</v>
      </c>
      <c r="B35" s="55" t="s">
        <v>63</v>
      </c>
      <c r="C35" s="62">
        <v>0</v>
      </c>
      <c r="D35" s="62">
        <v>0</v>
      </c>
    </row>
    <row r="36" spans="1:4">
      <c r="A36" s="65" t="s">
        <v>64</v>
      </c>
      <c r="B36" s="55" t="s">
        <v>65</v>
      </c>
      <c r="C36" s="62">
        <v>0</v>
      </c>
      <c r="D36" s="62">
        <v>0</v>
      </c>
    </row>
    <row r="37" spans="1:4">
      <c r="A37" s="65" t="s">
        <v>66</v>
      </c>
      <c r="B37" s="70" t="s">
        <v>67</v>
      </c>
      <c r="C37" s="62"/>
      <c r="D37" s="62"/>
    </row>
    <row r="38" spans="1:4">
      <c r="A38" s="63" t="s">
        <v>68</v>
      </c>
      <c r="B38" s="59" t="s">
        <v>69</v>
      </c>
      <c r="C38" s="71">
        <v>928554331.13</v>
      </c>
      <c r="D38" s="71">
        <f>85551078.56+136590580.66</f>
        <v>222141659.22</v>
      </c>
    </row>
    <row r="39" spans="1:4">
      <c r="A39" s="63" t="s">
        <v>70</v>
      </c>
      <c r="B39" s="72" t="s">
        <v>71</v>
      </c>
      <c r="C39" s="71">
        <v>6671477.19</v>
      </c>
      <c r="D39" s="71">
        <v>6957021.11</v>
      </c>
    </row>
    <row r="40" spans="1:4">
      <c r="A40" s="63" t="s">
        <v>72</v>
      </c>
      <c r="B40" s="59" t="s">
        <v>73</v>
      </c>
      <c r="C40" s="71">
        <v>5595409.32</v>
      </c>
      <c r="D40" s="71">
        <v>31812373.96</v>
      </c>
    </row>
    <row r="41" spans="1:4">
      <c r="A41" s="63" t="s">
        <v>74</v>
      </c>
      <c r="B41" s="59" t="s">
        <v>75</v>
      </c>
      <c r="C41" s="71">
        <v>220396.62</v>
      </c>
      <c r="D41" s="71">
        <v>107898.28</v>
      </c>
    </row>
    <row r="42" spans="1:4">
      <c r="A42" s="63" t="s">
        <v>76</v>
      </c>
      <c r="B42" s="59" t="s">
        <v>77</v>
      </c>
      <c r="C42" s="71"/>
      <c r="D42" s="71"/>
    </row>
    <row r="43" spans="1:4">
      <c r="A43" s="63" t="s">
        <v>78</v>
      </c>
      <c r="B43" s="59" t="s">
        <v>79</v>
      </c>
      <c r="C43" s="71">
        <v>188972602.75</v>
      </c>
      <c r="D43" s="71">
        <v>203071232.88</v>
      </c>
    </row>
    <row r="44" spans="1:4">
      <c r="A44" s="63" t="s">
        <v>80</v>
      </c>
      <c r="B44" s="59" t="s">
        <v>81</v>
      </c>
      <c r="C44" s="71">
        <v>15433581</v>
      </c>
      <c r="D44" s="71">
        <v>15433581</v>
      </c>
    </row>
    <row r="45" spans="1:4">
      <c r="A45" s="63" t="s">
        <v>82</v>
      </c>
      <c r="B45" s="59" t="s">
        <v>83</v>
      </c>
      <c r="C45" s="71"/>
      <c r="D45" s="71"/>
    </row>
    <row r="46" spans="1:4">
      <c r="A46" s="63" t="s">
        <v>84</v>
      </c>
      <c r="B46" s="59" t="s">
        <v>85</v>
      </c>
      <c r="C46" s="71"/>
      <c r="D46" s="71"/>
    </row>
    <row r="47" spans="1:4">
      <c r="A47" s="63" t="s">
        <v>86</v>
      </c>
      <c r="B47" s="59" t="s">
        <v>87</v>
      </c>
      <c r="C47" s="71">
        <v>946675.63</v>
      </c>
      <c r="D47" s="71">
        <v>1537226.04</v>
      </c>
    </row>
    <row r="48" ht="29" customHeight="1" spans="1:4">
      <c r="A48" s="63" t="s">
        <v>88</v>
      </c>
      <c r="B48" s="64" t="s">
        <v>89</v>
      </c>
      <c r="C48" s="62"/>
      <c r="D48" s="62"/>
    </row>
    <row r="49" spans="1:4">
      <c r="A49" s="63" t="s">
        <v>90</v>
      </c>
      <c r="B49" s="59" t="s">
        <v>91</v>
      </c>
      <c r="C49" s="62"/>
      <c r="D49" s="62"/>
    </row>
    <row r="50" spans="1:4">
      <c r="A50" s="65" t="s">
        <v>92</v>
      </c>
      <c r="B50" s="73" t="s">
        <v>93</v>
      </c>
      <c r="C50" s="66">
        <f>SUM(C38:C48)</f>
        <v>1146394473.64</v>
      </c>
      <c r="D50" s="66">
        <f>SUM(D38:D48)</f>
        <v>481060992.49</v>
      </c>
    </row>
    <row r="51" spans="1:4">
      <c r="A51" s="65" t="s">
        <v>94</v>
      </c>
      <c r="B51" s="57" t="s">
        <v>95</v>
      </c>
      <c r="C51" s="62">
        <v>0</v>
      </c>
      <c r="D51" s="62">
        <v>0</v>
      </c>
    </row>
    <row r="52" spans="1:4">
      <c r="A52" s="59" t="s">
        <v>96</v>
      </c>
      <c r="B52" s="59" t="s">
        <v>97</v>
      </c>
      <c r="C52" s="71">
        <v>17000000000</v>
      </c>
      <c r="D52" s="71">
        <v>15800000000</v>
      </c>
    </row>
    <row r="53" spans="1:4">
      <c r="A53" s="59" t="s">
        <v>98</v>
      </c>
      <c r="B53" s="59" t="s">
        <v>99</v>
      </c>
      <c r="C53" s="71"/>
      <c r="D53" s="71"/>
    </row>
    <row r="54" spans="1:4">
      <c r="A54" s="59" t="s">
        <v>100</v>
      </c>
      <c r="B54" s="59" t="s">
        <v>101</v>
      </c>
      <c r="C54" s="71"/>
      <c r="D54" s="71"/>
    </row>
    <row r="55" spans="1:4">
      <c r="A55" s="59" t="s">
        <v>102</v>
      </c>
      <c r="B55" s="59" t="s">
        <v>103</v>
      </c>
      <c r="C55" s="71">
        <v>0</v>
      </c>
      <c r="D55" s="71">
        <v>0</v>
      </c>
    </row>
    <row r="56" spans="1:4">
      <c r="A56" s="59" t="s">
        <v>104</v>
      </c>
      <c r="B56" s="59" t="s">
        <v>57</v>
      </c>
      <c r="C56" s="62">
        <v>0</v>
      </c>
      <c r="D56" s="62">
        <v>0</v>
      </c>
    </row>
    <row r="57" spans="1:4">
      <c r="A57" s="65" t="s">
        <v>105</v>
      </c>
      <c r="B57" s="74" t="s">
        <v>106</v>
      </c>
      <c r="C57" s="66">
        <f>SUM(C52:C56)</f>
        <v>17000000000</v>
      </c>
      <c r="D57" s="66">
        <f>SUM(D52:D56)</f>
        <v>15800000000</v>
      </c>
    </row>
    <row r="58" spans="1:4">
      <c r="A58" s="65" t="s">
        <v>107</v>
      </c>
      <c r="B58" s="74" t="s">
        <v>108</v>
      </c>
      <c r="C58" s="66">
        <f>+C50+C57</f>
        <v>18146394473.64</v>
      </c>
      <c r="D58" s="66">
        <f>+D50+D57</f>
        <v>16281060992.49</v>
      </c>
    </row>
    <row r="59" spans="1:4">
      <c r="A59" s="65" t="s">
        <v>109</v>
      </c>
      <c r="B59" s="57" t="s">
        <v>110</v>
      </c>
      <c r="C59" s="75">
        <f>C61</f>
        <v>0</v>
      </c>
      <c r="D59" s="75">
        <f>D61</f>
        <v>0</v>
      </c>
    </row>
    <row r="60" spans="1:4">
      <c r="A60" s="59" t="s">
        <v>111</v>
      </c>
      <c r="B60" s="76" t="s">
        <v>112</v>
      </c>
      <c r="C60" s="62"/>
      <c r="D60" s="62"/>
    </row>
    <row r="61" spans="1:4">
      <c r="A61" s="59" t="s">
        <v>113</v>
      </c>
      <c r="B61" s="77" t="s">
        <v>114</v>
      </c>
      <c r="C61" s="62">
        <v>0</v>
      </c>
      <c r="D61" s="62">
        <v>0</v>
      </c>
    </row>
    <row r="62" spans="1:4">
      <c r="A62" s="59" t="s">
        <v>115</v>
      </c>
      <c r="B62" s="77" t="s">
        <v>116</v>
      </c>
      <c r="C62" s="62">
        <v>3680785000</v>
      </c>
      <c r="D62" s="62">
        <v>3680785000</v>
      </c>
    </row>
    <row r="63" spans="1:4">
      <c r="A63" s="59" t="s">
        <v>117</v>
      </c>
      <c r="B63" s="76" t="s">
        <v>118</v>
      </c>
      <c r="C63" s="62">
        <v>-175964106</v>
      </c>
      <c r="D63" s="62">
        <v>-175964106</v>
      </c>
    </row>
    <row r="64" spans="1:4">
      <c r="A64" s="59" t="s">
        <v>119</v>
      </c>
      <c r="B64" s="76" t="s">
        <v>120</v>
      </c>
      <c r="C64" s="62">
        <v>133351798</v>
      </c>
      <c r="D64" s="62">
        <v>133351798</v>
      </c>
    </row>
    <row r="65" spans="1:4">
      <c r="A65" s="59" t="s">
        <v>121</v>
      </c>
      <c r="B65" s="76" t="s">
        <v>122</v>
      </c>
      <c r="C65" s="62">
        <v>1600084101.82</v>
      </c>
      <c r="D65" s="62">
        <v>1600084101.82</v>
      </c>
    </row>
    <row r="66" spans="1:4">
      <c r="A66" s="59" t="s">
        <v>123</v>
      </c>
      <c r="B66" s="76" t="s">
        <v>124</v>
      </c>
      <c r="C66" s="62"/>
      <c r="D66" s="62"/>
    </row>
    <row r="67" spans="1:4">
      <c r="A67" s="59" t="s">
        <v>125</v>
      </c>
      <c r="B67" s="59" t="s">
        <v>126</v>
      </c>
      <c r="C67" s="62"/>
      <c r="D67" s="62"/>
    </row>
    <row r="68" spans="1:4">
      <c r="A68" s="59" t="s">
        <v>127</v>
      </c>
      <c r="B68" s="59" t="s">
        <v>128</v>
      </c>
      <c r="C68" s="66">
        <f>+C69+C70</f>
        <v>-9297622828.42</v>
      </c>
      <c r="D68" s="66">
        <f>+D69+D70</f>
        <v>-8241781704.32</v>
      </c>
    </row>
    <row r="69" spans="1:4">
      <c r="A69" s="59" t="s">
        <v>129</v>
      </c>
      <c r="B69" s="77" t="s">
        <v>130</v>
      </c>
      <c r="C69" s="62"/>
      <c r="D69" s="62">
        <f>[1]income.1!E32</f>
        <v>1055841124.1</v>
      </c>
    </row>
    <row r="70" spans="1:4">
      <c r="A70" s="59" t="s">
        <v>131</v>
      </c>
      <c r="B70" s="77" t="s">
        <v>128</v>
      </c>
      <c r="C70" s="62">
        <v>-9297622828.42</v>
      </c>
      <c r="D70" s="62">
        <f>C68</f>
        <v>-9297622828.42</v>
      </c>
    </row>
    <row r="71" spans="1:4">
      <c r="A71" s="59" t="s">
        <v>132</v>
      </c>
      <c r="B71" s="55" t="s">
        <v>133</v>
      </c>
      <c r="C71" s="66">
        <f>+SUM(C61:C68)</f>
        <v>-4059366034.6</v>
      </c>
      <c r="D71" s="66">
        <f>+SUM(D61:D68)</f>
        <v>-3003524910.5</v>
      </c>
    </row>
    <row r="72" ht="15.15" spans="1:4">
      <c r="A72" s="78" t="s">
        <v>134</v>
      </c>
      <c r="B72" s="79" t="s">
        <v>135</v>
      </c>
      <c r="C72" s="80">
        <f>+C71+C58</f>
        <v>14087028439.04</v>
      </c>
      <c r="D72" s="80">
        <f>+D71+D58</f>
        <v>13277536081.99</v>
      </c>
    </row>
    <row r="73" ht="15.15"/>
  </sheetData>
  <mergeCells count="6">
    <mergeCell ref="C1:D1"/>
    <mergeCell ref="C2:D2"/>
    <mergeCell ref="A3:D3"/>
    <mergeCell ref="C4:D4"/>
    <mergeCell ref="C7:D7"/>
    <mergeCell ref="B8:B9"/>
  </mergeCells>
  <pageMargins left="0.75" right="0.236111111111111" top="0.511805555555556" bottom="0.354166666666667" header="0.5" footer="0.354166666666667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K17" sqref="K17"/>
    </sheetView>
  </sheetViews>
  <sheetFormatPr defaultColWidth="8.73148148148148" defaultRowHeight="13" customHeight="1" outlineLevelCol="4"/>
  <cols>
    <col min="2" max="2" width="4.90740740740741" customWidth="1"/>
    <col min="3" max="3" width="42.8888888888889" customWidth="1"/>
    <col min="4" max="5" width="18.1851851851852" customWidth="1"/>
  </cols>
  <sheetData>
    <row r="1" customHeight="1" spans="1:5">
      <c r="A1" s="1"/>
      <c r="B1" s="1"/>
      <c r="C1" s="1"/>
      <c r="D1" s="24">
        <f>[1]data.1!C1</f>
        <v>0</v>
      </c>
      <c r="E1" s="24"/>
    </row>
    <row r="2" customHeight="1" spans="1:5">
      <c r="A2" s="1"/>
      <c r="B2" s="1"/>
      <c r="C2" s="1"/>
      <c r="D2" s="24">
        <f>[1]data.1!C2</f>
        <v>0</v>
      </c>
      <c r="E2" s="24"/>
    </row>
    <row r="3" customHeight="1" spans="1:5">
      <c r="A3" s="1"/>
      <c r="B3" s="1"/>
      <c r="C3" s="1"/>
      <c r="D3" s="1"/>
      <c r="E3" s="1"/>
    </row>
    <row r="4" customHeight="1" spans="1:5">
      <c r="A4" s="1"/>
      <c r="B4" s="4" t="s">
        <v>136</v>
      </c>
      <c r="C4" s="4"/>
      <c r="D4" s="4"/>
      <c r="E4" s="4"/>
    </row>
    <row r="5" customHeight="1" spans="1:5">
      <c r="A5" s="1"/>
      <c r="B5" s="25"/>
      <c r="C5" s="25"/>
      <c r="D5" s="25"/>
      <c r="E5" s="25"/>
    </row>
    <row r="6" customHeight="1" spans="1:5">
      <c r="A6" s="1"/>
      <c r="B6" s="26"/>
      <c r="C6" s="26">
        <f>+[1]data.1!B5</f>
        <v>0</v>
      </c>
      <c r="D6" s="25"/>
      <c r="E6" s="25"/>
    </row>
    <row r="7" customHeight="1" spans="1:5">
      <c r="A7" s="1"/>
      <c r="B7" s="1"/>
      <c r="C7" s="1">
        <f>+[1]data.1!B6</f>
        <v>0</v>
      </c>
      <c r="D7" s="27">
        <f>+[1]data.1!C4</f>
        <v>0</v>
      </c>
      <c r="E7" s="27"/>
    </row>
    <row r="8" customHeight="1" spans="1:5">
      <c r="A8" s="1"/>
      <c r="B8" s="1"/>
      <c r="C8" s="1"/>
      <c r="D8" s="1"/>
      <c r="E8" s="28" t="s">
        <v>137</v>
      </c>
    </row>
    <row r="9" customHeight="1" spans="1:5">
      <c r="A9" s="1"/>
      <c r="B9" s="29" t="s">
        <v>7</v>
      </c>
      <c r="C9" s="29" t="s">
        <v>8</v>
      </c>
      <c r="D9" s="30" t="s">
        <v>9</v>
      </c>
      <c r="E9" s="31" t="s">
        <v>10</v>
      </c>
    </row>
    <row r="10" customHeight="1" spans="1:5">
      <c r="A10" s="1"/>
      <c r="B10" s="29"/>
      <c r="C10" s="29"/>
      <c r="D10" s="32" t="s">
        <v>11</v>
      </c>
      <c r="E10" s="33">
        <f>[1]data.1!D9</f>
        <v>0</v>
      </c>
    </row>
    <row r="11" customHeight="1" spans="1:5">
      <c r="A11" s="1"/>
      <c r="B11" s="34" t="s">
        <v>138</v>
      </c>
      <c r="C11" s="35" t="s">
        <v>139</v>
      </c>
      <c r="D11" s="36">
        <v>8310638334.26</v>
      </c>
      <c r="E11" s="36">
        <v>9395405214.57</v>
      </c>
    </row>
    <row r="12" customHeight="1" spans="1:5">
      <c r="A12" s="1"/>
      <c r="B12" s="37" t="s">
        <v>140</v>
      </c>
      <c r="C12" s="38" t="s">
        <v>141</v>
      </c>
      <c r="D12" s="36">
        <v>0</v>
      </c>
      <c r="E12" s="36">
        <v>5538825227.97</v>
      </c>
    </row>
    <row r="13" customHeight="1" spans="1:5">
      <c r="A13" s="39"/>
      <c r="B13" s="40" t="s">
        <v>142</v>
      </c>
      <c r="C13" s="41" t="s">
        <v>143</v>
      </c>
      <c r="D13" s="42">
        <f>+D11-D12</f>
        <v>8310638334.26</v>
      </c>
      <c r="E13" s="42">
        <f>+E11-E12</f>
        <v>3856579986.6</v>
      </c>
    </row>
    <row r="14" customHeight="1" spans="1:5">
      <c r="A14" s="1"/>
      <c r="B14" s="37" t="s">
        <v>144</v>
      </c>
      <c r="C14" s="38" t="s">
        <v>145</v>
      </c>
      <c r="D14" s="36"/>
      <c r="E14" s="36"/>
    </row>
    <row r="15" customHeight="1" spans="1:5">
      <c r="A15" s="1"/>
      <c r="B15" s="37" t="s">
        <v>146</v>
      </c>
      <c r="C15" s="38" t="s">
        <v>147</v>
      </c>
      <c r="D15" s="36"/>
      <c r="E15" s="36">
        <v>3150093.04</v>
      </c>
    </row>
    <row r="16" customHeight="1" spans="1:5">
      <c r="A16" s="1"/>
      <c r="B16" s="37" t="s">
        <v>148</v>
      </c>
      <c r="C16" s="38" t="s">
        <v>149</v>
      </c>
      <c r="D16" s="36"/>
      <c r="E16" s="36">
        <v>25411488</v>
      </c>
    </row>
    <row r="17" customHeight="1" spans="1:5">
      <c r="A17" s="1"/>
      <c r="B17" s="37" t="s">
        <v>150</v>
      </c>
      <c r="C17" s="38" t="s">
        <v>151</v>
      </c>
      <c r="D17" s="36"/>
      <c r="E17" s="36"/>
    </row>
    <row r="18" customHeight="1" spans="1:5">
      <c r="A18" s="1"/>
      <c r="B18" s="37" t="s">
        <v>152</v>
      </c>
      <c r="C18" s="38" t="s">
        <v>153</v>
      </c>
      <c r="D18" s="36">
        <v>0</v>
      </c>
      <c r="E18" s="36">
        <f>2863045.86-1742591.31</f>
        <v>1120454.55</v>
      </c>
    </row>
    <row r="19" customHeight="1" spans="1:5">
      <c r="A19" s="1"/>
      <c r="B19" s="37" t="s">
        <v>154</v>
      </c>
      <c r="C19" s="38" t="s">
        <v>155</v>
      </c>
      <c r="D19" s="36">
        <v>4554860.04</v>
      </c>
      <c r="E19" s="36">
        <v>4221574.52</v>
      </c>
    </row>
    <row r="20" customHeight="1" spans="1:5">
      <c r="A20" s="1"/>
      <c r="B20" s="37" t="s">
        <v>156</v>
      </c>
      <c r="C20" s="38" t="s">
        <v>157</v>
      </c>
      <c r="D20" s="36">
        <v>5469870812.08</v>
      </c>
      <c r="E20" s="36">
        <v>242026950.89</v>
      </c>
    </row>
    <row r="21" customHeight="1" spans="1:5">
      <c r="A21" s="1"/>
      <c r="B21" s="37" t="s">
        <v>158</v>
      </c>
      <c r="C21" s="38" t="s">
        <v>159</v>
      </c>
      <c r="D21" s="36">
        <v>1679958904.13</v>
      </c>
      <c r="E21" s="36">
        <v>2443912328.91</v>
      </c>
    </row>
    <row r="22" customHeight="1" spans="1:5">
      <c r="A22" s="1"/>
      <c r="B22" s="37" t="s">
        <v>160</v>
      </c>
      <c r="C22" s="38" t="s">
        <v>161</v>
      </c>
      <c r="D22" s="36">
        <v>17775586.58</v>
      </c>
      <c r="E22" s="36">
        <v>21108234.07</v>
      </c>
    </row>
    <row r="23" customHeight="1" spans="1:5">
      <c r="A23" s="1"/>
      <c r="B23" s="37" t="s">
        <v>162</v>
      </c>
      <c r="C23" s="38" t="s">
        <v>163</v>
      </c>
      <c r="D23" s="36"/>
      <c r="E23" s="36"/>
    </row>
    <row r="24" customHeight="1" spans="1:5">
      <c r="A24" s="1"/>
      <c r="B24" s="37" t="s">
        <v>164</v>
      </c>
      <c r="C24" s="38" t="s">
        <v>165</v>
      </c>
      <c r="D24" s="36">
        <v>0</v>
      </c>
      <c r="E24" s="36">
        <v>1742591.31</v>
      </c>
    </row>
    <row r="25" customHeight="1" spans="1:5">
      <c r="A25" s="1"/>
      <c r="B25" s="37" t="s">
        <v>166</v>
      </c>
      <c r="C25" s="38" t="s">
        <v>167</v>
      </c>
      <c r="D25" s="36"/>
      <c r="E25" s="36"/>
    </row>
    <row r="26" customHeight="1" spans="1:5">
      <c r="A26" s="1"/>
      <c r="B26" s="37" t="s">
        <v>168</v>
      </c>
      <c r="C26" s="38" t="s">
        <v>169</v>
      </c>
      <c r="D26" s="36"/>
      <c r="E26" s="36"/>
    </row>
    <row r="27" customHeight="1" spans="1:5">
      <c r="A27" s="1"/>
      <c r="B27" s="37" t="s">
        <v>170</v>
      </c>
      <c r="C27" s="38" t="s">
        <v>171</v>
      </c>
      <c r="D27" s="36">
        <v>-1031900885</v>
      </c>
      <c r="E27" s="36"/>
    </row>
    <row r="28" customHeight="1" spans="1:5">
      <c r="A28" s="39"/>
      <c r="B28" s="40" t="s">
        <v>172</v>
      </c>
      <c r="C28" s="41" t="s">
        <v>173</v>
      </c>
      <c r="D28" s="42">
        <f>D13+SUM(D14:D18)-SUM(D19:D22)+D23+D24+D27</f>
        <v>106577286.43</v>
      </c>
      <c r="E28" s="42">
        <f>E13+SUM(E14:E18)-SUM(E19:E22)+E23+E24+E27</f>
        <v>1176735525.11</v>
      </c>
    </row>
    <row r="29" customHeight="1" spans="1:5">
      <c r="A29" s="1"/>
      <c r="B29" s="37" t="s">
        <v>174</v>
      </c>
      <c r="C29" s="38" t="s">
        <v>175</v>
      </c>
      <c r="D29" s="36"/>
      <c r="E29" s="36">
        <f>-122304264.02+1409863.01</f>
        <v>-120894401.01</v>
      </c>
    </row>
    <row r="30" customHeight="1" spans="1:5">
      <c r="A30" s="39"/>
      <c r="B30" s="40" t="s">
        <v>176</v>
      </c>
      <c r="C30" s="41" t="s">
        <v>177</v>
      </c>
      <c r="D30" s="43">
        <f>D28-D29</f>
        <v>106577286.43</v>
      </c>
      <c r="E30" s="43">
        <f>E28+E29</f>
        <v>1055841124.1</v>
      </c>
    </row>
    <row r="31" customHeight="1" spans="1:5">
      <c r="A31" s="1"/>
      <c r="B31" s="37" t="s">
        <v>178</v>
      </c>
      <c r="C31" s="41" t="s">
        <v>179</v>
      </c>
      <c r="D31" s="36"/>
      <c r="E31" s="36"/>
    </row>
    <row r="32" customHeight="1" spans="1:5">
      <c r="A32" s="39"/>
      <c r="B32" s="40" t="s">
        <v>180</v>
      </c>
      <c r="C32" s="41" t="s">
        <v>181</v>
      </c>
      <c r="D32" s="42">
        <f>+D30</f>
        <v>106577286.43</v>
      </c>
      <c r="E32" s="42">
        <f>+E30</f>
        <v>1055841124.1</v>
      </c>
    </row>
    <row r="33" customHeight="1" spans="1:5">
      <c r="A33" s="1"/>
      <c r="B33" s="37" t="s">
        <v>182</v>
      </c>
      <c r="C33" s="41" t="s">
        <v>183</v>
      </c>
      <c r="D33" s="36"/>
      <c r="E33" s="36"/>
    </row>
    <row r="34" customHeight="1" spans="1:5">
      <c r="A34" s="1"/>
      <c r="B34" s="37" t="s">
        <v>184</v>
      </c>
      <c r="C34" s="38" t="s">
        <v>185</v>
      </c>
      <c r="D34" s="36"/>
      <c r="E34" s="36"/>
    </row>
    <row r="35" customHeight="1" spans="1:5">
      <c r="A35" s="1"/>
      <c r="B35" s="37" t="s">
        <v>186</v>
      </c>
      <c r="C35" s="38" t="s">
        <v>187</v>
      </c>
      <c r="D35" s="36"/>
      <c r="E35" s="36"/>
    </row>
    <row r="36" customHeight="1" spans="1:5">
      <c r="A36" s="1"/>
      <c r="B36" s="37" t="s">
        <v>188</v>
      </c>
      <c r="C36" s="38" t="s">
        <v>189</v>
      </c>
      <c r="D36" s="36"/>
      <c r="E36" s="36"/>
    </row>
    <row r="37" customHeight="1" spans="1:5">
      <c r="A37" s="39"/>
      <c r="B37" s="40" t="s">
        <v>190</v>
      </c>
      <c r="C37" s="41" t="s">
        <v>191</v>
      </c>
      <c r="D37" s="42">
        <f>D32</f>
        <v>106577286.43</v>
      </c>
      <c r="E37" s="42">
        <f>E32</f>
        <v>1055841124.1</v>
      </c>
    </row>
    <row r="38" customHeight="1" spans="1:5">
      <c r="A38" s="1" t="s">
        <v>57</v>
      </c>
      <c r="B38" s="37" t="s">
        <v>192</v>
      </c>
      <c r="C38" s="38" t="s">
        <v>193</v>
      </c>
      <c r="D38" s="42"/>
      <c r="E38" s="36"/>
    </row>
  </sheetData>
  <mergeCells count="6">
    <mergeCell ref="D1:E1"/>
    <mergeCell ref="D2:E2"/>
    <mergeCell ref="B4:E4"/>
    <mergeCell ref="D7:E7"/>
    <mergeCell ref="B9:B10"/>
    <mergeCell ref="C9:C10"/>
  </mergeCells>
  <pageMargins left="0.511805555555556" right="0.2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C26" sqref="C26:G29"/>
    </sheetView>
  </sheetViews>
  <sheetFormatPr defaultColWidth="9" defaultRowHeight="13.8"/>
  <cols>
    <col min="1" max="1" width="4.14814814814815" style="1" customWidth="1"/>
    <col min="2" max="2" width="36.3425925925926" style="1" customWidth="1"/>
    <col min="3" max="3" width="18" style="1" customWidth="1"/>
    <col min="4" max="4" width="15.8518518518519" style="1" customWidth="1"/>
    <col min="5" max="5" width="16.1481481481481" style="1" customWidth="1"/>
    <col min="6" max="6" width="18.8333333333333" style="1" customWidth="1"/>
    <col min="7" max="7" width="10.5185185185185" style="1" customWidth="1"/>
    <col min="8" max="8" width="11.8518518518519" style="1" customWidth="1"/>
    <col min="9" max="9" width="19.3055555555556" style="3" customWidth="1"/>
    <col min="10" max="10" width="19.2777777777778" style="3" customWidth="1"/>
    <col min="11" max="11" width="17.5740740740741" style="3" customWidth="1"/>
    <col min="12" max="20" width="17.5740740740741" style="1" customWidth="1"/>
    <col min="21" max="257" width="9.14814814814815" style="1"/>
    <col min="258" max="258" width="33.1481481481481" style="1" customWidth="1"/>
    <col min="259" max="276" width="17.5740740740741" style="1" customWidth="1"/>
    <col min="277" max="513" width="9.14814814814815" style="1"/>
    <col min="514" max="514" width="33.1481481481481" style="1" customWidth="1"/>
    <col min="515" max="532" width="17.5740740740741" style="1" customWidth="1"/>
    <col min="533" max="769" width="9.14814814814815" style="1"/>
    <col min="770" max="770" width="33.1481481481481" style="1" customWidth="1"/>
    <col min="771" max="788" width="17.5740740740741" style="1" customWidth="1"/>
    <col min="789" max="1025" width="9.14814814814815" style="1"/>
    <col min="1026" max="1026" width="33.1481481481481" style="1" customWidth="1"/>
    <col min="1027" max="1044" width="17.5740740740741" style="1" customWidth="1"/>
    <col min="1045" max="1281" width="9.14814814814815" style="1"/>
    <col min="1282" max="1282" width="33.1481481481481" style="1" customWidth="1"/>
    <col min="1283" max="1300" width="17.5740740740741" style="1" customWidth="1"/>
    <col min="1301" max="1537" width="9.14814814814815" style="1"/>
    <col min="1538" max="1538" width="33.1481481481481" style="1" customWidth="1"/>
    <col min="1539" max="1556" width="17.5740740740741" style="1" customWidth="1"/>
    <col min="1557" max="1793" width="9.14814814814815" style="1"/>
    <col min="1794" max="1794" width="33.1481481481481" style="1" customWidth="1"/>
    <col min="1795" max="1812" width="17.5740740740741" style="1" customWidth="1"/>
    <col min="1813" max="2049" width="9.14814814814815" style="1"/>
    <col min="2050" max="2050" width="33.1481481481481" style="1" customWidth="1"/>
    <col min="2051" max="2068" width="17.5740740740741" style="1" customWidth="1"/>
    <col min="2069" max="2305" width="9.14814814814815" style="1"/>
    <col min="2306" max="2306" width="33.1481481481481" style="1" customWidth="1"/>
    <col min="2307" max="2324" width="17.5740740740741" style="1" customWidth="1"/>
    <col min="2325" max="2561" width="9.14814814814815" style="1"/>
    <col min="2562" max="2562" width="33.1481481481481" style="1" customWidth="1"/>
    <col min="2563" max="2580" width="17.5740740740741" style="1" customWidth="1"/>
    <col min="2581" max="2817" width="9.14814814814815" style="1"/>
    <col min="2818" max="2818" width="33.1481481481481" style="1" customWidth="1"/>
    <col min="2819" max="2836" width="17.5740740740741" style="1" customWidth="1"/>
    <col min="2837" max="3073" width="9.14814814814815" style="1"/>
    <col min="3074" max="3074" width="33.1481481481481" style="1" customWidth="1"/>
    <col min="3075" max="3092" width="17.5740740740741" style="1" customWidth="1"/>
    <col min="3093" max="3329" width="9.14814814814815" style="1"/>
    <col min="3330" max="3330" width="33.1481481481481" style="1" customWidth="1"/>
    <col min="3331" max="3348" width="17.5740740740741" style="1" customWidth="1"/>
    <col min="3349" max="3585" width="9.14814814814815" style="1"/>
    <col min="3586" max="3586" width="33.1481481481481" style="1" customWidth="1"/>
    <col min="3587" max="3604" width="17.5740740740741" style="1" customWidth="1"/>
    <col min="3605" max="3841" width="9.14814814814815" style="1"/>
    <col min="3842" max="3842" width="33.1481481481481" style="1" customWidth="1"/>
    <col min="3843" max="3860" width="17.5740740740741" style="1" customWidth="1"/>
    <col min="3861" max="4097" width="9.14814814814815" style="1"/>
    <col min="4098" max="4098" width="33.1481481481481" style="1" customWidth="1"/>
    <col min="4099" max="4116" width="17.5740740740741" style="1" customWidth="1"/>
    <col min="4117" max="4353" width="9.14814814814815" style="1"/>
    <col min="4354" max="4354" width="33.1481481481481" style="1" customWidth="1"/>
    <col min="4355" max="4372" width="17.5740740740741" style="1" customWidth="1"/>
    <col min="4373" max="4609" width="9.14814814814815" style="1"/>
    <col min="4610" max="4610" width="33.1481481481481" style="1" customWidth="1"/>
    <col min="4611" max="4628" width="17.5740740740741" style="1" customWidth="1"/>
    <col min="4629" max="4865" width="9.14814814814815" style="1"/>
    <col min="4866" max="4866" width="33.1481481481481" style="1" customWidth="1"/>
    <col min="4867" max="4884" width="17.5740740740741" style="1" customWidth="1"/>
    <col min="4885" max="5121" width="9.14814814814815" style="1"/>
    <col min="5122" max="5122" width="33.1481481481481" style="1" customWidth="1"/>
    <col min="5123" max="5140" width="17.5740740740741" style="1" customWidth="1"/>
    <col min="5141" max="5377" width="9.14814814814815" style="1"/>
    <col min="5378" max="5378" width="33.1481481481481" style="1" customWidth="1"/>
    <col min="5379" max="5396" width="17.5740740740741" style="1" customWidth="1"/>
    <col min="5397" max="5633" width="9.14814814814815" style="1"/>
    <col min="5634" max="5634" width="33.1481481481481" style="1" customWidth="1"/>
    <col min="5635" max="5652" width="17.5740740740741" style="1" customWidth="1"/>
    <col min="5653" max="5889" width="9.14814814814815" style="1"/>
    <col min="5890" max="5890" width="33.1481481481481" style="1" customWidth="1"/>
    <col min="5891" max="5908" width="17.5740740740741" style="1" customWidth="1"/>
    <col min="5909" max="6145" width="9.14814814814815" style="1"/>
    <col min="6146" max="6146" width="33.1481481481481" style="1" customWidth="1"/>
    <col min="6147" max="6164" width="17.5740740740741" style="1" customWidth="1"/>
    <col min="6165" max="6401" width="9.14814814814815" style="1"/>
    <col min="6402" max="6402" width="33.1481481481481" style="1" customWidth="1"/>
    <col min="6403" max="6420" width="17.5740740740741" style="1" customWidth="1"/>
    <col min="6421" max="6657" width="9.14814814814815" style="1"/>
    <col min="6658" max="6658" width="33.1481481481481" style="1" customWidth="1"/>
    <col min="6659" max="6676" width="17.5740740740741" style="1" customWidth="1"/>
    <col min="6677" max="6913" width="9.14814814814815" style="1"/>
    <col min="6914" max="6914" width="33.1481481481481" style="1" customWidth="1"/>
    <col min="6915" max="6932" width="17.5740740740741" style="1" customWidth="1"/>
    <col min="6933" max="7169" width="9.14814814814815" style="1"/>
    <col min="7170" max="7170" width="33.1481481481481" style="1" customWidth="1"/>
    <col min="7171" max="7188" width="17.5740740740741" style="1" customWidth="1"/>
    <col min="7189" max="7425" width="9.14814814814815" style="1"/>
    <col min="7426" max="7426" width="33.1481481481481" style="1" customWidth="1"/>
    <col min="7427" max="7444" width="17.5740740740741" style="1" customWidth="1"/>
    <col min="7445" max="7681" width="9.14814814814815" style="1"/>
    <col min="7682" max="7682" width="33.1481481481481" style="1" customWidth="1"/>
    <col min="7683" max="7700" width="17.5740740740741" style="1" customWidth="1"/>
    <col min="7701" max="7937" width="9.14814814814815" style="1"/>
    <col min="7938" max="7938" width="33.1481481481481" style="1" customWidth="1"/>
    <col min="7939" max="7956" width="17.5740740740741" style="1" customWidth="1"/>
    <col min="7957" max="8193" width="9.14814814814815" style="1"/>
    <col min="8194" max="8194" width="33.1481481481481" style="1" customWidth="1"/>
    <col min="8195" max="8212" width="17.5740740740741" style="1" customWidth="1"/>
    <col min="8213" max="8449" width="9.14814814814815" style="1"/>
    <col min="8450" max="8450" width="33.1481481481481" style="1" customWidth="1"/>
    <col min="8451" max="8468" width="17.5740740740741" style="1" customWidth="1"/>
    <col min="8469" max="8705" width="9.14814814814815" style="1"/>
    <col min="8706" max="8706" width="33.1481481481481" style="1" customWidth="1"/>
    <col min="8707" max="8724" width="17.5740740740741" style="1" customWidth="1"/>
    <col min="8725" max="8961" width="9.14814814814815" style="1"/>
    <col min="8962" max="8962" width="33.1481481481481" style="1" customWidth="1"/>
    <col min="8963" max="8980" width="17.5740740740741" style="1" customWidth="1"/>
    <col min="8981" max="9217" width="9.14814814814815" style="1"/>
    <col min="9218" max="9218" width="33.1481481481481" style="1" customWidth="1"/>
    <col min="9219" max="9236" width="17.5740740740741" style="1" customWidth="1"/>
    <col min="9237" max="9473" width="9.14814814814815" style="1"/>
    <col min="9474" max="9474" width="33.1481481481481" style="1" customWidth="1"/>
    <col min="9475" max="9492" width="17.5740740740741" style="1" customWidth="1"/>
    <col min="9493" max="9729" width="9.14814814814815" style="1"/>
    <col min="9730" max="9730" width="33.1481481481481" style="1" customWidth="1"/>
    <col min="9731" max="9748" width="17.5740740740741" style="1" customWidth="1"/>
    <col min="9749" max="9985" width="9.14814814814815" style="1"/>
    <col min="9986" max="9986" width="33.1481481481481" style="1" customWidth="1"/>
    <col min="9987" max="10004" width="17.5740740740741" style="1" customWidth="1"/>
    <col min="10005" max="10241" width="9.14814814814815" style="1"/>
    <col min="10242" max="10242" width="33.1481481481481" style="1" customWidth="1"/>
    <col min="10243" max="10260" width="17.5740740740741" style="1" customWidth="1"/>
    <col min="10261" max="10497" width="9.14814814814815" style="1"/>
    <col min="10498" max="10498" width="33.1481481481481" style="1" customWidth="1"/>
    <col min="10499" max="10516" width="17.5740740740741" style="1" customWidth="1"/>
    <col min="10517" max="10753" width="9.14814814814815" style="1"/>
    <col min="10754" max="10754" width="33.1481481481481" style="1" customWidth="1"/>
    <col min="10755" max="10772" width="17.5740740740741" style="1" customWidth="1"/>
    <col min="10773" max="11009" width="9.14814814814815" style="1"/>
    <col min="11010" max="11010" width="33.1481481481481" style="1" customWidth="1"/>
    <col min="11011" max="11028" width="17.5740740740741" style="1" customWidth="1"/>
    <col min="11029" max="11265" width="9.14814814814815" style="1"/>
    <col min="11266" max="11266" width="33.1481481481481" style="1" customWidth="1"/>
    <col min="11267" max="11284" width="17.5740740740741" style="1" customWidth="1"/>
    <col min="11285" max="11521" width="9.14814814814815" style="1"/>
    <col min="11522" max="11522" width="33.1481481481481" style="1" customWidth="1"/>
    <col min="11523" max="11540" width="17.5740740740741" style="1" customWidth="1"/>
    <col min="11541" max="11777" width="9.14814814814815" style="1"/>
    <col min="11778" max="11778" width="33.1481481481481" style="1" customWidth="1"/>
    <col min="11779" max="11796" width="17.5740740740741" style="1" customWidth="1"/>
    <col min="11797" max="12033" width="9.14814814814815" style="1"/>
    <col min="12034" max="12034" width="33.1481481481481" style="1" customWidth="1"/>
    <col min="12035" max="12052" width="17.5740740740741" style="1" customWidth="1"/>
    <col min="12053" max="12289" width="9.14814814814815" style="1"/>
    <col min="12290" max="12290" width="33.1481481481481" style="1" customWidth="1"/>
    <col min="12291" max="12308" width="17.5740740740741" style="1" customWidth="1"/>
    <col min="12309" max="12545" width="9.14814814814815" style="1"/>
    <col min="12546" max="12546" width="33.1481481481481" style="1" customWidth="1"/>
    <col min="12547" max="12564" width="17.5740740740741" style="1" customWidth="1"/>
    <col min="12565" max="12801" width="9.14814814814815" style="1"/>
    <col min="12802" max="12802" width="33.1481481481481" style="1" customWidth="1"/>
    <col min="12803" max="12820" width="17.5740740740741" style="1" customWidth="1"/>
    <col min="12821" max="13057" width="9.14814814814815" style="1"/>
    <col min="13058" max="13058" width="33.1481481481481" style="1" customWidth="1"/>
    <col min="13059" max="13076" width="17.5740740740741" style="1" customWidth="1"/>
    <col min="13077" max="13313" width="9.14814814814815" style="1"/>
    <col min="13314" max="13314" width="33.1481481481481" style="1" customWidth="1"/>
    <col min="13315" max="13332" width="17.5740740740741" style="1" customWidth="1"/>
    <col min="13333" max="13569" width="9.14814814814815" style="1"/>
    <col min="13570" max="13570" width="33.1481481481481" style="1" customWidth="1"/>
    <col min="13571" max="13588" width="17.5740740740741" style="1" customWidth="1"/>
    <col min="13589" max="13825" width="9.14814814814815" style="1"/>
    <col min="13826" max="13826" width="33.1481481481481" style="1" customWidth="1"/>
    <col min="13827" max="13844" width="17.5740740740741" style="1" customWidth="1"/>
    <col min="13845" max="14081" width="9.14814814814815" style="1"/>
    <col min="14082" max="14082" width="33.1481481481481" style="1" customWidth="1"/>
    <col min="14083" max="14100" width="17.5740740740741" style="1" customWidth="1"/>
    <col min="14101" max="14337" width="9.14814814814815" style="1"/>
    <col min="14338" max="14338" width="33.1481481481481" style="1" customWidth="1"/>
    <col min="14339" max="14356" width="17.5740740740741" style="1" customWidth="1"/>
    <col min="14357" max="14593" width="9.14814814814815" style="1"/>
    <col min="14594" max="14594" width="33.1481481481481" style="1" customWidth="1"/>
    <col min="14595" max="14612" width="17.5740740740741" style="1" customWidth="1"/>
    <col min="14613" max="14849" width="9.14814814814815" style="1"/>
    <col min="14850" max="14850" width="33.1481481481481" style="1" customWidth="1"/>
    <col min="14851" max="14868" width="17.5740740740741" style="1" customWidth="1"/>
    <col min="14869" max="15105" width="9.14814814814815" style="1"/>
    <col min="15106" max="15106" width="33.1481481481481" style="1" customWidth="1"/>
    <col min="15107" max="15124" width="17.5740740740741" style="1" customWidth="1"/>
    <col min="15125" max="15361" width="9.14814814814815" style="1"/>
    <col min="15362" max="15362" width="33.1481481481481" style="1" customWidth="1"/>
    <col min="15363" max="15380" width="17.5740740740741" style="1" customWidth="1"/>
    <col min="15381" max="15617" width="9.14814814814815" style="1"/>
    <col min="15618" max="15618" width="33.1481481481481" style="1" customWidth="1"/>
    <col min="15619" max="15636" width="17.5740740740741" style="1" customWidth="1"/>
    <col min="15637" max="15873" width="9.14814814814815" style="1"/>
    <col min="15874" max="15874" width="33.1481481481481" style="1" customWidth="1"/>
    <col min="15875" max="15892" width="17.5740740740741" style="1" customWidth="1"/>
    <col min="15893" max="16129" width="9.14814814814815" style="1"/>
    <col min="16130" max="16130" width="33.1481481481481" style="1" customWidth="1"/>
    <col min="16131" max="16148" width="17.5740740740741" style="1" customWidth="1"/>
    <col min="16149" max="16384" width="9.14814814814815" style="1"/>
  </cols>
  <sheetData>
    <row r="1" s="1" customFormat="1" spans="9:11">
      <c r="I1" s="17">
        <f>[1]data.1!C1</f>
        <v>0</v>
      </c>
      <c r="J1" s="17"/>
      <c r="K1" s="3"/>
    </row>
    <row r="2" s="1" customFormat="1" ht="16.5" customHeight="1" spans="1:11">
      <c r="A2" s="4" t="s">
        <v>194</v>
      </c>
      <c r="B2" s="4"/>
      <c r="C2" s="4"/>
      <c r="D2" s="4"/>
      <c r="E2" s="4"/>
      <c r="F2" s="4"/>
      <c r="G2" s="4"/>
      <c r="H2" s="4"/>
      <c r="I2" s="18">
        <f>[1]data.1!C2</f>
        <v>0</v>
      </c>
      <c r="J2" s="18"/>
      <c r="K2" s="3"/>
    </row>
    <row r="3" s="2" customFormat="1" ht="32" customHeight="1" spans="1:11">
      <c r="A3" s="5"/>
      <c r="B3" s="6">
        <f>+[1]data.1!B5</f>
        <v>0</v>
      </c>
      <c r="C3" s="5"/>
      <c r="D3" s="5"/>
      <c r="E3" s="5"/>
      <c r="F3" s="5"/>
      <c r="I3" s="19"/>
      <c r="J3" s="19"/>
      <c r="K3" s="19"/>
    </row>
    <row r="4" s="2" customFormat="1" ht="19.5" customHeight="1" spans="1:11">
      <c r="A4" s="5"/>
      <c r="B4" s="5">
        <f>+[1]data.1!B6</f>
        <v>0</v>
      </c>
      <c r="C4" s="5"/>
      <c r="D4" s="5"/>
      <c r="F4" s="5"/>
      <c r="H4" s="7">
        <f>[1]data.1!C4</f>
        <v>0</v>
      </c>
      <c r="I4" s="7"/>
      <c r="J4" s="20" t="s">
        <v>195</v>
      </c>
      <c r="K4" s="19"/>
    </row>
    <row r="5" s="1" customFormat="1" ht="70.5" customHeight="1" spans="1:11">
      <c r="A5" s="8" t="s">
        <v>7</v>
      </c>
      <c r="B5" s="8" t="s">
        <v>8</v>
      </c>
      <c r="C5" s="8" t="s">
        <v>196</v>
      </c>
      <c r="D5" s="8" t="s">
        <v>118</v>
      </c>
      <c r="E5" s="8" t="s">
        <v>120</v>
      </c>
      <c r="F5" s="8" t="s">
        <v>122</v>
      </c>
      <c r="G5" s="8" t="s">
        <v>124</v>
      </c>
      <c r="H5" s="8" t="s">
        <v>126</v>
      </c>
      <c r="I5" s="21" t="s">
        <v>128</v>
      </c>
      <c r="J5" s="21" t="s">
        <v>197</v>
      </c>
      <c r="K5" s="3"/>
    </row>
    <row r="6" s="1" customFormat="1" ht="20" customHeight="1" spans="1:11">
      <c r="A6" s="9">
        <v>1</v>
      </c>
      <c r="B6" s="10" t="s">
        <v>198</v>
      </c>
      <c r="C6" s="11">
        <v>3680785000</v>
      </c>
      <c r="D6" s="11">
        <v>-175964106</v>
      </c>
      <c r="E6" s="11">
        <v>133351798</v>
      </c>
      <c r="F6" s="11">
        <v>1600084101.82</v>
      </c>
      <c r="G6" s="11">
        <v>0</v>
      </c>
      <c r="H6" s="11">
        <v>0</v>
      </c>
      <c r="I6" s="11">
        <v>-7634733691.18</v>
      </c>
      <c r="J6" s="11">
        <v>-2396476897.36</v>
      </c>
      <c r="K6" s="22"/>
    </row>
    <row r="7" s="1" customFormat="1" ht="27.6" spans="1:11">
      <c r="A7" s="9">
        <v>2</v>
      </c>
      <c r="B7" s="12" t="s">
        <v>199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23"/>
    </row>
    <row r="8" s="1" customFormat="1" ht="22" customHeight="1" spans="1:11">
      <c r="A8" s="9">
        <v>3</v>
      </c>
      <c r="B8" s="10" t="s">
        <v>200</v>
      </c>
      <c r="C8" s="11">
        <f t="shared" ref="C8:J8" si="0">+C6+C7</f>
        <v>3680785000</v>
      </c>
      <c r="D8" s="11">
        <f t="shared" si="0"/>
        <v>-175964106</v>
      </c>
      <c r="E8" s="11">
        <f t="shared" si="0"/>
        <v>133351798</v>
      </c>
      <c r="F8" s="11">
        <f t="shared" si="0"/>
        <v>1600084101.82</v>
      </c>
      <c r="G8" s="11">
        <f t="shared" si="0"/>
        <v>0</v>
      </c>
      <c r="H8" s="11">
        <f t="shared" si="0"/>
        <v>0</v>
      </c>
      <c r="I8" s="11">
        <f t="shared" si="0"/>
        <v>-7634733691.18</v>
      </c>
      <c r="J8" s="11">
        <f t="shared" si="0"/>
        <v>-2396476897.36</v>
      </c>
      <c r="K8" s="23"/>
    </row>
    <row r="9" s="1" customFormat="1" ht="22" customHeight="1" spans="1:11">
      <c r="A9" s="9">
        <v>4</v>
      </c>
      <c r="B9" s="12" t="s">
        <v>201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3361442896.15</v>
      </c>
      <c r="J9" s="11">
        <v>3361442896.15</v>
      </c>
      <c r="K9" s="23"/>
    </row>
    <row r="10" s="1" customFormat="1" spans="1:11">
      <c r="A10" s="9">
        <v>5</v>
      </c>
      <c r="B10" s="12" t="s">
        <v>183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23"/>
    </row>
    <row r="11" s="1" customFormat="1" spans="1:11">
      <c r="A11" s="9">
        <v>6</v>
      </c>
      <c r="B11" s="12" t="s">
        <v>202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3"/>
    </row>
    <row r="12" s="1" customFormat="1" spans="1:11">
      <c r="A12" s="9">
        <v>7</v>
      </c>
      <c r="B12" s="12" t="s">
        <v>203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3"/>
    </row>
    <row r="13" s="1" customFormat="1" ht="27.6" spans="1:11">
      <c r="A13" s="9">
        <v>8</v>
      </c>
      <c r="B13" s="12" t="s">
        <v>204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3"/>
    </row>
    <row r="14" s="1" customFormat="1" ht="19" customHeight="1" spans="1:11">
      <c r="A14" s="9">
        <v>9</v>
      </c>
      <c r="B14" s="10" t="s">
        <v>205</v>
      </c>
      <c r="C14" s="11">
        <v>3680785000</v>
      </c>
      <c r="D14" s="11">
        <v>-175964106</v>
      </c>
      <c r="E14" s="11">
        <v>133351798</v>
      </c>
      <c r="F14" s="11">
        <v>1600084101.82</v>
      </c>
      <c r="G14" s="11">
        <v>0</v>
      </c>
      <c r="H14" s="11">
        <v>0</v>
      </c>
      <c r="I14" s="11">
        <v>-9297622828.42</v>
      </c>
      <c r="J14" s="11">
        <v>-4059366034.6</v>
      </c>
      <c r="K14" s="22"/>
    </row>
    <row r="15" s="1" customFormat="1" ht="27.6" spans="1:11">
      <c r="A15" s="9">
        <v>10</v>
      </c>
      <c r="B15" s="12" t="s">
        <v>199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/>
      <c r="J15" s="11"/>
      <c r="K15" s="22"/>
    </row>
    <row r="16" s="1" customFormat="1" ht="19" customHeight="1" spans="1:11">
      <c r="A16" s="9">
        <v>11</v>
      </c>
      <c r="B16" s="10" t="s">
        <v>200</v>
      </c>
      <c r="C16" s="11">
        <f>C14+C15</f>
        <v>3680785000</v>
      </c>
      <c r="D16" s="11">
        <f t="shared" ref="D16:F16" si="1">+D14+D15</f>
        <v>-175964106</v>
      </c>
      <c r="E16" s="11">
        <f t="shared" si="1"/>
        <v>133351798</v>
      </c>
      <c r="F16" s="11">
        <f t="shared" si="1"/>
        <v>1600084101.82</v>
      </c>
      <c r="G16" s="11">
        <v>0</v>
      </c>
      <c r="H16" s="11">
        <v>0</v>
      </c>
      <c r="I16" s="11">
        <f>I14+I15</f>
        <v>-9297622828.42</v>
      </c>
      <c r="J16" s="11">
        <f>J14+J15</f>
        <v>-4059366034.6</v>
      </c>
      <c r="K16" s="3"/>
    </row>
    <row r="17" s="1" customFormat="1" ht="18" customHeight="1" spans="1:11">
      <c r="A17" s="9">
        <v>12</v>
      </c>
      <c r="B17" s="12" t="s">
        <v>201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f>[1]income.1!E32</f>
        <v>1055841124.1</v>
      </c>
      <c r="J17" s="11">
        <f>+I17</f>
        <v>1055841124.1</v>
      </c>
      <c r="K17" s="3"/>
    </row>
    <row r="18" s="1" customFormat="1" spans="1:11">
      <c r="A18" s="9">
        <v>13</v>
      </c>
      <c r="B18" s="12" t="s">
        <v>183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3"/>
    </row>
    <row r="19" s="1" customFormat="1" spans="1:11">
      <c r="A19" s="9">
        <v>14</v>
      </c>
      <c r="B19" s="12" t="s">
        <v>202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3"/>
    </row>
    <row r="20" s="1" customFormat="1" spans="1:11">
      <c r="A20" s="9">
        <v>15</v>
      </c>
      <c r="B20" s="12" t="s">
        <v>203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3"/>
    </row>
    <row r="21" s="1" customFormat="1" ht="27.6" spans="1:11">
      <c r="A21" s="9">
        <v>16</v>
      </c>
      <c r="B21" s="12" t="s">
        <v>204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3"/>
    </row>
    <row r="22" s="1" customFormat="1" ht="24" customHeight="1" spans="1:11">
      <c r="A22" s="9">
        <v>17</v>
      </c>
      <c r="B22" s="10" t="s">
        <v>206</v>
      </c>
      <c r="C22" s="11">
        <f>[2]СБД!E60</f>
        <v>3680785000</v>
      </c>
      <c r="D22" s="11">
        <f>[2]СБД!E61</f>
        <v>-175964106</v>
      </c>
      <c r="E22" s="11">
        <f>+[2]СБД!E62</f>
        <v>133351798</v>
      </c>
      <c r="F22" s="11">
        <f>+[2]СБД!E63</f>
        <v>1600084101.82</v>
      </c>
      <c r="G22" s="11">
        <v>0</v>
      </c>
      <c r="H22" s="11">
        <v>0</v>
      </c>
      <c r="I22" s="11">
        <f>SUM(I16:I21)</f>
        <v>-8241781704.32</v>
      </c>
      <c r="J22" s="11">
        <f>SUM(J16:J21)</f>
        <v>-3003524910.5</v>
      </c>
      <c r="K22" s="3"/>
    </row>
    <row r="23" s="1" customFormat="1" spans="1:11">
      <c r="A23" s="1" t="s">
        <v>57</v>
      </c>
      <c r="B23" s="1" t="s">
        <v>57</v>
      </c>
      <c r="I23" s="22"/>
      <c r="J23" s="23"/>
      <c r="K23" s="3"/>
    </row>
    <row r="24" s="1" customFormat="1" spans="9:11">
      <c r="I24" s="22"/>
      <c r="J24" s="23"/>
      <c r="K24" s="3"/>
    </row>
    <row r="25" s="1" customFormat="1" spans="9:11">
      <c r="I25" s="23"/>
      <c r="J25" s="3"/>
      <c r="K25" s="23"/>
    </row>
    <row r="26" s="2" customFormat="1" spans="3:11">
      <c r="C26" s="13"/>
      <c r="E26" s="5"/>
      <c r="F26" s="14"/>
      <c r="G26" s="15"/>
      <c r="I26" s="19"/>
      <c r="J26" s="19"/>
      <c r="K26" s="19"/>
    </row>
    <row r="27" s="2" customFormat="1" spans="3:11">
      <c r="C27" s="13"/>
      <c r="E27" s="5"/>
      <c r="F27" s="14"/>
      <c r="G27" s="15"/>
      <c r="I27" s="19"/>
      <c r="J27" s="19"/>
      <c r="K27" s="19"/>
    </row>
    <row r="28" s="2" customFormat="1" spans="3:11">
      <c r="C28" s="16"/>
      <c r="E28" s="5"/>
      <c r="F28" s="14"/>
      <c r="G28" s="15"/>
      <c r="I28" s="19"/>
      <c r="J28" s="19"/>
      <c r="K28" s="19"/>
    </row>
    <row r="33" s="1" customFormat="1" spans="10:10">
      <c r="J33" s="23"/>
    </row>
  </sheetData>
  <mergeCells count="4">
    <mergeCell ref="I1:J1"/>
    <mergeCell ref="A2:H2"/>
    <mergeCell ref="I2:J2"/>
    <mergeCell ref="H4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Санхүү байдал</vt:lpstr>
      <vt:lpstr>Орлого</vt:lpstr>
      <vt:lpstr>Өмчийн өөрчлөлт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chimgee.d</dc:creator>
  <cp:lastModifiedBy>ulziibat.m</cp:lastModifiedBy>
  <dcterms:created xsi:type="dcterms:W3CDTF">2026-02-02T02:31:00Z</dcterms:created>
  <dcterms:modified xsi:type="dcterms:W3CDTF">2026-02-13T02:55:24Z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D8E83CA7060246F392706817B3A4CD76_11</vt:lpwstr>
  </property>
  <property fmtid="{D5CDD505-2E9C-101B-9397-08002B2CF9AE}" pid="3" name="KSOProductBuildVer">
    <vt:lpwstr>1033-11.2.0.9148</vt:lpwstr>
  </property>
</Properties>
</file>