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DAFC63-63C8-4A38-82AF-9990231C286A}" xr6:coauthVersionLast="47" xr6:coauthVersionMax="47" xr10:uidLastSave="{00000000-0000-0000-0000-000000000000}"/>
  <bookViews>
    <workbookView xWindow="-108" yWindow="-108" windowWidth="23256" windowHeight="12456" xr2:uid="{BD210BCB-D7F4-44F7-A0AF-92EB1670A6EF}"/>
  </bookViews>
  <sheets>
    <sheet name="НСБТ" sheetId="3" r:id="rId1"/>
    <sheet name="НӨӨТ" sheetId="5" r:id="rId2"/>
    <sheet name="НОТ" sheetId="4" r:id="rId3"/>
    <sheet name="НМГТ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6" l="1"/>
  <c r="C32" i="6"/>
  <c r="C21" i="6"/>
  <c r="C19" i="6"/>
  <c r="D17" i="6"/>
  <c r="C17" i="6"/>
  <c r="C14" i="6"/>
  <c r="C13" i="6"/>
  <c r="D32" i="6"/>
  <c r="D21" i="6"/>
  <c r="D19" i="6"/>
  <c r="D14" i="6"/>
  <c r="D13" i="6"/>
  <c r="D6" i="6"/>
  <c r="I13" i="5"/>
  <c r="J10" i="5"/>
  <c r="C13" i="4"/>
  <c r="C14" i="4"/>
  <c r="D53" i="6" l="1"/>
  <c r="C53" i="6"/>
  <c r="D42" i="6"/>
  <c r="C42" i="6"/>
  <c r="D38" i="6"/>
  <c r="D47" i="6" s="1"/>
  <c r="C38" i="6"/>
  <c r="D31" i="6"/>
  <c r="C31" i="6"/>
  <c r="D23" i="6"/>
  <c r="C23" i="6"/>
  <c r="D12" i="6"/>
  <c r="C12" i="6"/>
  <c r="D5" i="6"/>
  <c r="C5" i="6"/>
  <c r="C37" i="6" l="1"/>
  <c r="C22" i="6"/>
  <c r="C49" i="6" s="1"/>
  <c r="D37" i="6"/>
  <c r="D22" i="6"/>
  <c r="D49" i="6" s="1"/>
  <c r="C47" i="6"/>
  <c r="J20" i="5"/>
  <c r="J19" i="5"/>
  <c r="J18" i="5"/>
  <c r="J17" i="5"/>
  <c r="J16" i="5"/>
  <c r="J14" i="5"/>
  <c r="I15" i="5"/>
  <c r="I21" i="5" s="1"/>
  <c r="J12" i="5"/>
  <c r="J11" i="5"/>
  <c r="J9" i="5"/>
  <c r="J8" i="5"/>
  <c r="H7" i="5"/>
  <c r="H13" i="5" s="1"/>
  <c r="H15" i="5" s="1"/>
  <c r="H21" i="5" s="1"/>
  <c r="G7" i="5"/>
  <c r="G13" i="5" s="1"/>
  <c r="G15" i="5" s="1"/>
  <c r="G21" i="5" s="1"/>
  <c r="F7" i="5"/>
  <c r="F13" i="5" s="1"/>
  <c r="F15" i="5" s="1"/>
  <c r="F21" i="5" s="1"/>
  <c r="E13" i="5"/>
  <c r="E15" i="5" s="1"/>
  <c r="E21" i="5" s="1"/>
  <c r="D7" i="5"/>
  <c r="D13" i="5" s="1"/>
  <c r="D15" i="5" s="1"/>
  <c r="D21" i="5" s="1"/>
  <c r="J7" i="5"/>
  <c r="J6" i="5"/>
  <c r="J5" i="5"/>
  <c r="D52" i="6" l="1"/>
  <c r="D54" i="6" s="1"/>
  <c r="C52" i="6"/>
  <c r="C54" i="6" s="1"/>
  <c r="C13" i="5"/>
  <c r="C15" i="5" l="1"/>
  <c r="C21" i="5" s="1"/>
  <c r="J13" i="5"/>
  <c r="D27" i="4"/>
  <c r="C27" i="4"/>
  <c r="D7" i="4"/>
  <c r="D22" i="4" s="1"/>
  <c r="D24" i="4" s="1"/>
  <c r="D26" i="4" s="1"/>
  <c r="D31" i="4" s="1"/>
  <c r="C7" i="4"/>
  <c r="C22" i="4" s="1"/>
  <c r="C24" i="4" s="1"/>
  <c r="C26" i="4" s="1"/>
  <c r="C31" i="4" s="1"/>
  <c r="J15" i="5" l="1"/>
  <c r="J21" i="5" s="1"/>
  <c r="D62" i="3"/>
  <c r="C62" i="3"/>
  <c r="D52" i="3"/>
  <c r="C52" i="3"/>
  <c r="D49" i="3"/>
  <c r="C49" i="3"/>
  <c r="D43" i="3"/>
  <c r="C43" i="3"/>
  <c r="D27" i="3"/>
  <c r="C27" i="3"/>
  <c r="D17" i="3"/>
  <c r="C17" i="3"/>
  <c r="D50" i="3" l="1"/>
  <c r="D63" i="3" s="1"/>
  <c r="D65" i="3" s="1"/>
  <c r="C50" i="3"/>
  <c r="C63" i="3" s="1"/>
  <c r="C65" i="3" s="1"/>
  <c r="D28" i="3"/>
  <c r="D64" i="3" s="1"/>
  <c r="C28" i="3"/>
  <c r="C64" i="3" s="1"/>
  <c r="D66" i="3" l="1"/>
  <c r="C66" i="3"/>
</calcChain>
</file>

<file path=xl/sharedStrings.xml><?xml version="1.0" encoding="utf-8"?>
<sst xmlns="http://schemas.openxmlformats.org/spreadsheetml/2006/main" count="337" uniqueCount="266">
  <si>
    <t>Мөнгө,түүнтэй адилтгах хөрөнгө</t>
  </si>
  <si>
    <t>Урьдчилж төлсөн зардал/тооцоо</t>
  </si>
  <si>
    <t>Бараа материал</t>
  </si>
  <si>
    <t>Үндсэн хөрөнгө</t>
  </si>
  <si>
    <t>Биет бус хөрөнгө</t>
  </si>
  <si>
    <t>Урт хугацаат  хөрөнгө оруулалт</t>
  </si>
  <si>
    <t>Бусад орлого</t>
  </si>
  <si>
    <t>Орлогын татварын зардал</t>
  </si>
  <si>
    <t>№</t>
  </si>
  <si>
    <t>Үзүүлэлт</t>
  </si>
  <si>
    <t>Өмнөх он</t>
  </si>
  <si>
    <t>Тайлант он</t>
  </si>
  <si>
    <t>1</t>
  </si>
  <si>
    <t xml:space="preserve">                              ХӨРӨНГӨ</t>
  </si>
  <si>
    <t>1.1</t>
  </si>
  <si>
    <t xml:space="preserve">                              Эргэлтийн хөрөнгө</t>
  </si>
  <si>
    <t>1.1.1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</si>
  <si>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</si>
  <si>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</si>
  <si>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</si>
  <si>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</si>
  <si>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</si>
  <si>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</si>
  <si>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</si>
  <si>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</si>
  <si>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</si>
  <si>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1.1.7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</si>
  <si>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</si>
  <si>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</si>
  <si>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</si>
  <si>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</si>
  <si>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</si>
  <si>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Эргэлтийн хөрөнгийн дүн</t>
  </si>
  <si>
    <t>1.2</t>
  </si>
  <si>
    <t>Эргэлтийн бус хөрөнгө</t>
  </si>
  <si>
    <t>1.2.1</t>
  </si>
  <si>
    <t>1.2.2</t>
  </si>
  <si>
    <t>1.2.3</t>
  </si>
  <si>
    <t>Биологийн хөрөнгө</t>
  </si>
  <si>
    <t>1.2.4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</si>
  <si>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</si>
  <si>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</si>
  <si>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</si>
  <si>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</si>
  <si>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</si>
  <si>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</si>
  <si>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</si>
  <si>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</si>
  <si>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</si>
  <si>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Эргэлтийн бус хөрөнгийн дүн</t>
  </si>
  <si>
    <t>1.3</t>
  </si>
  <si>
    <t>НИЙТ ХӨРӨНГИЙН ДҮН</t>
  </si>
  <si>
    <t>2</t>
  </si>
  <si>
    <t>2.1</t>
  </si>
  <si>
    <t>2.1.1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</si>
  <si>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</si>
  <si>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</si>
  <si>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</si>
  <si>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</si>
  <si>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</si>
  <si>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</si>
  <si>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</si>
  <si>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</si>
  <si>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</si>
  <si>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Банкны 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</si>
  <si>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</si>
  <si>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</si>
  <si>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</si>
  <si>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</si>
  <si>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</si>
  <si>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</si>
  <si>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</si>
  <si>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</si>
  <si>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</si>
  <si>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</si>
  <si>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</si>
  <si>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</si>
  <si>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</si>
  <si>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Богино хугацаат өр төлбөрийн дүн</t>
  </si>
  <si>
    <t>2.1.2</t>
  </si>
  <si>
    <t>2.1.2.1</t>
  </si>
  <si>
    <t>Урт хугацаат зээл</t>
  </si>
  <si>
    <t>2.1.2.2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</si>
  <si>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</si>
  <si>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</si>
  <si>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</si>
  <si>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</si>
  <si>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</si>
  <si>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</si>
  <si>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Урт хугацаат өр төлбөрийн дүн</t>
  </si>
  <si>
    <t>2.2</t>
  </si>
  <si>
    <t>Өр төлбөрийн нийт дүн</t>
  </si>
  <si>
    <t>2.3</t>
  </si>
  <si>
    <t>Өмч:</t>
  </si>
  <si>
    <t>2.3.1</t>
  </si>
  <si>
    <t xml:space="preserve">   -  төрийн</t>
  </si>
  <si>
    <t>2.3.2</t>
  </si>
  <si>
    <t xml:space="preserve">   -  хувийн</t>
  </si>
  <si>
    <t>2.3.3</t>
  </si>
  <si>
    <t xml:space="preserve">   - 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</si>
  <si>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</si>
  <si>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</si>
  <si>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</si>
  <si>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</si>
  <si>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</si>
  <si>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</si>
  <si>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</si>
  <si>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</si>
  <si>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2.3.8</t>
  </si>
  <si>
    <t>Эздийн өмчийн бусад хэсэг</t>
  </si>
  <si>
    <t>2.3.9</t>
  </si>
  <si>
    <t>Хуримтлагдсан ашиг</t>
  </si>
  <si>
    <t>2.3.10</t>
  </si>
  <si>
    <t>Эздийн өмчийн дүн</t>
  </si>
  <si>
    <t>2.4</t>
  </si>
  <si>
    <t>ӨР ТӨЛБӨР БА ЭЗДИЙН ӨМЧИЙН ДҮН</t>
  </si>
  <si>
    <t>Актив</t>
  </si>
  <si>
    <t>Пассив</t>
  </si>
  <si>
    <t>Зөрүү</t>
  </si>
  <si>
    <t>Өмнөх оны дүн</t>
  </si>
  <si>
    <t>Тайлант үеийн дүн</t>
  </si>
  <si>
    <t>Борлуулалтын орлого (цэвэр)</t>
  </si>
  <si>
    <t>Борлуулсан бүтээгдэхүүний өртөг</t>
  </si>
  <si>
    <t>3</t>
  </si>
  <si>
    <t>Нийт ашиг ( алдагдал)</t>
  </si>
  <si>
    <t>4</t>
  </si>
  <si>
    <t>Түрээсийн орлого</t>
  </si>
  <si>
    <t>5</t>
  </si>
  <si>
    <t>Хүүний орлого</t>
  </si>
  <si>
    <t>6</t>
  </si>
  <si>
    <t>Ногдол ашгийн орлого</t>
  </si>
  <si>
    <t>7</t>
  </si>
  <si>
    <t>Эрхийн шимтгэлийн орлого</t>
  </si>
  <si>
    <t>8</t>
  </si>
  <si>
    <t>9</t>
  </si>
  <si>
    <t>Борлуулалт, маркетингийн зардал</t>
  </si>
  <si>
    <t>10</t>
  </si>
  <si>
    <t>Ерөнхий ба удирдлагын зардал</t>
  </si>
  <si>
    <t>11</t>
  </si>
  <si>
    <t>Санхүүгийн зардал</t>
  </si>
  <si>
    <t>12</t>
  </si>
  <si>
    <t>Бусад зардал</t>
  </si>
  <si>
    <t>13</t>
  </si>
  <si>
    <t>Гадаад валютын ханшийн зөрүүний  олз (гарз)</t>
  </si>
  <si>
    <t>14</t>
  </si>
  <si>
    <t>Үндсэн хөрөнгө данснаас хассаны олз (гарз)</t>
  </si>
  <si>
    <t>15</t>
  </si>
  <si>
    <t>Биет бус хөрөнгө данснаас хассаны олз (гарз)</t>
  </si>
  <si>
    <t>16</t>
  </si>
  <si>
    <t>Хөрөнгө оруулалт борлуулснаас үүссэн  олз (гарз)</t>
  </si>
  <si>
    <t>17</t>
  </si>
  <si>
    <t>Бусад ашиг ( алдагдал)</t>
  </si>
  <si>
    <t>18</t>
  </si>
  <si>
    <t>Татвар төлөхийн өмнөх  ашиг (алдагдал)</t>
  </si>
  <si>
    <t>19</t>
  </si>
  <si>
    <t>20</t>
  </si>
  <si>
    <t>Ердийн үйл ажиллагааны татварын дараах ашиг (алдагдал)</t>
  </si>
  <si>
    <t>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</si>
  <si>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</si>
  <si>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</si>
  <si>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</si>
  <si>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</si>
  <si>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</si>
  <si>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>23.1</t>
  </si>
  <si>
    <t>Хөрөнгийн дахин үнэлгээний нэмэгдлийн зөрүү</t>
  </si>
  <si>
    <t>23.2</t>
  </si>
  <si>
    <t>Гадаад валютын хөрвүүлэлтийн зөрүү</t>
  </si>
  <si>
    <t>23.3</t>
  </si>
  <si>
    <t>Бусад  олз (гарз)</t>
  </si>
  <si>
    <t>24</t>
  </si>
  <si>
    <t>Нийт дэлгэрэнгүй орлогын дүн</t>
  </si>
  <si>
    <t>25</t>
  </si>
  <si>
    <t>Нэгж хувьцаанд ногдох суурь ашиг (алдагдал)</t>
  </si>
  <si>
    <t>Өмч</t>
  </si>
  <si>
    <t>Нийт дүн</t>
  </si>
  <si>
    <t>2023 оны 12 -р сарын 31 - ний үлдэгдэл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</si>
  <si>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</si>
  <si>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</si>
  <si>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</si>
  <si>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Өмчид гарсан өөрчлөлт</t>
  </si>
  <si>
    <t>Зарласан ногдол ашиг</t>
  </si>
  <si>
    <t>Дахин үнэлгээний нэмэгдлийн хэрэгжсэн дүн</t>
  </si>
  <si>
    <t>2024 оны 12 -р сарын 31 - ний үлдэгдэл</t>
  </si>
  <si>
    <t>2025 оны 12 -р сарын 31 -ний үлдэгдэл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</si>
  <si>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</si>
  <si>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</si>
  <si>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</si>
  <si>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</si>
  <si>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</si>
  <si>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</si>
  <si>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</si>
  <si>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</si>
  <si>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</si>
  <si>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</si>
  <si>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</si>
  <si>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</si>
  <si>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</si>
  <si>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</si>
  <si>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</si>
  <si>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</si>
  <si>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</si>
  <si>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</si>
  <si>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</si>
  <si>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</si>
  <si>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</si>
  <si>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</si>
  <si>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</si>
  <si>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</si>
  <si>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</si>
  <si>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 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</si>
  <si>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</si>
  <si>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</si>
  <si>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</si>
  <si>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</si>
  <si>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</si>
  <si>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</si>
  <si>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</si>
  <si>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</si>
  <si>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</si>
  <si>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</si>
  <si>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</si>
  <si>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</si>
  <si>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</si>
  <si>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Бусдад олгосон зээл болон урьдчилгаа</t>
  </si>
  <si>
    <t>Хөрөнгө оруулалтын үйл ажиллагааны цэвэр мөнгөн гүйлгээний дүн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</si>
  <si>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</si>
  <si>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</si>
  <si>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</si>
  <si>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</si>
  <si>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</si>
  <si>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</si>
  <si>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</si>
  <si>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</si>
  <si>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</si>
  <si>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</si>
  <si>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</si>
  <si>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</si>
  <si>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</si>
  <si>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</si>
  <si>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</si>
  <si>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</si>
  <si>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3.3</t>
  </si>
  <si>
    <t>Санхүүгийн үйл ажиллагааны цэвэр мөнгөн гүйлгээний дүн</t>
  </si>
  <si>
    <t>Валютын ханшийн зөрүү</t>
  </si>
  <si>
    <t>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</si>
  <si>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</si>
  <si>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</si>
  <si>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</si>
  <si>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/>
  </si>
  <si>
    <t>БЦМГ(1.3+2.3+3.3+4)</t>
  </si>
  <si>
    <t>БЦМГ(6-5)</t>
  </si>
  <si>
    <t>НЭГТГЭСЭН САНХҮҮГИЙН  БАЙДЛЫН ТАЙЛАН</t>
  </si>
  <si>
    <t>НЭГТГЭСЭН ОРЛОГЫН ТАЙЛАН</t>
  </si>
  <si>
    <t>НЭГТГЭСЭН ӨМЧИЙН ӨӨРЧЛӨЛТИЙН ТАЙЛАН</t>
  </si>
  <si>
    <t xml:space="preserve">НЭГТГЭСЭН МӨНГӨН ГҮЙЛГЭЭНИЙ ТАЙЛАН </t>
  </si>
  <si>
    <t>2025.01.01- 2025.12.31</t>
  </si>
  <si>
    <t>2025.01-01- 2025.12.31</t>
  </si>
  <si>
    <t>ӨР ТӨЛБӨР БА ЭЗДИЙН ӨМЧ</t>
  </si>
  <si>
    <t>Өр төлбөр</t>
  </si>
  <si>
    <t>Богино хугацаат өр төлбөр</t>
  </si>
  <si>
    <t>Урт хугацаат өр төлбөр</t>
  </si>
  <si>
    <t>Эздийн өмч</t>
  </si>
  <si>
    <t>Гүйцэтгэх захирал</t>
  </si>
  <si>
    <t>Ерөнхий нягтлан бодогч</t>
  </si>
  <si>
    <t>/Ж.БОЛД/</t>
  </si>
  <si>
    <t>/Н.ДОЛЖИНСҮРЭН/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</si>
</sst>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b/>
      <u/>
      <sz val="12"/>
      <color rgb="FF000000"/>
      <name val="Times New Roman"/>
      <family val="1"/>
      <charset val="1"/>
    </font>
    <font>
      <b/>
      <sz val="10"/>
      <color rgb="FF000000"/>
      <name val="Times New Roman"/>
      <family val="1"/>
    </font>
    <font>
      <b/>
      <sz val="10"/>
      <color rgb="FF000000"/>
      <name val="Times New Roman"/>
      <family val="1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2F2F2"/>
        <bgColor rgb="FFEEEEEE"/>
      </patternFill>
    </fill>
    <fill>
      <patternFill patternType="solid">
        <fgColor rgb="FFEEEEEE"/>
        <bgColor rgb="FFFBE5D6"/>
      </patternFill>
    </fill>
    <fill>
      <patternFill patternType="solid">
        <fgColor rgb="FFF2F2F2"/>
        <bgColor rgb="FFFBE5D6"/>
      </patternFill>
    </fill>
    <fill>
      <patternFill patternType="solid">
        <fgColor theme="3" tint="0.89999084444715716"/>
        <bgColor rgb="FFEEEEEE"/>
      </patternFill>
    </fill>
    <fill>
      <patternFill patternType="solid">
        <fgColor theme="3" tint="0.89999084444715716"/>
        <bgColor rgb="FFF2F2F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37" fontId="2" fillId="0" borderId="0"/>
    <xf numFmtId="14" fontId="3" fillId="2" borderId="2">
      <alignment horizontal="center" vertical="center" wrapText="1"/>
    </xf>
  </cellStyleXfs>
  <cellXfs count="95">
    <xf numFmtId="0" fontId="0" fillId="0" borderId="0" xfId="0"/>
    <xf numFmtId="0" fontId="6" fillId="0" borderId="0" xfId="0" applyFont="1"/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top"/>
    </xf>
    <xf numFmtId="0" fontId="7" fillId="0" borderId="3" xfId="0" applyFont="1" applyBorder="1" applyAlignment="1">
      <alignment horizontal="left" vertical="center" wrapText="1"/>
    </xf>
    <xf numFmtId="40" fontId="7" fillId="0" borderId="3" xfId="1" applyNumberFormat="1" applyFont="1" applyBorder="1" applyAlignment="1" applyProtection="1">
      <alignment horizontal="right" vertical="center" wrapText="1"/>
      <protection locked="0"/>
    </xf>
    <xf numFmtId="0" fontId="4" fillId="0" borderId="3" xfId="0" applyFont="1" applyBorder="1" applyAlignment="1">
      <alignment vertical="center" wrapText="1"/>
    </xf>
    <xf numFmtId="40" fontId="4" fillId="3" borderId="3" xfId="1" applyNumberFormat="1" applyFont="1" applyFill="1" applyBorder="1" applyAlignment="1" applyProtection="1">
      <alignment horizontal="right" vertical="center" wrapText="1"/>
    </xf>
    <xf numFmtId="40" fontId="4" fillId="0" borderId="5" xfId="1" applyNumberFormat="1" applyFont="1" applyBorder="1" applyAlignment="1" applyProtection="1">
      <alignment horizontal="right" vertical="center" wrapText="1"/>
    </xf>
    <xf numFmtId="40" fontId="4" fillId="0" borderId="6" xfId="1" applyNumberFormat="1" applyFont="1" applyBorder="1" applyAlignment="1" applyProtection="1">
      <alignment horizontal="righ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right" vertical="top" wrapText="1"/>
    </xf>
    <xf numFmtId="40" fontId="7" fillId="3" borderId="3" xfId="1" applyNumberFormat="1" applyFont="1" applyFill="1" applyBorder="1" applyAlignment="1" applyProtection="1">
      <alignment horizontal="right" vertical="center" wrapText="1"/>
    </xf>
    <xf numFmtId="0" fontId="7" fillId="0" borderId="3" xfId="0" applyFont="1" applyBorder="1" applyAlignment="1">
      <alignment horizontal="right"/>
    </xf>
    <xf numFmtId="40" fontId="6" fillId="0" borderId="0" xfId="1" applyNumberFormat="1" applyFont="1" applyBorder="1" applyProtection="1"/>
    <xf numFmtId="0" fontId="8" fillId="0" borderId="0" xfId="0" applyFont="1"/>
    <xf numFmtId="49" fontId="7" fillId="0" borderId="3" xfId="0" applyNumberFormat="1" applyFont="1" applyBorder="1" applyAlignment="1">
      <alignment horizontal="center" vertical="center" wrapText="1"/>
    </xf>
    <xf numFmtId="40" fontId="4" fillId="4" borderId="3" xfId="1" applyNumberFormat="1" applyFont="1" applyFill="1" applyBorder="1" applyAlignment="1" applyProtection="1">
      <alignment horizontal="right" vertical="center" wrapText="1"/>
    </xf>
    <xf numFmtId="40" fontId="7" fillId="0" borderId="3" xfId="1" applyNumberFormat="1" applyFont="1" applyBorder="1" applyAlignment="1" applyProtection="1">
      <alignment horizontal="right" vertical="top" wrapText="1"/>
      <protection locked="0"/>
    </xf>
    <xf numFmtId="49" fontId="7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40" fontId="7" fillId="0" borderId="0" xfId="1" applyNumberFormat="1" applyFont="1" applyBorder="1" applyAlignment="1" applyProtection="1">
      <alignment vertical="top" wrapText="1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horizontal="center" vertical="center"/>
    </xf>
    <xf numFmtId="40" fontId="8" fillId="0" borderId="0" xfId="1" applyNumberFormat="1" applyFont="1" applyBorder="1" applyAlignment="1" applyProtection="1">
      <alignment vertical="top"/>
    </xf>
    <xf numFmtId="40" fontId="8" fillId="0" borderId="0" xfId="1" applyNumberFormat="1" applyFont="1" applyBorder="1" applyProtection="1"/>
    <xf numFmtId="0" fontId="7" fillId="0" borderId="0" xfId="0" applyFont="1" applyAlignment="1">
      <alignment vertical="center"/>
    </xf>
    <xf numFmtId="0" fontId="7" fillId="0" borderId="0" xfId="0" applyFont="1"/>
    <xf numFmtId="40" fontId="4" fillId="5" borderId="3" xfId="1" applyNumberFormat="1" applyFont="1" applyFill="1" applyBorder="1" applyAlignment="1" applyProtection="1">
      <alignment horizontal="right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4"/>
    </xf>
    <xf numFmtId="0" fontId="7" fillId="0" borderId="3" xfId="0" applyFont="1" applyBorder="1" applyAlignment="1">
      <alignment horizontal="left" vertical="center" wrapText="1" indent="6"/>
    </xf>
    <xf numFmtId="40" fontId="4" fillId="5" borderId="3" xfId="1" applyNumberFormat="1" applyFont="1" applyFill="1" applyBorder="1" applyAlignment="1" applyProtection="1">
      <alignment horizontal="right" vertical="top" wrapText="1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 wrapText="1"/>
    </xf>
    <xf numFmtId="40" fontId="7" fillId="5" borderId="3" xfId="1" applyNumberFormat="1" applyFont="1" applyFill="1" applyBorder="1" applyAlignment="1" applyProtection="1">
      <alignment horizontal="right" vertical="top" wrapText="1"/>
    </xf>
    <xf numFmtId="40" fontId="10" fillId="0" borderId="3" xfId="1" applyNumberFormat="1" applyFont="1" applyBorder="1" applyAlignment="1" applyProtection="1">
      <alignment horizontal="right" wrapText="1"/>
    </xf>
    <xf numFmtId="40" fontId="7" fillId="0" borderId="3" xfId="1" applyNumberFormat="1" applyFont="1" applyBorder="1" applyAlignment="1" applyProtection="1">
      <alignment horizontal="right"/>
    </xf>
    <xf numFmtId="40" fontId="7" fillId="0" borderId="0" xfId="1" applyNumberFormat="1" applyFont="1" applyBorder="1" applyProtection="1"/>
    <xf numFmtId="40" fontId="6" fillId="0" borderId="3" xfId="1" applyNumberFormat="1" applyFont="1" applyBorder="1" applyProtection="1"/>
    <xf numFmtId="40" fontId="6" fillId="0" borderId="0" xfId="0" applyNumberFormat="1" applyFont="1"/>
    <xf numFmtId="40" fontId="8" fillId="0" borderId="0" xfId="0" applyNumberFormat="1" applyFont="1"/>
    <xf numFmtId="0" fontId="12" fillId="0" borderId="3" xfId="0" applyFont="1" applyBorder="1" applyAlignment="1">
      <alignment vertical="center" wrapText="1"/>
    </xf>
    <xf numFmtId="49" fontId="14" fillId="0" borderId="0" xfId="0" applyNumberFormat="1" applyFont="1"/>
    <xf numFmtId="0" fontId="14" fillId="0" borderId="0" xfId="0" applyFont="1"/>
    <xf numFmtId="40" fontId="13" fillId="0" borderId="0" xfId="1" applyNumberFormat="1" applyFont="1" applyBorder="1" applyProtection="1"/>
    <xf numFmtId="40" fontId="14" fillId="0" borderId="0" xfId="1" applyNumberFormat="1" applyFont="1" applyBorder="1" applyProtection="1"/>
    <xf numFmtId="0" fontId="15" fillId="0" borderId="0" xfId="0" applyFont="1"/>
    <xf numFmtId="49" fontId="14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40" fontId="14" fillId="0" borderId="0" xfId="1" applyNumberFormat="1" applyFont="1" applyBorder="1" applyAlignment="1" applyProtection="1">
      <alignment vertical="top"/>
    </xf>
    <xf numFmtId="49" fontId="16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40" fontId="11" fillId="0" borderId="3" xfId="1" applyNumberFormat="1" applyFont="1" applyBorder="1" applyAlignment="1" applyProtection="1">
      <alignment horizontal="right" vertical="center" wrapText="1"/>
      <protection locked="0"/>
    </xf>
    <xf numFmtId="40" fontId="11" fillId="4" borderId="3" xfId="1" applyNumberFormat="1" applyFont="1" applyFill="1" applyBorder="1" applyAlignment="1" applyProtection="1">
      <alignment horizontal="right" vertical="center" wrapText="1"/>
    </xf>
    <xf numFmtId="0" fontId="16" fillId="0" borderId="3" xfId="0" applyFont="1" applyBorder="1" applyAlignment="1">
      <alignment horizontal="left" vertical="center" wrapText="1"/>
    </xf>
    <xf numFmtId="40" fontId="16" fillId="0" borderId="3" xfId="1" applyNumberFormat="1" applyFont="1" applyBorder="1" applyAlignment="1" applyProtection="1">
      <alignment horizontal="right" vertical="center" wrapText="1"/>
      <protection locked="0"/>
    </xf>
    <xf numFmtId="40" fontId="16" fillId="4" borderId="3" xfId="1" applyNumberFormat="1" applyFont="1" applyFill="1" applyBorder="1" applyAlignment="1" applyProtection="1">
      <alignment horizontal="right" vertical="center" wrapText="1"/>
    </xf>
    <xf numFmtId="49" fontId="16" fillId="0" borderId="3" xfId="0" applyNumberFormat="1" applyFont="1" applyBorder="1" applyAlignment="1">
      <alignment horizontal="center" vertical="center"/>
    </xf>
    <xf numFmtId="40" fontId="9" fillId="0" borderId="0" xfId="1" applyNumberFormat="1" applyFont="1" applyBorder="1" applyProtection="1"/>
    <xf numFmtId="49" fontId="9" fillId="0" borderId="0" xfId="0" applyNumberFormat="1" applyFont="1" applyAlignment="1">
      <alignment horizontal="center"/>
    </xf>
    <xf numFmtId="49" fontId="4" fillId="0" borderId="3" xfId="0" applyNumberFormat="1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top"/>
    </xf>
    <xf numFmtId="49" fontId="7" fillId="0" borderId="0" xfId="0" applyNumberFormat="1" applyFont="1" applyAlignment="1">
      <alignment horizontal="center"/>
    </xf>
    <xf numFmtId="0" fontId="14" fillId="0" borderId="3" xfId="0" applyFont="1" applyBorder="1" applyAlignment="1">
      <alignment horizontal="left" vertical="center" wrapText="1"/>
    </xf>
    <xf numFmtId="40" fontId="14" fillId="0" borderId="3" xfId="1" applyNumberFormat="1" applyFont="1" applyBorder="1" applyAlignment="1" applyProtection="1">
      <alignment horizontal="right" vertical="center" wrapText="1"/>
      <protection locked="0"/>
    </xf>
    <xf numFmtId="0" fontId="14" fillId="0" borderId="3" xfId="0" applyFont="1" applyBorder="1"/>
    <xf numFmtId="40" fontId="14" fillId="3" borderId="3" xfId="1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40" fontId="16" fillId="0" borderId="0" xfId="1" applyNumberFormat="1" applyFont="1" applyBorder="1" applyProtection="1"/>
    <xf numFmtId="49" fontId="4" fillId="6" borderId="3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vertical="center" wrapText="1"/>
    </xf>
    <xf numFmtId="40" fontId="5" fillId="6" borderId="3" xfId="1" applyNumberFormat="1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>
      <alignment horizontal="left" vertical="center" wrapText="1"/>
    </xf>
    <xf numFmtId="40" fontId="18" fillId="6" borderId="3" xfId="1" applyNumberFormat="1" applyFont="1" applyFill="1" applyBorder="1" applyAlignment="1" applyProtection="1">
      <alignment horizontal="center" vertical="center" wrapText="1"/>
    </xf>
    <xf numFmtId="49" fontId="13" fillId="6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40" fontId="17" fillId="6" borderId="3" xfId="1" applyNumberFormat="1" applyFont="1" applyFill="1" applyBorder="1" applyAlignment="1" applyProtection="1">
      <alignment horizontal="center" vertical="center" wrapText="1"/>
    </xf>
    <xf numFmtId="49" fontId="4" fillId="7" borderId="3" xfId="0" applyNumberFormat="1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40" fontId="5" fillId="7" borderId="3" xfId="1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40" fontId="14" fillId="0" borderId="1" xfId="1" applyNumberFormat="1" applyFont="1" applyBorder="1" applyAlignment="1" applyProtection="1">
      <alignment horizontal="center"/>
    </xf>
  </cellXfs>
  <cellStyles count="4">
    <cellStyle name="Comma" xfId="1" builtinId="3"/>
    <cellStyle name="Heading" xfId="3" xr:uid="{332D670E-EBAE-4B2A-8000-89D10B008997}"/>
    <cellStyle name="Normal" xfId="0" builtinId="0"/>
    <cellStyle name="Normal 3" xfId="2" xr:uid="{1DFDF054-9B86-4095-86A7-95A25A775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60335-2AB5-4FD5-9E0A-F7435AD96872}">
  <dimension ref="A2:AMJ80"/>
  <sheetViews>
    <sheetView tabSelected="1" workbookViewId="0">
      <selection activeCell="I16" sqref="I16"/>
    </sheetView>
  </sheetViews>
  <sheetFormatPr defaultColWidth="9.109375" defaultRowHeight="14.4" x14ac:dyDescent="0.3"/>
  <cols>
    <col min="1" max="1" width="10.6640625" style="64" customWidth="1"/>
    <col min="2" max="2" width="41.6640625" style="1" customWidth="1"/>
    <col min="3" max="3" width="21.88671875" style="16" customWidth="1"/>
    <col min="4" max="4" width="20.6640625" style="16" customWidth="1"/>
    <col min="5" max="5" width="9.109375" style="1"/>
    <col min="6" max="6" width="16.44140625" style="1" bestFit="1" customWidth="1"/>
    <col min="7" max="1024" width="9.109375" style="1"/>
  </cols>
  <sheetData>
    <row r="2" spans="1:4" ht="15.6" x14ac:dyDescent="0.3">
      <c r="B2" s="93" t="s">
        <v>251</v>
      </c>
      <c r="C2" s="93"/>
      <c r="D2" s="93"/>
    </row>
    <row r="3" spans="1:4" x14ac:dyDescent="0.3">
      <c r="B3" s="78"/>
      <c r="C3" s="79"/>
      <c r="D3" s="79" t="s">
        <v>255</v>
      </c>
    </row>
    <row r="5" spans="1:4" ht="21" customHeight="1" x14ac:dyDescent="0.3">
      <c r="A5" s="80" t="s">
        <v>8</v>
      </c>
      <c r="B5" s="81" t="s">
        <v>9</v>
      </c>
      <c r="C5" s="82" t="s">
        <v>10</v>
      </c>
      <c r="D5" s="82" t="s">
        <v>11</v>
      </c>
    </row>
    <row r="6" spans="1:4" s="4" customFormat="1" ht="15.75" customHeight="1" x14ac:dyDescent="0.3">
      <c r="A6" s="2" t="s">
        <v>12</v>
      </c>
      <c r="B6" s="92" t="s">
        <v>13</v>
      </c>
      <c r="C6" s="92"/>
      <c r="D6" s="92"/>
    </row>
    <row r="7" spans="1:4" ht="15.75" customHeight="1" x14ac:dyDescent="0.3">
      <c r="A7" s="2" t="s">
        <v>14</v>
      </c>
      <c r="B7" s="92" t="s">
        <v>15</v>
      </c>
      <c r="C7" s="92"/>
      <c r="D7" s="92"/>
    </row>
    <row r="8" spans="1:4" ht="15.6" x14ac:dyDescent="0.3">
      <c r="A8" s="18" t="s">
        <v>16</v>
      </c>
      <c r="B8" s="69" t="s">
        <v>0</v>
      </c>
      <c r="C8" s="6">
        <v>1779478910.4599996</v>
      </c>
      <c r="D8" s="6">
        <v>7785487661.1499987</v>
      </c>
    </row>
    <row r="9" spans="1:4" ht="15.6" x14ac:dyDescent="0.3">
      <c r="A9" s="18" t="s">
        <v>17</v>
      </c>
      <c r="B9" s="69" t="s">
        <v>18</v>
      </c>
      <c r="C9" s="6">
        <v>5812013670.8200016</v>
      </c>
      <c r="D9" s="6">
        <v>9890290759.1999989</v>
      </c>
    </row>
    <row r="10" spans="1:4" ht="15.6" x14ac:dyDescent="0.3">
      <c r="A10" s="18" t="s">
        <v>19</v>
      </c>
      <c r="B10" s="69" t="s">
        <v>20</v>
      </c>
      <c r="C10" s="6"/>
      <c r="D10" s="6"/>
    </row>
    <row r="11" spans="1:4" ht="15.6" x14ac:dyDescent="0.3">
      <c r="A11" s="18" t="s">
        <v>21</v>
      </c>
      <c r="B11" s="69" t="s">
        <v>22</v>
      </c>
      <c r="C11" s="6"/>
      <c r="D11" s="6"/>
    </row>
    <row r="12" spans="1:4" ht="15.6" x14ac:dyDescent="0.3">
      <c r="A12" s="18" t="s">
        <v>23</v>
      </c>
      <c r="B12" s="69" t="s">
        <v>24</v>
      </c>
      <c r="C12" s="6"/>
      <c r="D12" s="6"/>
    </row>
    <row r="13" spans="1:4" ht="15.6" x14ac:dyDescent="0.3">
      <c r="A13" s="18" t="s">
        <v>25</v>
      </c>
      <c r="B13" s="69" t="s">
        <v>2</v>
      </c>
      <c r="C13" s="6">
        <v>9651724756.0400009</v>
      </c>
      <c r="D13" s="6">
        <v>13215687843.76</v>
      </c>
    </row>
    <row r="14" spans="1:4" ht="15.6" x14ac:dyDescent="0.3">
      <c r="A14" s="18" t="s">
        <v>26</v>
      </c>
      <c r="B14" s="69" t="s">
        <v>1</v>
      </c>
      <c r="C14" s="6">
        <v>4363705021.0699997</v>
      </c>
      <c r="D14" s="6">
        <v>3055009758.8999996</v>
      </c>
    </row>
    <row r="15" spans="1:4" ht="15.6" x14ac:dyDescent="0.3">
      <c r="A15" s="18" t="s">
        <v>27</v>
      </c>
      <c r="B15" s="69" t="s">
        <v>28</v>
      </c>
      <c r="C15" s="6">
        <v>4160471045.4700003</v>
      </c>
      <c r="D15" s="6">
        <v>2478424443.5999999</v>
      </c>
    </row>
    <row r="16" spans="1:4" ht="46.8" x14ac:dyDescent="0.3">
      <c r="A16" s="18" t="s">
        <v>29</v>
      </c>
      <c r="B16" s="69" t="s">
        <v>30</v>
      </c>
      <c r="C16" s="6"/>
      <c r="D16" s="6"/>
    </row>
    <row r="17" spans="1:4" ht="15.6" x14ac:dyDescent="0.3">
      <c r="A17" s="2" t="s">
        <v>31</v>
      </c>
      <c r="B17" s="7" t="s">
        <v>32</v>
      </c>
      <c r="C17" s="8">
        <f>SUM(C8:C16)</f>
        <v>25767393403.860001</v>
      </c>
      <c r="D17" s="8">
        <f>SUM(D8:D16)</f>
        <v>36424900466.610001</v>
      </c>
    </row>
    <row r="18" spans="1:4" ht="15.6" x14ac:dyDescent="0.3">
      <c r="A18" s="2" t="s">
        <v>33</v>
      </c>
      <c r="B18" s="70" t="s">
        <v>34</v>
      </c>
      <c r="C18" s="9"/>
      <c r="D18" s="10"/>
    </row>
    <row r="19" spans="1:4" ht="15.6" x14ac:dyDescent="0.3">
      <c r="A19" s="18" t="s">
        <v>35</v>
      </c>
      <c r="B19" s="69" t="s">
        <v>3</v>
      </c>
      <c r="C19" s="6">
        <v>63434489159.840012</v>
      </c>
      <c r="D19" s="6">
        <v>78202686253.889969</v>
      </c>
    </row>
    <row r="20" spans="1:4" ht="15.6" x14ac:dyDescent="0.3">
      <c r="A20" s="18" t="s">
        <v>36</v>
      </c>
      <c r="B20" s="69" t="s">
        <v>4</v>
      </c>
      <c r="C20" s="6">
        <v>587007906.63</v>
      </c>
      <c r="D20" s="6">
        <v>658981007.25999987</v>
      </c>
    </row>
    <row r="21" spans="1:4" ht="15.6" x14ac:dyDescent="0.3">
      <c r="A21" s="18" t="s">
        <v>37</v>
      </c>
      <c r="B21" s="69" t="s">
        <v>38</v>
      </c>
      <c r="C21" s="6">
        <v>1359109826.8</v>
      </c>
      <c r="D21" s="6">
        <v>6317217115.5200005</v>
      </c>
    </row>
    <row r="22" spans="1:4" ht="15.6" x14ac:dyDescent="0.3">
      <c r="A22" s="18" t="s">
        <v>39</v>
      </c>
      <c r="B22" s="69" t="s">
        <v>5</v>
      </c>
      <c r="C22" s="6"/>
      <c r="D22" s="6"/>
    </row>
    <row r="23" spans="1:4" ht="15.6" x14ac:dyDescent="0.3">
      <c r="A23" s="18" t="s">
        <v>40</v>
      </c>
      <c r="B23" s="69" t="s">
        <v>41</v>
      </c>
      <c r="C23" s="6"/>
      <c r="D23" s="6"/>
    </row>
    <row r="24" spans="1:4" ht="15.6" x14ac:dyDescent="0.3">
      <c r="A24" s="18" t="s">
        <v>42</v>
      </c>
      <c r="B24" s="69" t="s">
        <v>43</v>
      </c>
      <c r="C24" s="6">
        <v>994087643</v>
      </c>
      <c r="D24" s="6"/>
    </row>
    <row r="25" spans="1:4" ht="31.2" x14ac:dyDescent="0.3">
      <c r="A25" s="18" t="s">
        <v>44</v>
      </c>
      <c r="B25" s="69" t="s">
        <v>45</v>
      </c>
      <c r="C25" s="6"/>
      <c r="D25" s="6"/>
    </row>
    <row r="26" spans="1:4" ht="15.6" x14ac:dyDescent="0.3">
      <c r="A26" s="18" t="s">
        <v>46</v>
      </c>
      <c r="B26" s="69" t="s">
        <v>47</v>
      </c>
      <c r="C26" s="6"/>
      <c r="D26" s="6"/>
    </row>
    <row r="27" spans="1:4" s="1" customFormat="1" ht="15.6" x14ac:dyDescent="0.3">
      <c r="A27" s="2" t="s">
        <v>48</v>
      </c>
      <c r="B27" s="7" t="s">
        <v>49</v>
      </c>
      <c r="C27" s="8">
        <f>SUM(C19:C26)</f>
        <v>66374694536.270012</v>
      </c>
      <c r="D27" s="8">
        <f>SUM(D19:D26)</f>
        <v>85178884376.669968</v>
      </c>
    </row>
    <row r="28" spans="1:4" ht="15.6" x14ac:dyDescent="0.3">
      <c r="A28" s="2" t="s">
        <v>50</v>
      </c>
      <c r="B28" s="7" t="s">
        <v>51</v>
      </c>
      <c r="C28" s="8">
        <f>C27+C17</f>
        <v>92142087940.130005</v>
      </c>
      <c r="D28" s="8">
        <f>D27+D17</f>
        <v>121603784843.27997</v>
      </c>
    </row>
    <row r="29" spans="1:4" ht="15.75" customHeight="1" x14ac:dyDescent="0.3">
      <c r="A29" s="11" t="s">
        <v>52</v>
      </c>
      <c r="B29" s="92" t="s">
        <v>257</v>
      </c>
      <c r="C29" s="92"/>
      <c r="D29" s="92"/>
    </row>
    <row r="30" spans="1:4" ht="15.75" customHeight="1" x14ac:dyDescent="0.3">
      <c r="A30" s="2" t="s">
        <v>53</v>
      </c>
      <c r="B30" s="92" t="s">
        <v>258</v>
      </c>
      <c r="C30" s="92"/>
      <c r="D30" s="92"/>
    </row>
    <row r="31" spans="1:4" ht="15.75" customHeight="1" x14ac:dyDescent="0.3">
      <c r="A31" s="2" t="s">
        <v>54</v>
      </c>
      <c r="B31" s="92" t="s">
        <v>259</v>
      </c>
      <c r="C31" s="92"/>
      <c r="D31" s="92"/>
    </row>
    <row r="32" spans="1:4" ht="15.6" x14ac:dyDescent="0.3">
      <c r="A32" s="18" t="s">
        <v>55</v>
      </c>
      <c r="B32" s="69" t="s">
        <v>56</v>
      </c>
      <c r="C32" s="6">
        <v>6060982809.7200003</v>
      </c>
      <c r="D32" s="6">
        <v>8365338705.420002</v>
      </c>
    </row>
    <row r="33" spans="1:4" ht="15.6" x14ac:dyDescent="0.3">
      <c r="A33" s="18" t="s">
        <v>57</v>
      </c>
      <c r="B33" s="69" t="s">
        <v>58</v>
      </c>
      <c r="C33" s="6"/>
      <c r="D33" s="6"/>
    </row>
    <row r="34" spans="1:4" ht="15.6" x14ac:dyDescent="0.3">
      <c r="A34" s="18" t="s">
        <v>59</v>
      </c>
      <c r="B34" s="69" t="s">
        <v>60</v>
      </c>
      <c r="C34" s="6">
        <v>805040141.42000008</v>
      </c>
      <c r="D34" s="6">
        <v>1021768960.98</v>
      </c>
    </row>
    <row r="35" spans="1:4" ht="15.6" x14ac:dyDescent="0.3">
      <c r="A35" s="18" t="s">
        <v>61</v>
      </c>
      <c r="B35" s="69" t="s">
        <v>62</v>
      </c>
      <c r="C35" s="6"/>
      <c r="D35" s="6"/>
    </row>
    <row r="36" spans="1:4" ht="15.6" x14ac:dyDescent="0.3">
      <c r="A36" s="18" t="s">
        <v>63</v>
      </c>
      <c r="B36" s="69" t="s">
        <v>64</v>
      </c>
      <c r="C36" s="6">
        <v>7220049904.0100002</v>
      </c>
      <c r="D36" s="6">
        <v>16643331796.51</v>
      </c>
    </row>
    <row r="37" spans="1:4" ht="15.6" x14ac:dyDescent="0.3">
      <c r="A37" s="18" t="s">
        <v>65</v>
      </c>
      <c r="B37" s="69" t="s">
        <v>66</v>
      </c>
      <c r="C37" s="6"/>
      <c r="D37" s="6"/>
    </row>
    <row r="38" spans="1:4" ht="15.6" x14ac:dyDescent="0.3">
      <c r="A38" s="18" t="s">
        <v>67</v>
      </c>
      <c r="B38" s="69" t="s">
        <v>68</v>
      </c>
      <c r="C38" s="6"/>
      <c r="D38" s="6"/>
    </row>
    <row r="39" spans="1:4" ht="15.6" x14ac:dyDescent="0.3">
      <c r="A39" s="18" t="s">
        <v>69</v>
      </c>
      <c r="B39" s="69" t="s">
        <v>70</v>
      </c>
      <c r="C39" s="6"/>
      <c r="D39" s="6"/>
    </row>
    <row r="40" spans="1:4" ht="15.6" x14ac:dyDescent="0.3">
      <c r="A40" s="18" t="s">
        <v>71</v>
      </c>
      <c r="B40" s="69" t="s">
        <v>72</v>
      </c>
      <c r="C40" s="6"/>
      <c r="D40" s="6"/>
    </row>
    <row r="41" spans="1:4" ht="15.6" x14ac:dyDescent="0.3">
      <c r="A41" s="18" t="s">
        <v>73</v>
      </c>
      <c r="B41" s="69" t="s">
        <v>74</v>
      </c>
      <c r="C41" s="6">
        <v>943322548.63</v>
      </c>
      <c r="D41" s="6">
        <v>152920790.28</v>
      </c>
    </row>
    <row r="42" spans="1:4" ht="31.2" x14ac:dyDescent="0.3">
      <c r="A42" s="18" t="s">
        <v>75</v>
      </c>
      <c r="B42" s="69" t="s">
        <v>76</v>
      </c>
      <c r="C42" s="6"/>
      <c r="D42" s="6"/>
    </row>
    <row r="43" spans="1:4" ht="15.6" x14ac:dyDescent="0.3">
      <c r="A43" s="2" t="s">
        <v>77</v>
      </c>
      <c r="B43" s="7" t="s">
        <v>78</v>
      </c>
      <c r="C43" s="8">
        <f>SUM(C32:C42)</f>
        <v>15029395403.780001</v>
      </c>
      <c r="D43" s="8">
        <f>SUM(D32:D42)</f>
        <v>26183360253.190002</v>
      </c>
    </row>
    <row r="44" spans="1:4" ht="15.75" customHeight="1" x14ac:dyDescent="0.3">
      <c r="A44" s="2" t="s">
        <v>79</v>
      </c>
      <c r="B44" s="92" t="s">
        <v>260</v>
      </c>
      <c r="C44" s="92"/>
      <c r="D44" s="92"/>
    </row>
    <row r="45" spans="1:4" ht="15.6" x14ac:dyDescent="0.3">
      <c r="A45" s="18" t="s">
        <v>80</v>
      </c>
      <c r="B45" s="69" t="s">
        <v>81</v>
      </c>
      <c r="C45" s="6">
        <v>22607102052.360001</v>
      </c>
      <c r="D45" s="6">
        <v>26446527777.970001</v>
      </c>
    </row>
    <row r="46" spans="1:4" ht="15.6" x14ac:dyDescent="0.3">
      <c r="A46" s="18" t="s">
        <v>82</v>
      </c>
      <c r="B46" s="69" t="s">
        <v>83</v>
      </c>
      <c r="C46" s="6"/>
      <c r="D46" s="6"/>
    </row>
    <row r="47" spans="1:4" ht="15.6" x14ac:dyDescent="0.3">
      <c r="A47" s="18" t="s">
        <v>84</v>
      </c>
      <c r="B47" s="69" t="s">
        <v>85</v>
      </c>
      <c r="C47" s="6"/>
      <c r="D47" s="6"/>
    </row>
    <row r="48" spans="1:4" ht="15.6" x14ac:dyDescent="0.3">
      <c r="A48" s="18" t="s">
        <v>86</v>
      </c>
      <c r="B48" s="69" t="s">
        <v>87</v>
      </c>
      <c r="C48" s="6"/>
      <c r="D48" s="6"/>
    </row>
    <row r="49" spans="1:6" ht="15.6" x14ac:dyDescent="0.3">
      <c r="A49" s="2" t="s">
        <v>88</v>
      </c>
      <c r="B49" s="7" t="s">
        <v>89</v>
      </c>
      <c r="C49" s="8">
        <f>SUM(C45:C48)</f>
        <v>22607102052.360001</v>
      </c>
      <c r="D49" s="8">
        <f>SUM(D45:D48)</f>
        <v>26446527777.970001</v>
      </c>
    </row>
    <row r="50" spans="1:6" ht="15.6" x14ac:dyDescent="0.3">
      <c r="A50" s="12" t="s">
        <v>90</v>
      </c>
      <c r="B50" s="7" t="s">
        <v>91</v>
      </c>
      <c r="C50" s="8">
        <f>C49+C43</f>
        <v>37636497456.139999</v>
      </c>
      <c r="D50" s="8">
        <f>D49+D43</f>
        <v>52629888031.160004</v>
      </c>
    </row>
    <row r="51" spans="1:6" ht="15.75" customHeight="1" x14ac:dyDescent="0.3">
      <c r="A51" s="2"/>
      <c r="B51" s="92" t="s">
        <v>261</v>
      </c>
      <c r="C51" s="92"/>
      <c r="D51" s="92"/>
    </row>
    <row r="52" spans="1:6" ht="15.6" x14ac:dyDescent="0.3">
      <c r="A52" s="2" t="s">
        <v>92</v>
      </c>
      <c r="B52" s="7" t="s">
        <v>93</v>
      </c>
      <c r="C52" s="8">
        <f>SUM(C53:C55)</f>
        <v>4000000000</v>
      </c>
      <c r="D52" s="8">
        <f>SUM(D53:D55)</f>
        <v>4000000000</v>
      </c>
    </row>
    <row r="53" spans="1:6" ht="15.6" x14ac:dyDescent="0.3">
      <c r="A53" s="18" t="s">
        <v>94</v>
      </c>
      <c r="B53" s="69" t="s">
        <v>95</v>
      </c>
      <c r="C53" s="6"/>
      <c r="D53" s="6"/>
    </row>
    <row r="54" spans="1:6" ht="15.6" x14ac:dyDescent="0.3">
      <c r="A54" s="18" t="s">
        <v>96</v>
      </c>
      <c r="B54" s="69" t="s">
        <v>97</v>
      </c>
      <c r="C54" s="6"/>
      <c r="D54" s="6"/>
    </row>
    <row r="55" spans="1:6" ht="15.6" x14ac:dyDescent="0.3">
      <c r="A55" s="18" t="s">
        <v>98</v>
      </c>
      <c r="B55" s="69" t="s">
        <v>99</v>
      </c>
      <c r="C55" s="6">
        <v>4000000000</v>
      </c>
      <c r="D55" s="6">
        <v>4000000000</v>
      </c>
    </row>
    <row r="56" spans="1:6" ht="15.6" x14ac:dyDescent="0.3">
      <c r="A56" s="18" t="s">
        <v>100</v>
      </c>
      <c r="B56" s="69" t="s">
        <v>101</v>
      </c>
      <c r="C56" s="6"/>
      <c r="D56" s="6">
        <v>-185618752</v>
      </c>
    </row>
    <row r="57" spans="1:6" ht="15.6" x14ac:dyDescent="0.3">
      <c r="A57" s="18" t="s">
        <v>102</v>
      </c>
      <c r="B57" s="69" t="s">
        <v>103</v>
      </c>
      <c r="C57" s="6">
        <v>8007687372.1300001</v>
      </c>
      <c r="D57" s="6">
        <v>8007687372.1300001</v>
      </c>
    </row>
    <row r="58" spans="1:6" ht="15.6" x14ac:dyDescent="0.3">
      <c r="A58" s="18" t="s">
        <v>104</v>
      </c>
      <c r="B58" s="69" t="s">
        <v>105</v>
      </c>
      <c r="C58" s="6"/>
      <c r="D58" s="43"/>
    </row>
    <row r="59" spans="1:6" ht="15.6" x14ac:dyDescent="0.3">
      <c r="A59" s="18" t="s">
        <v>106</v>
      </c>
      <c r="B59" s="69" t="s">
        <v>107</v>
      </c>
      <c r="C59" s="6"/>
      <c r="D59" s="6"/>
    </row>
    <row r="60" spans="1:6" ht="15.6" x14ac:dyDescent="0.3">
      <c r="A60" s="18" t="s">
        <v>108</v>
      </c>
      <c r="B60" s="69" t="s">
        <v>109</v>
      </c>
      <c r="C60" s="6">
        <v>0</v>
      </c>
      <c r="D60" s="6">
        <v>0</v>
      </c>
      <c r="F60" s="44"/>
    </row>
    <row r="61" spans="1:6" ht="15.6" x14ac:dyDescent="0.3">
      <c r="A61" s="18" t="s">
        <v>110</v>
      </c>
      <c r="B61" s="69" t="s">
        <v>111</v>
      </c>
      <c r="C61" s="6">
        <v>42497903111.860001</v>
      </c>
      <c r="D61" s="6">
        <v>57151828191.98996</v>
      </c>
      <c r="F61" s="44"/>
    </row>
    <row r="62" spans="1:6" ht="15.6" x14ac:dyDescent="0.3">
      <c r="A62" s="2" t="s">
        <v>112</v>
      </c>
      <c r="B62" s="7" t="s">
        <v>113</v>
      </c>
      <c r="C62" s="8">
        <f>SUM(C53:C61)</f>
        <v>54505590483.990005</v>
      </c>
      <c r="D62" s="8">
        <f>SUM(D53:D61)</f>
        <v>68973896812.119965</v>
      </c>
    </row>
    <row r="63" spans="1:6" ht="28.5" customHeight="1" x14ac:dyDescent="0.3">
      <c r="A63" s="2" t="s">
        <v>114</v>
      </c>
      <c r="B63" s="46" t="s">
        <v>115</v>
      </c>
      <c r="C63" s="8">
        <f>C62+C50</f>
        <v>92142087940.130005</v>
      </c>
      <c r="D63" s="8">
        <f>D62+D50</f>
        <v>121603784843.27997</v>
      </c>
    </row>
    <row r="64" spans="1:6" s="4" customFormat="1" ht="15.6" x14ac:dyDescent="0.3">
      <c r="A64" s="65"/>
      <c r="B64" s="71" t="s">
        <v>116</v>
      </c>
      <c r="C64" s="14">
        <f>C28</f>
        <v>92142087940.130005</v>
      </c>
      <c r="D64" s="14">
        <f>D28</f>
        <v>121603784843.27997</v>
      </c>
    </row>
    <row r="65" spans="1:4" ht="15.6" x14ac:dyDescent="0.3">
      <c r="A65" s="66"/>
      <c r="B65" s="72" t="s">
        <v>117</v>
      </c>
      <c r="C65" s="14">
        <f>C63</f>
        <v>92142087940.130005</v>
      </c>
      <c r="D65" s="14">
        <f>D63</f>
        <v>121603784843.27997</v>
      </c>
    </row>
    <row r="66" spans="1:4" ht="15.6" x14ac:dyDescent="0.3">
      <c r="A66" s="67"/>
      <c r="B66" s="76" t="s">
        <v>118</v>
      </c>
      <c r="C66" s="77">
        <f>C64-C65</f>
        <v>0</v>
      </c>
      <c r="D66" s="14">
        <f>D64-D65</f>
        <v>0</v>
      </c>
    </row>
    <row r="67" spans="1:4" x14ac:dyDescent="0.3">
      <c r="A67" s="68"/>
      <c r="B67" s="78"/>
      <c r="C67" s="79"/>
    </row>
    <row r="68" spans="1:4" ht="15.6" x14ac:dyDescent="0.3">
      <c r="A68" s="68"/>
      <c r="B68" s="48" t="s">
        <v>262</v>
      </c>
      <c r="C68" s="50" t="s">
        <v>264</v>
      </c>
    </row>
    <row r="69" spans="1:4" ht="15.6" x14ac:dyDescent="0.3">
      <c r="A69" s="68"/>
      <c r="B69" s="48" t="s">
        <v>263</v>
      </c>
      <c r="C69" s="50" t="s">
        <v>265</v>
      </c>
    </row>
    <row r="70" spans="1:4" x14ac:dyDescent="0.3">
      <c r="A70" s="68"/>
    </row>
    <row r="71" spans="1:4" x14ac:dyDescent="0.3">
      <c r="A71" s="68"/>
    </row>
    <row r="72" spans="1:4" x14ac:dyDescent="0.3">
      <c r="A72" s="68"/>
    </row>
    <row r="73" spans="1:4" x14ac:dyDescent="0.3">
      <c r="A73" s="68"/>
    </row>
    <row r="74" spans="1:4" x14ac:dyDescent="0.3">
      <c r="A74" s="68"/>
    </row>
    <row r="75" spans="1:4" x14ac:dyDescent="0.3">
      <c r="A75" s="68"/>
    </row>
    <row r="76" spans="1:4" x14ac:dyDescent="0.3">
      <c r="A76" s="68"/>
    </row>
    <row r="77" spans="1:4" x14ac:dyDescent="0.3">
      <c r="A77" s="68"/>
    </row>
    <row r="78" spans="1:4" x14ac:dyDescent="0.3">
      <c r="A78" s="68"/>
    </row>
    <row r="79" spans="1:4" x14ac:dyDescent="0.3">
      <c r="A79" s="68"/>
    </row>
    <row r="80" spans="1:4" x14ac:dyDescent="0.3">
      <c r="A80" s="68"/>
    </row>
  </sheetData>
  <mergeCells count="8">
    <mergeCell ref="B51:D51"/>
    <mergeCell ref="B2:D2"/>
    <mergeCell ref="B6:D6"/>
    <mergeCell ref="B7:D7"/>
    <mergeCell ref="B29:D29"/>
    <mergeCell ref="B30:D30"/>
    <mergeCell ref="B31:D31"/>
    <mergeCell ref="B44:D44"/>
  </mergeCells>
  <pageMargins left="0.45" right="0.45" top="0.5" bottom="0.5" header="0.05" footer="0.0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5CB1-94F9-4E17-A10A-CF4055F79E17}">
  <dimension ref="A2:AMJ24"/>
  <sheetViews>
    <sheetView zoomScaleNormal="100" workbookViewId="0">
      <selection activeCell="J24" sqref="A1:J24"/>
    </sheetView>
  </sheetViews>
  <sheetFormatPr defaultColWidth="9.109375" defaultRowHeight="15.6" x14ac:dyDescent="0.3"/>
  <cols>
    <col min="1" max="1" width="7.44140625" style="47" customWidth="1"/>
    <col min="2" max="2" width="39.44140625" style="48" customWidth="1"/>
    <col min="3" max="3" width="15.33203125" style="50" customWidth="1"/>
    <col min="4" max="4" width="14.88671875" style="50" customWidth="1"/>
    <col min="5" max="5" width="16.109375" style="50" customWidth="1"/>
    <col min="6" max="6" width="9.109375" style="50" customWidth="1"/>
    <col min="7" max="7" width="10" style="50" customWidth="1"/>
    <col min="8" max="8" width="10.6640625" style="50" customWidth="1"/>
    <col min="9" max="9" width="16.5546875" style="50" customWidth="1"/>
    <col min="10" max="10" width="22.6640625" style="50" customWidth="1"/>
    <col min="11" max="1024" width="9.109375" style="48"/>
    <col min="1025" max="16384" width="9.109375" style="51"/>
  </cols>
  <sheetData>
    <row r="2" spans="1:10" x14ac:dyDescent="0.3">
      <c r="C2" s="49" t="s">
        <v>253</v>
      </c>
      <c r="D2" s="49"/>
      <c r="E2" s="49"/>
      <c r="F2" s="49"/>
    </row>
    <row r="3" spans="1:10" x14ac:dyDescent="0.3">
      <c r="I3" s="50" t="s">
        <v>256</v>
      </c>
    </row>
    <row r="4" spans="1:10" ht="89.4" customHeight="1" x14ac:dyDescent="0.3">
      <c r="A4" s="85" t="s">
        <v>8</v>
      </c>
      <c r="B4" s="86" t="s">
        <v>9</v>
      </c>
      <c r="C4" s="87" t="s">
        <v>173</v>
      </c>
      <c r="D4" s="87" t="s">
        <v>101</v>
      </c>
      <c r="E4" s="87" t="s">
        <v>103</v>
      </c>
      <c r="F4" s="87" t="s">
        <v>105</v>
      </c>
      <c r="G4" s="87" t="s">
        <v>107</v>
      </c>
      <c r="H4" s="87" t="s">
        <v>109</v>
      </c>
      <c r="I4" s="87" t="s">
        <v>111</v>
      </c>
      <c r="J4" s="87" t="s">
        <v>174</v>
      </c>
    </row>
    <row r="5" spans="1:10" x14ac:dyDescent="0.3">
      <c r="A5" s="55">
        <v>1</v>
      </c>
      <c r="B5" s="56" t="s">
        <v>175</v>
      </c>
      <c r="C5" s="57">
        <v>0</v>
      </c>
      <c r="D5" s="57">
        <v>0</v>
      </c>
      <c r="E5" s="57">
        <v>0</v>
      </c>
      <c r="F5" s="57">
        <v>0</v>
      </c>
      <c r="G5" s="57">
        <v>0</v>
      </c>
      <c r="H5" s="57">
        <v>0</v>
      </c>
      <c r="I5" s="57">
        <v>0</v>
      </c>
      <c r="J5" s="58">
        <f t="shared" ref="J5:J12" si="0">C5-D5+E5+F5+G5+H5+I5</f>
        <v>0</v>
      </c>
    </row>
    <row r="6" spans="1:10" ht="26.4" x14ac:dyDescent="0.3">
      <c r="A6" s="55">
        <v>2</v>
      </c>
      <c r="B6" s="59" t="s">
        <v>176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58">
        <f t="shared" si="0"/>
        <v>0</v>
      </c>
    </row>
    <row r="7" spans="1:10" s="48" customFormat="1" x14ac:dyDescent="0.3">
      <c r="A7" s="55">
        <v>3</v>
      </c>
      <c r="B7" s="56" t="s">
        <v>177</v>
      </c>
      <c r="C7" s="61">
        <v>4000000000</v>
      </c>
      <c r="D7" s="61">
        <f t="shared" ref="D7:H7" si="1">D5+D6</f>
        <v>0</v>
      </c>
      <c r="E7" s="61">
        <v>8007687372.1300001</v>
      </c>
      <c r="F7" s="61">
        <f t="shared" si="1"/>
        <v>0</v>
      </c>
      <c r="G7" s="61">
        <f t="shared" si="1"/>
        <v>0</v>
      </c>
      <c r="H7" s="61">
        <f t="shared" si="1"/>
        <v>0</v>
      </c>
      <c r="I7" s="61">
        <v>31821213000</v>
      </c>
      <c r="J7" s="58">
        <f>C7-D7+E7+F7+G7+H7+I7</f>
        <v>43828900372.130005</v>
      </c>
    </row>
    <row r="8" spans="1:10" x14ac:dyDescent="0.3">
      <c r="A8" s="55">
        <v>4</v>
      </c>
      <c r="B8" s="59" t="s">
        <v>178</v>
      </c>
      <c r="C8" s="60">
        <v>0</v>
      </c>
      <c r="D8" s="60">
        <v>0</v>
      </c>
      <c r="E8" s="60">
        <v>0</v>
      </c>
      <c r="F8" s="60">
        <v>0</v>
      </c>
      <c r="G8" s="60">
        <v>0</v>
      </c>
      <c r="H8" s="60">
        <v>0</v>
      </c>
      <c r="I8" s="60">
        <v>14444500000</v>
      </c>
      <c r="J8" s="58">
        <f t="shared" si="0"/>
        <v>14444500000</v>
      </c>
    </row>
    <row r="9" spans="1:10" x14ac:dyDescent="0.3">
      <c r="A9" s="55">
        <v>5</v>
      </c>
      <c r="B9" s="59" t="s">
        <v>162</v>
      </c>
      <c r="C9" s="60">
        <v>0</v>
      </c>
      <c r="D9" s="60">
        <v>0</v>
      </c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58">
        <f t="shared" si="0"/>
        <v>0</v>
      </c>
    </row>
    <row r="10" spans="1:10" x14ac:dyDescent="0.3">
      <c r="A10" s="55">
        <v>6</v>
      </c>
      <c r="B10" s="59" t="s">
        <v>179</v>
      </c>
      <c r="C10" s="60">
        <v>0</v>
      </c>
      <c r="D10" s="60">
        <v>0</v>
      </c>
      <c r="E10" s="60">
        <v>0</v>
      </c>
      <c r="F10" s="60">
        <v>0</v>
      </c>
      <c r="G10" s="60">
        <v>0</v>
      </c>
      <c r="H10" s="60"/>
      <c r="I10" s="60">
        <v>-347812528</v>
      </c>
      <c r="J10" s="58">
        <f>C10-D10+E10+F10+G10+H10+I10</f>
        <v>-347812528</v>
      </c>
    </row>
    <row r="11" spans="1:10" x14ac:dyDescent="0.3">
      <c r="A11" s="55">
        <v>7</v>
      </c>
      <c r="B11" s="59" t="s">
        <v>180</v>
      </c>
      <c r="C11" s="60">
        <v>0</v>
      </c>
      <c r="D11" s="60">
        <v>0</v>
      </c>
      <c r="E11" s="60">
        <v>0</v>
      </c>
      <c r="F11" s="60">
        <v>0</v>
      </c>
      <c r="G11" s="60">
        <v>0</v>
      </c>
      <c r="H11" s="60">
        <v>0</v>
      </c>
      <c r="I11" s="60">
        <v>-3420000000</v>
      </c>
      <c r="J11" s="58">
        <f t="shared" si="0"/>
        <v>-3420000000</v>
      </c>
    </row>
    <row r="12" spans="1:10" x14ac:dyDescent="0.3">
      <c r="A12" s="55">
        <v>8</v>
      </c>
      <c r="B12" s="59" t="s">
        <v>181</v>
      </c>
      <c r="C12" s="60">
        <v>0</v>
      </c>
      <c r="D12" s="60">
        <v>0</v>
      </c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58">
        <f t="shared" si="0"/>
        <v>0</v>
      </c>
    </row>
    <row r="13" spans="1:10" s="48" customFormat="1" x14ac:dyDescent="0.3">
      <c r="A13" s="62">
        <v>9</v>
      </c>
      <c r="B13" s="56" t="s">
        <v>182</v>
      </c>
      <c r="C13" s="58">
        <f>SUM(C7:C12)</f>
        <v>4000000000</v>
      </c>
      <c r="D13" s="58">
        <f t="shared" ref="D13:H13" si="2">SUM(D7:D12)</f>
        <v>0</v>
      </c>
      <c r="E13" s="58">
        <f t="shared" si="2"/>
        <v>8007687372.1300001</v>
      </c>
      <c r="F13" s="58">
        <f t="shared" si="2"/>
        <v>0</v>
      </c>
      <c r="G13" s="58">
        <f t="shared" si="2"/>
        <v>0</v>
      </c>
      <c r="H13" s="58">
        <f t="shared" si="2"/>
        <v>0</v>
      </c>
      <c r="I13" s="58">
        <f>SUM(I7:I12)</f>
        <v>42497900472</v>
      </c>
      <c r="J13" s="58">
        <f>C13-D13+E13+F13+G13+H13+I13</f>
        <v>54505587844.130005</v>
      </c>
    </row>
    <row r="14" spans="1:10" ht="26.4" x14ac:dyDescent="0.3">
      <c r="A14" s="55">
        <v>10</v>
      </c>
      <c r="B14" s="59" t="s">
        <v>176</v>
      </c>
      <c r="C14" s="60"/>
      <c r="D14" s="60"/>
      <c r="E14" s="60"/>
      <c r="F14" s="60"/>
      <c r="G14" s="60"/>
      <c r="H14" s="60"/>
      <c r="I14" s="60"/>
      <c r="J14" s="58">
        <f t="shared" ref="J14:J20" si="3">C14-D14+E14+F14+G14+H14+I14</f>
        <v>0</v>
      </c>
    </row>
    <row r="15" spans="1:10" s="48" customFormat="1" x14ac:dyDescent="0.3">
      <c r="A15" s="55">
        <v>11</v>
      </c>
      <c r="B15" s="56" t="s">
        <v>177</v>
      </c>
      <c r="C15" s="61">
        <f>C13+C14</f>
        <v>4000000000</v>
      </c>
      <c r="D15" s="61">
        <f t="shared" ref="D15:H15" si="4">D13+D14</f>
        <v>0</v>
      </c>
      <c r="E15" s="61">
        <f t="shared" si="4"/>
        <v>8007687372.1300001</v>
      </c>
      <c r="F15" s="61">
        <f t="shared" si="4"/>
        <v>0</v>
      </c>
      <c r="G15" s="61">
        <f t="shared" si="4"/>
        <v>0</v>
      </c>
      <c r="H15" s="61">
        <f t="shared" si="4"/>
        <v>0</v>
      </c>
      <c r="I15" s="61">
        <f>I13+I14</f>
        <v>42497900472</v>
      </c>
      <c r="J15" s="58">
        <f t="shared" si="3"/>
        <v>54505587844.130005</v>
      </c>
    </row>
    <row r="16" spans="1:10" x14ac:dyDescent="0.3">
      <c r="A16" s="55">
        <v>12</v>
      </c>
      <c r="B16" s="59" t="s">
        <v>178</v>
      </c>
      <c r="C16" s="60"/>
      <c r="D16" s="60"/>
      <c r="E16" s="60"/>
      <c r="F16" s="60"/>
      <c r="G16" s="60"/>
      <c r="H16" s="60"/>
      <c r="I16" s="60">
        <v>14305596838.669912</v>
      </c>
      <c r="J16" s="58">
        <f t="shared" si="3"/>
        <v>14305596838.669912</v>
      </c>
    </row>
    <row r="17" spans="1:10" x14ac:dyDescent="0.3">
      <c r="A17" s="55">
        <v>13</v>
      </c>
      <c r="B17" s="59" t="s">
        <v>162</v>
      </c>
      <c r="C17" s="60"/>
      <c r="D17" s="60"/>
      <c r="E17" s="60"/>
      <c r="F17" s="60"/>
      <c r="G17" s="60"/>
      <c r="H17" s="60"/>
      <c r="I17" s="60"/>
      <c r="J17" s="58">
        <f t="shared" si="3"/>
        <v>0</v>
      </c>
    </row>
    <row r="18" spans="1:10" x14ac:dyDescent="0.3">
      <c r="A18" s="55">
        <v>14</v>
      </c>
      <c r="B18" s="59" t="s">
        <v>179</v>
      </c>
      <c r="C18" s="60"/>
      <c r="D18" s="60">
        <v>185618752</v>
      </c>
      <c r="E18" s="60"/>
      <c r="F18" s="60"/>
      <c r="G18" s="60"/>
      <c r="H18" s="60"/>
      <c r="I18" s="60">
        <v>348330881.31999999</v>
      </c>
      <c r="J18" s="58">
        <f t="shared" si="3"/>
        <v>162712129.31999999</v>
      </c>
    </row>
    <row r="19" spans="1:10" x14ac:dyDescent="0.3">
      <c r="A19" s="55">
        <v>15</v>
      </c>
      <c r="B19" s="59" t="s">
        <v>180</v>
      </c>
      <c r="C19" s="60"/>
      <c r="D19" s="60"/>
      <c r="E19" s="60"/>
      <c r="F19" s="60"/>
      <c r="G19" s="60"/>
      <c r="H19" s="60"/>
      <c r="I19" s="60"/>
      <c r="J19" s="58">
        <f t="shared" si="3"/>
        <v>0</v>
      </c>
    </row>
    <row r="20" spans="1:10" x14ac:dyDescent="0.3">
      <c r="A20" s="55">
        <v>16</v>
      </c>
      <c r="B20" s="59" t="s">
        <v>181</v>
      </c>
      <c r="C20" s="60"/>
      <c r="D20" s="60"/>
      <c r="E20" s="60"/>
      <c r="F20" s="60"/>
      <c r="G20" s="60"/>
      <c r="H20" s="60"/>
      <c r="I20" s="60"/>
      <c r="J20" s="58">
        <f t="shared" si="3"/>
        <v>0</v>
      </c>
    </row>
    <row r="21" spans="1:10" s="48" customFormat="1" x14ac:dyDescent="0.3">
      <c r="A21" s="55">
        <v>17</v>
      </c>
      <c r="B21" s="56" t="s">
        <v>183</v>
      </c>
      <c r="C21" s="58">
        <f>SUM(C15:C20)</f>
        <v>4000000000</v>
      </c>
      <c r="D21" s="58">
        <f t="shared" ref="D21:J21" si="5">SUM(D15:D20)</f>
        <v>185618752</v>
      </c>
      <c r="E21" s="58">
        <f t="shared" si="5"/>
        <v>8007687372.1300001</v>
      </c>
      <c r="F21" s="58">
        <f t="shared" si="5"/>
        <v>0</v>
      </c>
      <c r="G21" s="58">
        <f t="shared" si="5"/>
        <v>0</v>
      </c>
      <c r="H21" s="58">
        <f t="shared" si="5"/>
        <v>0</v>
      </c>
      <c r="I21" s="58">
        <f t="shared" si="5"/>
        <v>57151828191.989914</v>
      </c>
      <c r="J21" s="58">
        <f t="shared" si="5"/>
        <v>68973896812.119919</v>
      </c>
    </row>
    <row r="22" spans="1:10" s="53" customFormat="1" x14ac:dyDescent="0.3">
      <c r="A22" s="52"/>
      <c r="C22" s="54"/>
      <c r="D22" s="54"/>
      <c r="E22" s="54"/>
      <c r="F22" s="54"/>
      <c r="G22" s="54"/>
      <c r="H22" s="54"/>
      <c r="I22" s="54"/>
      <c r="J22" s="54"/>
    </row>
    <row r="23" spans="1:10" s="53" customFormat="1" x14ac:dyDescent="0.3">
      <c r="A23" s="52"/>
      <c r="C23" s="48" t="s">
        <v>262</v>
      </c>
      <c r="E23" s="54"/>
      <c r="F23" s="50" t="s">
        <v>264</v>
      </c>
      <c r="G23" s="54"/>
      <c r="H23" s="54"/>
      <c r="I23" s="54"/>
      <c r="J23" s="54"/>
    </row>
    <row r="24" spans="1:10" x14ac:dyDescent="0.3">
      <c r="C24" s="48" t="s">
        <v>263</v>
      </c>
      <c r="F24" s="50" t="s">
        <v>265</v>
      </c>
    </row>
  </sheetData>
  <pageMargins left="0" right="0" top="0.75" bottom="0.75" header="0.3" footer="0.3"/>
  <pageSetup scale="84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A396-C606-46AF-A67F-D9E395B94D7C}">
  <dimension ref="A2:AMJ35"/>
  <sheetViews>
    <sheetView workbookViewId="0">
      <selection activeCell="C41" sqref="C41"/>
    </sheetView>
  </sheetViews>
  <sheetFormatPr defaultColWidth="12.6640625" defaultRowHeight="15.6" x14ac:dyDescent="0.3"/>
  <cols>
    <col min="1" max="1" width="10.6640625" style="27" customWidth="1"/>
    <col min="2" max="2" width="47.109375" style="17" customWidth="1"/>
    <col min="3" max="3" width="20" style="29" customWidth="1"/>
    <col min="4" max="4" width="18.6640625" style="29" customWidth="1"/>
    <col min="5" max="6" width="9.109375" style="17" customWidth="1"/>
    <col min="7" max="7" width="24.5546875" style="17" customWidth="1"/>
    <col min="8" max="239" width="9.109375" style="17" customWidth="1"/>
    <col min="240" max="240" width="7.109375" style="17" customWidth="1"/>
    <col min="241" max="241" width="5.88671875" style="17" customWidth="1"/>
    <col min="242" max="242" width="42.44140625" style="17" customWidth="1"/>
    <col min="243" max="1024" width="12.6640625" style="17"/>
  </cols>
  <sheetData>
    <row r="2" spans="1:7" x14ac:dyDescent="0.3">
      <c r="B2" s="93" t="s">
        <v>252</v>
      </c>
      <c r="C2" s="93"/>
      <c r="D2" s="50"/>
    </row>
    <row r="3" spans="1:7" x14ac:dyDescent="0.3">
      <c r="B3" s="48"/>
      <c r="C3" s="94" t="s">
        <v>255</v>
      </c>
      <c r="D3" s="94"/>
    </row>
    <row r="4" spans="1:7" ht="32.4" x14ac:dyDescent="0.3">
      <c r="A4" s="80" t="s">
        <v>8</v>
      </c>
      <c r="B4" s="83" t="s">
        <v>9</v>
      </c>
      <c r="C4" s="84" t="s">
        <v>119</v>
      </c>
      <c r="D4" s="84" t="s">
        <v>120</v>
      </c>
    </row>
    <row r="5" spans="1:7" x14ac:dyDescent="0.3">
      <c r="A5" s="18" t="s">
        <v>12</v>
      </c>
      <c r="B5" s="74" t="s">
        <v>121</v>
      </c>
      <c r="C5" s="75">
        <v>84681928543.619995</v>
      </c>
      <c r="D5" s="75">
        <v>99021478912.799911</v>
      </c>
    </row>
    <row r="6" spans="1:7" x14ac:dyDescent="0.3">
      <c r="A6" s="18" t="s">
        <v>52</v>
      </c>
      <c r="B6" s="74" t="s">
        <v>122</v>
      </c>
      <c r="C6" s="75">
        <v>55950582563.260002</v>
      </c>
      <c r="D6" s="75">
        <v>68966353547.869995</v>
      </c>
    </row>
    <row r="7" spans="1:7" s="17" customFormat="1" x14ac:dyDescent="0.3">
      <c r="A7" s="2" t="s">
        <v>123</v>
      </c>
      <c r="B7" s="3" t="s">
        <v>124</v>
      </c>
      <c r="C7" s="19">
        <f>C5-C6</f>
        <v>28731345980.359993</v>
      </c>
      <c r="D7" s="19">
        <f>D5-D6</f>
        <v>30055125364.929916</v>
      </c>
    </row>
    <row r="8" spans="1:7" x14ac:dyDescent="0.3">
      <c r="A8" s="18" t="s">
        <v>125</v>
      </c>
      <c r="B8" s="5" t="s">
        <v>126</v>
      </c>
      <c r="C8" s="20"/>
      <c r="D8" s="20"/>
    </row>
    <row r="9" spans="1:7" x14ac:dyDescent="0.3">
      <c r="A9" s="18" t="s">
        <v>127</v>
      </c>
      <c r="B9" s="5" t="s">
        <v>128</v>
      </c>
      <c r="C9" s="20"/>
      <c r="D9" s="20"/>
    </row>
    <row r="10" spans="1:7" x14ac:dyDescent="0.3">
      <c r="A10" s="21" t="s">
        <v>129</v>
      </c>
      <c r="B10" s="5" t="s">
        <v>130</v>
      </c>
      <c r="C10" s="20"/>
      <c r="D10" s="20"/>
    </row>
    <row r="11" spans="1:7" x14ac:dyDescent="0.3">
      <c r="A11" s="18" t="s">
        <v>131</v>
      </c>
      <c r="B11" s="5" t="s">
        <v>132</v>
      </c>
      <c r="C11" s="20"/>
      <c r="D11" s="20"/>
    </row>
    <row r="12" spans="1:7" x14ac:dyDescent="0.3">
      <c r="A12" s="18" t="s">
        <v>133</v>
      </c>
      <c r="B12" s="5" t="s">
        <v>6</v>
      </c>
      <c r="C12" s="20">
        <v>398245719.5</v>
      </c>
      <c r="D12" s="20">
        <v>22769626.269999951</v>
      </c>
    </row>
    <row r="13" spans="1:7" x14ac:dyDescent="0.3">
      <c r="A13" s="18" t="s">
        <v>134</v>
      </c>
      <c r="B13" s="5" t="s">
        <v>135</v>
      </c>
      <c r="C13" s="20">
        <f>4817284732.94+103421265.5</f>
        <v>4920705998.4399996</v>
      </c>
      <c r="D13" s="20">
        <v>5878219548.8100004</v>
      </c>
    </row>
    <row r="14" spans="1:7" x14ac:dyDescent="0.3">
      <c r="A14" s="18" t="s">
        <v>136</v>
      </c>
      <c r="B14" s="5" t="s">
        <v>137</v>
      </c>
      <c r="C14" s="20">
        <f>6321257011.45-1068.41+103421265.5</f>
        <v>6424677208.54</v>
      </c>
      <c r="D14" s="20">
        <v>6132974915.6099997</v>
      </c>
      <c r="G14" s="45"/>
    </row>
    <row r="15" spans="1:7" x14ac:dyDescent="0.3">
      <c r="A15" s="18" t="s">
        <v>138</v>
      </c>
      <c r="B15" s="5" t="s">
        <v>139</v>
      </c>
      <c r="C15" s="20"/>
      <c r="D15" s="20"/>
    </row>
    <row r="16" spans="1:7" x14ac:dyDescent="0.3">
      <c r="A16" s="18" t="s">
        <v>140</v>
      </c>
      <c r="B16" s="5" t="s">
        <v>141</v>
      </c>
      <c r="C16" s="20"/>
      <c r="D16" s="20">
        <v>545723662.42999995</v>
      </c>
    </row>
    <row r="17" spans="1:7" x14ac:dyDescent="0.3">
      <c r="A17" s="18" t="s">
        <v>142</v>
      </c>
      <c r="B17" s="5" t="s">
        <v>143</v>
      </c>
      <c r="C17" s="20">
        <v>103421265.5</v>
      </c>
      <c r="D17" s="20">
        <v>-102335955.75</v>
      </c>
      <c r="G17" s="45"/>
    </row>
    <row r="18" spans="1:7" x14ac:dyDescent="0.3">
      <c r="A18" s="18" t="s">
        <v>144</v>
      </c>
      <c r="B18" s="5" t="s">
        <v>145</v>
      </c>
      <c r="C18" s="20"/>
      <c r="D18" s="20">
        <v>-9933232.2699999996</v>
      </c>
      <c r="G18" s="45"/>
    </row>
    <row r="19" spans="1:7" x14ac:dyDescent="0.3">
      <c r="A19" s="18" t="s">
        <v>146</v>
      </c>
      <c r="B19" s="5" t="s">
        <v>147</v>
      </c>
      <c r="C19" s="20"/>
      <c r="D19" s="20"/>
      <c r="G19" s="45"/>
    </row>
    <row r="20" spans="1:7" ht="31.2" x14ac:dyDescent="0.3">
      <c r="A20" s="18" t="s">
        <v>148</v>
      </c>
      <c r="B20" s="5" t="s">
        <v>149</v>
      </c>
      <c r="C20" s="20"/>
      <c r="D20" s="20"/>
    </row>
    <row r="21" spans="1:7" x14ac:dyDescent="0.3">
      <c r="A21" s="18" t="s">
        <v>150</v>
      </c>
      <c r="B21" s="5" t="s">
        <v>151</v>
      </c>
      <c r="C21" s="20"/>
      <c r="D21" s="20">
        <v>-30912062.380000003</v>
      </c>
    </row>
    <row r="22" spans="1:7" s="17" customFormat="1" x14ac:dyDescent="0.3">
      <c r="A22" s="2" t="s">
        <v>152</v>
      </c>
      <c r="B22" s="22" t="s">
        <v>153</v>
      </c>
      <c r="C22" s="19">
        <f>C7+C8+C9+C10+C11+C12-C13-C14-C15-C16+C17+C18+C19+C20+C21</f>
        <v>17887629758.379993</v>
      </c>
      <c r="D22" s="19">
        <f>D7+D8+D9+D10+D11+D12-D13-D14-D15-D16+D17+D18+D19+D20+D21</f>
        <v>17377795613.949913</v>
      </c>
    </row>
    <row r="23" spans="1:7" x14ac:dyDescent="0.3">
      <c r="A23" s="18" t="s">
        <v>154</v>
      </c>
      <c r="B23" s="5" t="s">
        <v>7</v>
      </c>
      <c r="C23" s="6">
        <v>3441631890.8600001</v>
      </c>
      <c r="D23" s="6">
        <v>3072198775.2800002</v>
      </c>
    </row>
    <row r="24" spans="1:7" s="17" customFormat="1" ht="31.2" x14ac:dyDescent="0.3">
      <c r="A24" s="18" t="s">
        <v>155</v>
      </c>
      <c r="B24" s="22" t="s">
        <v>156</v>
      </c>
      <c r="C24" s="19">
        <f>C22-C23</f>
        <v>14445997867.519993</v>
      </c>
      <c r="D24" s="19">
        <f>D22-D23</f>
        <v>14305596838.669912</v>
      </c>
    </row>
    <row r="25" spans="1:7" ht="31.2" x14ac:dyDescent="0.3">
      <c r="A25" s="18" t="s">
        <v>157</v>
      </c>
      <c r="B25" s="5" t="s">
        <v>158</v>
      </c>
      <c r="C25" s="6"/>
      <c r="D25" s="6"/>
    </row>
    <row r="26" spans="1:7" s="17" customFormat="1" x14ac:dyDescent="0.3">
      <c r="A26" s="2" t="s">
        <v>159</v>
      </c>
      <c r="B26" s="3" t="s">
        <v>160</v>
      </c>
      <c r="C26" s="19">
        <f>C24+C25</f>
        <v>14445997867.519993</v>
      </c>
      <c r="D26" s="19">
        <f>D24+D25</f>
        <v>14305596838.669912</v>
      </c>
    </row>
    <row r="27" spans="1:7" s="17" customFormat="1" x14ac:dyDescent="0.3">
      <c r="A27" s="18" t="s">
        <v>161</v>
      </c>
      <c r="B27" s="3" t="s">
        <v>162</v>
      </c>
      <c r="C27" s="19">
        <f>C28+C29+C30</f>
        <v>0</v>
      </c>
      <c r="D27" s="19">
        <f>D28+D29+D30</f>
        <v>0</v>
      </c>
    </row>
    <row r="28" spans="1:7" ht="31.2" x14ac:dyDescent="0.3">
      <c r="A28" s="18" t="s">
        <v>163</v>
      </c>
      <c r="B28" s="5" t="s">
        <v>164</v>
      </c>
      <c r="C28" s="6"/>
      <c r="D28" s="6"/>
    </row>
    <row r="29" spans="1:7" x14ac:dyDescent="0.3">
      <c r="A29" s="18" t="s">
        <v>165</v>
      </c>
      <c r="B29" s="5" t="s">
        <v>166</v>
      </c>
      <c r="C29" s="6"/>
      <c r="D29" s="6"/>
    </row>
    <row r="30" spans="1:7" x14ac:dyDescent="0.3">
      <c r="A30" s="18" t="s">
        <v>167</v>
      </c>
      <c r="B30" s="5" t="s">
        <v>168</v>
      </c>
      <c r="C30" s="6"/>
      <c r="D30" s="6"/>
    </row>
    <row r="31" spans="1:7" s="17" customFormat="1" x14ac:dyDescent="0.3">
      <c r="A31" s="2" t="s">
        <v>169</v>
      </c>
      <c r="B31" s="22" t="s">
        <v>170</v>
      </c>
      <c r="C31" s="19">
        <f>C26+C27</f>
        <v>14445997867.519993</v>
      </c>
      <c r="D31" s="19">
        <f>D26+D27</f>
        <v>14305596838.669912</v>
      </c>
    </row>
    <row r="32" spans="1:7" ht="31.2" x14ac:dyDescent="0.3">
      <c r="A32" s="2" t="s">
        <v>171</v>
      </c>
      <c r="B32" s="22" t="s">
        <v>172</v>
      </c>
      <c r="C32" s="6"/>
      <c r="D32" s="6"/>
    </row>
    <row r="33" spans="1:4" s="26" customFormat="1" x14ac:dyDescent="0.3">
      <c r="A33" s="23"/>
      <c r="B33" s="24"/>
      <c r="C33" s="25"/>
      <c r="D33" s="25"/>
    </row>
    <row r="34" spans="1:4" s="26" customFormat="1" x14ac:dyDescent="0.3">
      <c r="A34" s="27"/>
      <c r="B34" s="48" t="s">
        <v>262</v>
      </c>
      <c r="C34" s="50" t="s">
        <v>264</v>
      </c>
      <c r="D34" s="28"/>
    </row>
    <row r="35" spans="1:4" x14ac:dyDescent="0.3">
      <c r="B35" s="48" t="s">
        <v>263</v>
      </c>
      <c r="C35" s="50" t="s">
        <v>265</v>
      </c>
    </row>
  </sheetData>
  <mergeCells count="2">
    <mergeCell ref="B2:C2"/>
    <mergeCell ref="C3:D3"/>
  </mergeCells>
  <pageMargins left="0.45" right="0.45" top="0.5" bottom="0.75" header="0.05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54105-223A-4BC8-B35B-91F77E9A85C0}">
  <dimension ref="A2:AMJ57"/>
  <sheetViews>
    <sheetView topLeftCell="A59" workbookViewId="0">
      <selection activeCell="C17" sqref="C17"/>
    </sheetView>
  </sheetViews>
  <sheetFormatPr defaultColWidth="9.109375" defaultRowHeight="15.6" x14ac:dyDescent="0.3"/>
  <cols>
    <col min="1" max="1" width="9.6640625" style="73" customWidth="1"/>
    <col min="2" max="2" width="48.6640625" style="31" customWidth="1"/>
    <col min="3" max="4" width="20.88671875" style="42" customWidth="1"/>
    <col min="5" max="1024" width="9.109375" style="31"/>
  </cols>
  <sheetData>
    <row r="2" spans="1:5" ht="21.75" customHeight="1" x14ac:dyDescent="0.3">
      <c r="A2" s="91" t="s">
        <v>254</v>
      </c>
      <c r="B2" s="91"/>
      <c r="C2" s="91"/>
      <c r="D2" s="91"/>
    </row>
    <row r="3" spans="1:5" x14ac:dyDescent="0.3">
      <c r="D3" s="63" t="s">
        <v>255</v>
      </c>
    </row>
    <row r="4" spans="1:5" ht="16.2" x14ac:dyDescent="0.3">
      <c r="A4" s="88" t="s">
        <v>8</v>
      </c>
      <c r="B4" s="89" t="s">
        <v>9</v>
      </c>
      <c r="C4" s="90" t="s">
        <v>10</v>
      </c>
      <c r="D4" s="90" t="s">
        <v>120</v>
      </c>
      <c r="E4" s="30"/>
    </row>
    <row r="5" spans="1:5" x14ac:dyDescent="0.3">
      <c r="A5" s="2" t="s">
        <v>14</v>
      </c>
      <c r="B5" s="3" t="s">
        <v>184</v>
      </c>
      <c r="C5" s="32">
        <f>SUM(C6:C11)</f>
        <v>92753141629.509995</v>
      </c>
      <c r="D5" s="32">
        <f>SUM(D6:D11)</f>
        <v>102064995647.25999</v>
      </c>
    </row>
    <row r="6" spans="1:5" ht="31.2" x14ac:dyDescent="0.3">
      <c r="A6" s="18" t="s">
        <v>16</v>
      </c>
      <c r="B6" s="33" t="s">
        <v>185</v>
      </c>
      <c r="C6" s="20">
        <v>92736702462</v>
      </c>
      <c r="D6" s="6">
        <f>87312075500.93+337181000+14415375510</f>
        <v>102064632010.92999</v>
      </c>
    </row>
    <row r="7" spans="1:5" x14ac:dyDescent="0.3">
      <c r="A7" s="18" t="s">
        <v>17</v>
      </c>
      <c r="B7" s="33" t="s">
        <v>186</v>
      </c>
      <c r="C7" s="20"/>
      <c r="D7" s="6"/>
    </row>
    <row r="8" spans="1:5" x14ac:dyDescent="0.3">
      <c r="A8" s="18" t="s">
        <v>19</v>
      </c>
      <c r="B8" s="5" t="s">
        <v>187</v>
      </c>
      <c r="C8" s="20"/>
      <c r="D8" s="6"/>
    </row>
    <row r="9" spans="1:5" x14ac:dyDescent="0.3">
      <c r="A9" s="18" t="s">
        <v>21</v>
      </c>
      <c r="B9" s="33" t="s">
        <v>188</v>
      </c>
      <c r="C9" s="20"/>
      <c r="D9" s="6"/>
    </row>
    <row r="10" spans="1:5" x14ac:dyDescent="0.3">
      <c r="A10" s="18" t="s">
        <v>23</v>
      </c>
      <c r="B10" s="33" t="s">
        <v>189</v>
      </c>
      <c r="C10" s="20">
        <v>17927.509999999998</v>
      </c>
      <c r="D10" s="6"/>
    </row>
    <row r="11" spans="1:5" x14ac:dyDescent="0.3">
      <c r="A11" s="18" t="s">
        <v>25</v>
      </c>
      <c r="B11" s="33" t="s">
        <v>190</v>
      </c>
      <c r="C11" s="20">
        <v>16421240</v>
      </c>
      <c r="D11" s="6">
        <v>363636.33</v>
      </c>
    </row>
    <row r="12" spans="1:5" x14ac:dyDescent="0.3">
      <c r="A12" s="2" t="s">
        <v>33</v>
      </c>
      <c r="B12" s="3" t="s">
        <v>191</v>
      </c>
      <c r="C12" s="32">
        <f>SUM(C13:C21)</f>
        <v>82153669630.550003</v>
      </c>
      <c r="D12" s="32">
        <f>SUM(D13:D21)</f>
        <v>98386935691.030029</v>
      </c>
    </row>
    <row r="13" spans="1:5" x14ac:dyDescent="0.3">
      <c r="A13" s="18" t="s">
        <v>35</v>
      </c>
      <c r="B13" s="34" t="s">
        <v>192</v>
      </c>
      <c r="C13" s="20">
        <f>9223627264.89+46573903+226976156</f>
        <v>9497177323.8899994</v>
      </c>
      <c r="D13" s="6">
        <f>11705406320.86+229117788+112893140.86</f>
        <v>12047417249.720001</v>
      </c>
    </row>
    <row r="14" spans="1:5" x14ac:dyDescent="0.3">
      <c r="A14" s="18" t="s">
        <v>36</v>
      </c>
      <c r="B14" s="34" t="s">
        <v>193</v>
      </c>
      <c r="C14" s="20">
        <f>2661500540.58+68118983.11+19000000</f>
        <v>2748619523.6900001</v>
      </c>
      <c r="D14" s="6">
        <f>3591829830.59+26019347.96+67519375.84</f>
        <v>3685368554.3900003</v>
      </c>
    </row>
    <row r="15" spans="1:5" x14ac:dyDescent="0.3">
      <c r="A15" s="18" t="s">
        <v>37</v>
      </c>
      <c r="B15" s="34" t="s">
        <v>194</v>
      </c>
      <c r="C15" s="20">
        <v>56626224965.260002</v>
      </c>
      <c r="D15" s="6">
        <f>56911105202.46+366944042.44+11715750860.86+74795282.96</f>
        <v>69068595388.720016</v>
      </c>
    </row>
    <row r="16" spans="1:5" x14ac:dyDescent="0.3">
      <c r="A16" s="18" t="s">
        <v>39</v>
      </c>
      <c r="B16" s="34" t="s">
        <v>195</v>
      </c>
      <c r="C16" s="20">
        <v>135545045.90000001</v>
      </c>
      <c r="D16" s="6">
        <v>231975940.87</v>
      </c>
    </row>
    <row r="17" spans="1:4" ht="31.2" x14ac:dyDescent="0.3">
      <c r="A17" s="18" t="s">
        <v>40</v>
      </c>
      <c r="B17" s="34" t="s">
        <v>196</v>
      </c>
      <c r="C17" s="20">
        <f>996819707.83+2174876.59</f>
        <v>998994584.42000008</v>
      </c>
      <c r="D17" s="6">
        <f>957027000.85+13000000+15933000</f>
        <v>985960000.85000002</v>
      </c>
    </row>
    <row r="18" spans="1:4" x14ac:dyDescent="0.3">
      <c r="A18" s="18" t="s">
        <v>42</v>
      </c>
      <c r="B18" s="34" t="s">
        <v>197</v>
      </c>
      <c r="C18" s="20">
        <v>1124786417.96</v>
      </c>
      <c r="D18" s="6">
        <v>1617682271.48</v>
      </c>
    </row>
    <row r="19" spans="1:4" x14ac:dyDescent="0.3">
      <c r="A19" s="18" t="s">
        <v>44</v>
      </c>
      <c r="B19" s="34" t="s">
        <v>198</v>
      </c>
      <c r="C19" s="20">
        <f>9593795156.25+289362811.08+23161167.02</f>
        <v>9906319134.3500004</v>
      </c>
      <c r="D19" s="6">
        <f>8287992257.23+24348241.37+1233543082.58</f>
        <v>9545883581.1800003</v>
      </c>
    </row>
    <row r="20" spans="1:4" x14ac:dyDescent="0.3">
      <c r="A20" s="18" t="s">
        <v>46</v>
      </c>
      <c r="B20" s="34" t="s">
        <v>199</v>
      </c>
      <c r="C20" s="20">
        <v>7524306</v>
      </c>
      <c r="D20" s="6">
        <v>10016962</v>
      </c>
    </row>
    <row r="21" spans="1:4" x14ac:dyDescent="0.3">
      <c r="A21" s="18" t="s">
        <v>48</v>
      </c>
      <c r="B21" s="34" t="s">
        <v>200</v>
      </c>
      <c r="C21" s="20">
        <f>1066784317.08+28825112+12868900</f>
        <v>1108478329.0799999</v>
      </c>
      <c r="D21" s="6">
        <f>1163053787.41+5381621+25600333.41</f>
        <v>1194035741.8200002</v>
      </c>
    </row>
    <row r="22" spans="1:4" ht="31.2" x14ac:dyDescent="0.3">
      <c r="A22" s="2" t="s">
        <v>50</v>
      </c>
      <c r="B22" s="3" t="s">
        <v>201</v>
      </c>
      <c r="C22" s="32">
        <f>C5-C12</f>
        <v>10599471998.959991</v>
      </c>
      <c r="D22" s="32">
        <f>D5-D12</f>
        <v>3678059956.2299652</v>
      </c>
    </row>
    <row r="23" spans="1:4" x14ac:dyDescent="0.3">
      <c r="A23" s="2" t="s">
        <v>53</v>
      </c>
      <c r="B23" s="3" t="s">
        <v>184</v>
      </c>
      <c r="C23" s="32">
        <f>SUM(C24:C30)</f>
        <v>13363830.5</v>
      </c>
      <c r="D23" s="32">
        <f>SUM(D24:D30)</f>
        <v>10690227.27</v>
      </c>
    </row>
    <row r="24" spans="1:4" x14ac:dyDescent="0.3">
      <c r="A24" s="18" t="s">
        <v>54</v>
      </c>
      <c r="B24" s="35" t="s">
        <v>202</v>
      </c>
      <c r="C24" s="20">
        <v>1000000</v>
      </c>
      <c r="D24" s="6"/>
    </row>
    <row r="25" spans="1:4" x14ac:dyDescent="0.3">
      <c r="A25" s="18" t="s">
        <v>79</v>
      </c>
      <c r="B25" s="35" t="s">
        <v>203</v>
      </c>
      <c r="C25" s="20"/>
      <c r="D25" s="6"/>
    </row>
    <row r="26" spans="1:4" x14ac:dyDescent="0.3">
      <c r="A26" s="18" t="s">
        <v>204</v>
      </c>
      <c r="B26" s="35" t="s">
        <v>205</v>
      </c>
      <c r="C26" s="20"/>
      <c r="D26" s="6"/>
    </row>
    <row r="27" spans="1:4" ht="31.2" x14ac:dyDescent="0.3">
      <c r="A27" s="18" t="s">
        <v>206</v>
      </c>
      <c r="B27" s="35" t="s">
        <v>207</v>
      </c>
      <c r="C27" s="20"/>
      <c r="D27" s="6"/>
    </row>
    <row r="28" spans="1:4" ht="31.2" x14ac:dyDescent="0.3">
      <c r="A28" s="18" t="s">
        <v>208</v>
      </c>
      <c r="B28" s="35" t="s">
        <v>209</v>
      </c>
      <c r="C28" s="20"/>
      <c r="D28" s="6"/>
    </row>
    <row r="29" spans="1:4" x14ac:dyDescent="0.3">
      <c r="A29" s="18" t="s">
        <v>210</v>
      </c>
      <c r="B29" s="35" t="s">
        <v>211</v>
      </c>
      <c r="C29" s="20">
        <v>12363830.5</v>
      </c>
      <c r="D29" s="6">
        <v>10690227.27</v>
      </c>
    </row>
    <row r="30" spans="1:4" x14ac:dyDescent="0.3">
      <c r="A30" s="18" t="s">
        <v>212</v>
      </c>
      <c r="B30" s="35" t="s">
        <v>213</v>
      </c>
      <c r="C30" s="20"/>
      <c r="D30" s="6"/>
    </row>
    <row r="31" spans="1:4" x14ac:dyDescent="0.3">
      <c r="A31" s="2" t="s">
        <v>90</v>
      </c>
      <c r="B31" s="3" t="s">
        <v>191</v>
      </c>
      <c r="C31" s="32">
        <f>SUM(C32:C36)</f>
        <v>18304651473.41</v>
      </c>
      <c r="D31" s="32">
        <f>SUM(D32:D36)</f>
        <v>15715415722.33</v>
      </c>
    </row>
    <row r="32" spans="1:4" x14ac:dyDescent="0.3">
      <c r="A32" s="18" t="s">
        <v>214</v>
      </c>
      <c r="B32" s="34" t="s">
        <v>215</v>
      </c>
      <c r="C32" s="20">
        <f>18211580240.12+3071233.29</f>
        <v>18214651473.41</v>
      </c>
      <c r="D32" s="6">
        <f>15568024447.42+147391274.91</f>
        <v>15715415722.33</v>
      </c>
    </row>
    <row r="33" spans="1:4" x14ac:dyDescent="0.3">
      <c r="A33" s="18" t="s">
        <v>216</v>
      </c>
      <c r="B33" s="34" t="s">
        <v>217</v>
      </c>
      <c r="C33" s="20">
        <v>90000000</v>
      </c>
      <c r="D33" s="6"/>
    </row>
    <row r="34" spans="1:4" x14ac:dyDescent="0.3">
      <c r="A34" s="18" t="s">
        <v>218</v>
      </c>
      <c r="B34" s="34" t="s">
        <v>219</v>
      </c>
      <c r="C34" s="20"/>
      <c r="D34" s="6"/>
    </row>
    <row r="35" spans="1:4" ht="31.2" x14ac:dyDescent="0.3">
      <c r="A35" s="18" t="s">
        <v>220</v>
      </c>
      <c r="B35" s="34" t="s">
        <v>221</v>
      </c>
      <c r="C35" s="20"/>
      <c r="D35" s="6"/>
    </row>
    <row r="36" spans="1:4" x14ac:dyDescent="0.3">
      <c r="A36" s="18" t="s">
        <v>222</v>
      </c>
      <c r="B36" s="34" t="s">
        <v>223</v>
      </c>
      <c r="C36" s="20"/>
      <c r="D36" s="6"/>
    </row>
    <row r="37" spans="1:4" ht="31.2" x14ac:dyDescent="0.3">
      <c r="A37" s="2" t="s">
        <v>92</v>
      </c>
      <c r="B37" s="3" t="s">
        <v>224</v>
      </c>
      <c r="C37" s="32">
        <f>C23-C31</f>
        <v>-18291287642.91</v>
      </c>
      <c r="D37" s="32">
        <f>D23-D31</f>
        <v>-15704725495.059999</v>
      </c>
    </row>
    <row r="38" spans="1:4" x14ac:dyDescent="0.3">
      <c r="A38" s="2" t="s">
        <v>225</v>
      </c>
      <c r="B38" s="3" t="s">
        <v>184</v>
      </c>
      <c r="C38" s="32">
        <f>SUM(C39:C41)</f>
        <v>19014901950</v>
      </c>
      <c r="D38" s="32">
        <f>SUM(D39:D41)</f>
        <v>29401860600</v>
      </c>
    </row>
    <row r="39" spans="1:4" ht="31.2" x14ac:dyDescent="0.3">
      <c r="A39" s="18" t="s">
        <v>226</v>
      </c>
      <c r="B39" s="34" t="s">
        <v>227</v>
      </c>
      <c r="C39" s="20">
        <v>19014901950</v>
      </c>
      <c r="D39" s="6">
        <v>29401860600</v>
      </c>
    </row>
    <row r="40" spans="1:4" ht="31.2" x14ac:dyDescent="0.3">
      <c r="A40" s="18" t="s">
        <v>228</v>
      </c>
      <c r="B40" s="34" t="s">
        <v>229</v>
      </c>
      <c r="C40" s="20"/>
      <c r="D40" s="6"/>
    </row>
    <row r="41" spans="1:4" x14ac:dyDescent="0.3">
      <c r="A41" s="18" t="s">
        <v>230</v>
      </c>
      <c r="B41" s="35" t="s">
        <v>231</v>
      </c>
      <c r="C41" s="20"/>
      <c r="D41" s="6"/>
    </row>
    <row r="42" spans="1:4" x14ac:dyDescent="0.3">
      <c r="A42" s="2" t="s">
        <v>232</v>
      </c>
      <c r="B42" s="3" t="s">
        <v>191</v>
      </c>
      <c r="C42" s="32">
        <f>SUM(C43:C46)</f>
        <v>10650382214.27</v>
      </c>
      <c r="D42" s="32">
        <f>SUM(D43:D46)</f>
        <v>11277366800</v>
      </c>
    </row>
    <row r="43" spans="1:4" ht="31.2" x14ac:dyDescent="0.3">
      <c r="A43" s="18" t="s">
        <v>233</v>
      </c>
      <c r="B43" s="35" t="s">
        <v>234</v>
      </c>
      <c r="C43" s="20">
        <v>7573383334.3100004</v>
      </c>
      <c r="D43" s="6">
        <v>10375800000</v>
      </c>
    </row>
    <row r="44" spans="1:4" x14ac:dyDescent="0.3">
      <c r="A44" s="18" t="s">
        <v>235</v>
      </c>
      <c r="B44" s="34" t="s">
        <v>236</v>
      </c>
      <c r="C44" s="20">
        <v>34923542.340000004</v>
      </c>
      <c r="D44" s="6"/>
    </row>
    <row r="45" spans="1:4" x14ac:dyDescent="0.3">
      <c r="A45" s="18" t="s">
        <v>237</v>
      </c>
      <c r="B45" s="34" t="s">
        <v>238</v>
      </c>
      <c r="C45" s="20"/>
      <c r="D45" s="6"/>
    </row>
    <row r="46" spans="1:4" x14ac:dyDescent="0.3">
      <c r="A46" s="18" t="s">
        <v>239</v>
      </c>
      <c r="B46" s="34" t="s">
        <v>240</v>
      </c>
      <c r="C46" s="20">
        <v>3042075337.6199999</v>
      </c>
      <c r="D46" s="6">
        <v>901566800</v>
      </c>
    </row>
    <row r="47" spans="1:4" ht="31.2" x14ac:dyDescent="0.3">
      <c r="A47" s="2" t="s">
        <v>241</v>
      </c>
      <c r="B47" s="22" t="s">
        <v>242</v>
      </c>
      <c r="C47" s="36">
        <f>C38-C42</f>
        <v>8364519735.7299995</v>
      </c>
      <c r="D47" s="36">
        <f>D38-D42</f>
        <v>18124493800</v>
      </c>
    </row>
    <row r="48" spans="1:4" x14ac:dyDescent="0.3">
      <c r="A48" s="18" t="s">
        <v>125</v>
      </c>
      <c r="B48" s="37" t="s">
        <v>243</v>
      </c>
      <c r="C48" s="20">
        <v>-5431188.3499999996</v>
      </c>
      <c r="D48" s="20">
        <v>-91819510.480000004</v>
      </c>
    </row>
    <row r="49" spans="1:4" x14ac:dyDescent="0.3">
      <c r="A49" s="2" t="s">
        <v>244</v>
      </c>
      <c r="B49" s="22" t="s">
        <v>245</v>
      </c>
      <c r="C49" s="36">
        <f>C47+C37+C22+C48</f>
        <v>667272903.42999113</v>
      </c>
      <c r="D49" s="36">
        <f>D47+D37+D22+D48</f>
        <v>6006008750.6899662</v>
      </c>
    </row>
    <row r="50" spans="1:4" ht="31.2" x14ac:dyDescent="0.3">
      <c r="A50" s="18" t="s">
        <v>127</v>
      </c>
      <c r="B50" s="38" t="s">
        <v>246</v>
      </c>
      <c r="C50" s="39">
        <v>1112206007.03</v>
      </c>
      <c r="D50" s="39">
        <v>1779478910.4599996</v>
      </c>
    </row>
    <row r="51" spans="1:4" ht="31.2" x14ac:dyDescent="0.3">
      <c r="A51" s="18" t="s">
        <v>129</v>
      </c>
      <c r="B51" s="38" t="s">
        <v>247</v>
      </c>
      <c r="C51" s="39">
        <v>1779478910.4599996</v>
      </c>
      <c r="D51" s="39">
        <v>7785487661.1499987</v>
      </c>
    </row>
    <row r="52" spans="1:4" x14ac:dyDescent="0.3">
      <c r="A52" s="65" t="s">
        <v>248</v>
      </c>
      <c r="B52" s="13" t="s">
        <v>249</v>
      </c>
      <c r="C52" s="40">
        <f>C22+C37+C47+C48</f>
        <v>667272903.42999113</v>
      </c>
      <c r="D52" s="40">
        <f>D22+D37+D47+D48</f>
        <v>6006008750.6899662</v>
      </c>
    </row>
    <row r="53" spans="1:4" x14ac:dyDescent="0.3">
      <c r="A53" s="67" t="s">
        <v>248</v>
      </c>
      <c r="B53" s="13" t="s">
        <v>250</v>
      </c>
      <c r="C53" s="41">
        <f>C51-C50</f>
        <v>667272903.42999959</v>
      </c>
      <c r="D53" s="41">
        <f>D51-D50</f>
        <v>6006008750.6899986</v>
      </c>
    </row>
    <row r="54" spans="1:4" x14ac:dyDescent="0.3">
      <c r="A54" s="67" t="s">
        <v>248</v>
      </c>
      <c r="B54" s="15" t="s">
        <v>118</v>
      </c>
      <c r="C54" s="41">
        <f>C52-C53</f>
        <v>-8.4638595581054688E-6</v>
      </c>
      <c r="D54" s="41">
        <f>D52-D53</f>
        <v>-3.24249267578125E-5</v>
      </c>
    </row>
    <row r="56" spans="1:4" x14ac:dyDescent="0.3">
      <c r="B56" s="48" t="s">
        <v>262</v>
      </c>
      <c r="C56" s="50" t="s">
        <v>264</v>
      </c>
    </row>
    <row r="57" spans="1:4" x14ac:dyDescent="0.3">
      <c r="B57" s="48" t="s">
        <v>263</v>
      </c>
      <c r="C57" s="50" t="s">
        <v>265</v>
      </c>
    </row>
  </sheetData>
  <mergeCells count="1">
    <mergeCell ref="A2:D2"/>
  </mergeCells>
  <pageMargins left="0.28999999999999998" right="0.2" top="0.5" bottom="0.5" header="0.05" footer="0.0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НСБТ</vt:lpstr>
      <vt:lpstr>НӨӨТ</vt:lpstr>
      <vt:lpstr>НОТ</vt:lpstr>
      <vt:lpstr>НМГТ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Doljinsuren</dc:creator>
  <cp:lastModifiedBy>Nyambayar</cp:lastModifiedBy>
  <cp:lastPrinted>2026-03-13T06:35:05Z</cp:lastPrinted>
  <dcterms:created xsi:type="dcterms:W3CDTF">2026-03-09T01:46:16Z</dcterms:created>
  <dcterms:modified xsi:type="dcterms:W3CDTF">2026-03-17T03:50:38Z</dcterms:modified>
</cp:coreProperties>
</file>