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tumenshuvuut-my.sharepoint.com/personal/doljinsuren_tumenshuvuut_mn1/Documents/DDDDDDDDD/New folder/"/>
    </mc:Choice>
  </mc:AlternateContent>
  <xr:revisionPtr revIDLastSave="27" documentId="13_ncr:1_{62678B44-B703-4253-A250-9E30074D1AA5}" xr6:coauthVersionLast="47" xr6:coauthVersionMax="47" xr10:uidLastSave="{3B61AB1F-EA80-45A7-9AA7-F5FA159E8E13}"/>
  <bookViews>
    <workbookView xWindow="-108" yWindow="-108" windowWidth="23256" windowHeight="12456" tabRatio="500" xr2:uid="{00000000-000D-0000-FFFF-FFFF00000000}"/>
  </bookViews>
  <sheets>
    <sheet name="nst" sheetId="5" r:id="rId1"/>
    <sheet name="ot" sheetId="6" r:id="rId2"/>
    <sheet name="UUT" sheetId="7" r:id="rId3"/>
    <sheet name="MGT" sheetId="8" r:id="rId4"/>
  </sheets>
  <externalReferences>
    <externalReference r:id="rId5"/>
  </externalReferences>
  <definedNames>
    <definedName name="Ангилал">[1]Тогтмолууд!$B$2:$B$5</definedName>
    <definedName name="Төрөл">[1]Тогтмолууд!$C$2:$C$10</definedName>
    <definedName name="Шинж">[1]Тогтмолууд!$A$2:$A$3</definedName>
  </definedName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5" i="8" l="1"/>
  <c r="K18" i="7"/>
  <c r="D21" i="7"/>
  <c r="K6" i="7"/>
  <c r="K8" i="7"/>
  <c r="K9" i="7"/>
  <c r="K10" i="7"/>
  <c r="K11" i="7"/>
  <c r="K12" i="7"/>
  <c r="K14" i="7"/>
  <c r="K17" i="7"/>
  <c r="K19" i="7"/>
  <c r="K20" i="7"/>
  <c r="I16" i="7"/>
  <c r="K16" i="7" s="1"/>
  <c r="D64" i="5"/>
  <c r="D50" i="8"/>
  <c r="D53" i="8" s="1"/>
  <c r="H7" i="7"/>
  <c r="H13" i="7" s="1"/>
  <c r="H15" i="7" s="1"/>
  <c r="H21" i="7" s="1"/>
  <c r="G7" i="7"/>
  <c r="G13" i="7" s="1"/>
  <c r="G15" i="7" s="1"/>
  <c r="G21" i="7" s="1"/>
  <c r="F7" i="7"/>
  <c r="F13" i="7" s="1"/>
  <c r="F15" i="7" s="1"/>
  <c r="F21" i="7" s="1"/>
  <c r="E7" i="7"/>
  <c r="D7" i="7"/>
  <c r="D13" i="7" s="1"/>
  <c r="D15" i="7" s="1"/>
  <c r="C7" i="7"/>
  <c r="C53" i="8"/>
  <c r="D42" i="8"/>
  <c r="C42" i="8"/>
  <c r="D38" i="8"/>
  <c r="C38" i="8"/>
  <c r="C47" i="8" s="1"/>
  <c r="D31" i="8"/>
  <c r="C31" i="8"/>
  <c r="D23" i="8"/>
  <c r="D37" i="8" s="1"/>
  <c r="C23" i="8"/>
  <c r="D12" i="8"/>
  <c r="C12" i="8"/>
  <c r="C5" i="8"/>
  <c r="C22" i="8" s="1"/>
  <c r="C8" i="6"/>
  <c r="C23" i="6" s="1"/>
  <c r="C25" i="6" s="1"/>
  <c r="C27" i="6" s="1"/>
  <c r="C32" i="6" s="1"/>
  <c r="C28" i="6"/>
  <c r="D28" i="6"/>
  <c r="D8" i="6"/>
  <c r="D23" i="6" s="1"/>
  <c r="D25" i="6" s="1"/>
  <c r="D27" i="6" s="1"/>
  <c r="D32" i="6" s="1"/>
  <c r="C64" i="5"/>
  <c r="D51" i="5"/>
  <c r="C51" i="5"/>
  <c r="D48" i="5"/>
  <c r="C48" i="5"/>
  <c r="D42" i="5"/>
  <c r="C42" i="5"/>
  <c r="D26" i="5"/>
  <c r="C26" i="5"/>
  <c r="C16" i="5"/>
  <c r="D47" i="8" l="1"/>
  <c r="I7" i="7"/>
  <c r="K5" i="7"/>
  <c r="C13" i="7"/>
  <c r="D49" i="5"/>
  <c r="D65" i="5" s="1"/>
  <c r="D67" i="5" s="1"/>
  <c r="D22" i="8"/>
  <c r="C37" i="8"/>
  <c r="C49" i="8" s="1"/>
  <c r="C52" i="8"/>
  <c r="C54" i="8" s="1"/>
  <c r="E13" i="7"/>
  <c r="D16" i="5"/>
  <c r="D27" i="5" s="1"/>
  <c r="D66" i="5" s="1"/>
  <c r="C49" i="5"/>
  <c r="C65" i="5" s="1"/>
  <c r="C67" i="5" s="1"/>
  <c r="C27" i="5"/>
  <c r="C66" i="5" s="1"/>
  <c r="K7" i="7" l="1"/>
  <c r="I13" i="7"/>
  <c r="I15" i="7" s="1"/>
  <c r="C15" i="7"/>
  <c r="K15" i="7" s="1"/>
  <c r="K21" i="7" s="1"/>
  <c r="D52" i="8"/>
  <c r="D54" i="8" s="1"/>
  <c r="D49" i="8"/>
  <c r="E15" i="7"/>
  <c r="D68" i="5"/>
  <c r="C68" i="5"/>
  <c r="K13" i="7" l="1"/>
  <c r="C21" i="7"/>
  <c r="E21" i="7"/>
  <c r="I21" i="7" l="1"/>
</calcChain>
</file>

<file path=xl/sharedStrings.xml><?xml version="1.0" encoding="utf-8"?>
<sst xmlns="http://schemas.openxmlformats.org/spreadsheetml/2006/main" count="330" uniqueCount="267">
  <si>
    <t>№</t>
  </si>
  <si>
    <t>Үзүүлэлт</t>
  </si>
  <si>
    <t>Эхний үлдэгдэл</t>
  </si>
  <si>
    <t>Эцсийн үлдэгдэл</t>
  </si>
  <si>
    <t>1</t>
  </si>
  <si>
    <t xml:space="preserve">                              ХӨРӨНГӨ</t>
  </si>
  <si>
    <t>1.1</t>
  </si>
  <si>
    <t xml:space="preserve">                              Эргэлтийн хөрөнгө</t>
  </si>
  <si>
    <t>1.1.1</t>
  </si>
  <si>
    <t>Мөнгө,түүнтэй адилтгах хөрөнгө</t>
  </si>
  <si>
    <t>1.1.2</t>
  </si>
  <si>
    <t>Дансны авлага</t>
  </si>
  <si>
    <t>1.1.3</t>
  </si>
  <si>
    <t>Татвар, НДШ – ийн авлага</t>
  </si>
  <si>
    <t>1.1.4</t>
  </si>
  <si>
    <t>Бусад авлага</t>
  </si>
  <si>
    <t>1.1.5</t>
  </si>
  <si>
    <t>Бусад санхүүгийн хөрөнгө</t>
  </si>
  <si>
    <t>1.1.6</t>
  </si>
  <si>
    <t>Бараа материал</t>
  </si>
  <si>
    <t>1.1.7</t>
  </si>
  <si>
    <t>Урьдчилж төлсөн зардал/тооцоо</t>
  </si>
  <si>
    <t>1.1.8</t>
  </si>
  <si>
    <t>Бусад эргэлтийн хөрөнгө</t>
  </si>
  <si>
    <t>1.1.9</t>
  </si>
  <si>
    <t>Борлуулах зорилгоор эзэмшиж буй эргэлтийн бус хөрөнгө (борлуулах бүлэг хөрөнгө)</t>
  </si>
  <si>
    <t>1.1.10</t>
  </si>
  <si>
    <t>Эргэлтийн хөрөнгийн дүн</t>
  </si>
  <si>
    <t>1.2</t>
  </si>
  <si>
    <t xml:space="preserve">                              Эргэлтийн бус хөрөнгө</t>
  </si>
  <si>
    <t>1.2.1</t>
  </si>
  <si>
    <t>Үндсэн хөрөнгө</t>
  </si>
  <si>
    <t>1.2.2</t>
  </si>
  <si>
    <t>Биет бус хөрөнгө</t>
  </si>
  <si>
    <t>1.2.3</t>
  </si>
  <si>
    <t>Биологийн хөрөнгө</t>
  </si>
  <si>
    <t>1.2.4</t>
  </si>
  <si>
    <t>Урт хугацаат  хөрөнгө оруулалт</t>
  </si>
  <si>
    <t>1.2.5</t>
  </si>
  <si>
    <t>Хайгуул ба үнэлгээний хөрөнгө</t>
  </si>
  <si>
    <t>1.2.6</t>
  </si>
  <si>
    <t>Хойшлогдсон татварын хөрөнгө</t>
  </si>
  <si>
    <t>1.2.7</t>
  </si>
  <si>
    <t>Хөрөнгө оруулалтын зориулалттай үл хөдлөх хөрөнгө</t>
  </si>
  <si>
    <t>1.2.8</t>
  </si>
  <si>
    <t>Бусад эргэлтийн бус хөрөнгө</t>
  </si>
  <si>
    <t>1.2.9</t>
  </si>
  <si>
    <t>Эргэлтийн бус хөрөнгийн дүн</t>
  </si>
  <si>
    <t>1.3</t>
  </si>
  <si>
    <t>НИЙТ ХӨРӨНГИЙН ДҮН</t>
  </si>
  <si>
    <t>2</t>
  </si>
  <si>
    <t xml:space="preserve">                              ӨР ТӨЛБӨР БА ЭЗДИЙН ӨМЧ</t>
  </si>
  <si>
    <t>2.1</t>
  </si>
  <si>
    <t xml:space="preserve">                              Өр төлбөр</t>
  </si>
  <si>
    <t>2.1.1</t>
  </si>
  <si>
    <t xml:space="preserve">                              Богино хугацаат өр төлбөр</t>
  </si>
  <si>
    <t>2.1.1.1</t>
  </si>
  <si>
    <t>Дансны өглөг</t>
  </si>
  <si>
    <t>2.1.1.2</t>
  </si>
  <si>
    <t>Цалингийн  өглөг</t>
  </si>
  <si>
    <t>2.1.1.3</t>
  </si>
  <si>
    <t>Татварын өр</t>
  </si>
  <si>
    <t>2.1.1.4</t>
  </si>
  <si>
    <t>НДШ - ийн  өглөг</t>
  </si>
  <si>
    <t>2.1.1.5</t>
  </si>
  <si>
    <t>Банкны богино хугацаат зээл</t>
  </si>
  <si>
    <t>2.1.1.6</t>
  </si>
  <si>
    <t>Хүүний  өглөг</t>
  </si>
  <si>
    <t>2.1.1.7</t>
  </si>
  <si>
    <t>Ногдол ашгийн  өглөг</t>
  </si>
  <si>
    <t>2.1.1.8</t>
  </si>
  <si>
    <t>Урьдчилж орсон орлого</t>
  </si>
  <si>
    <t>2.1.1.9</t>
  </si>
  <si>
    <t>Нөөц  /өр төлбөр/</t>
  </si>
  <si>
    <t>2.1.1.10</t>
  </si>
  <si>
    <t>Бусад богино хугацаат өр төлбөр</t>
  </si>
  <si>
    <t>2.1.1.11</t>
  </si>
  <si>
    <t>Борлуулах зорилгоор эзэмшиж буй бүлэг хөрөнгөнд хамаарах өр төлбөр</t>
  </si>
  <si>
    <t>2.1.1.12</t>
  </si>
  <si>
    <t>Богино хугацаат өр төлбөрийн дүн</t>
  </si>
  <si>
    <t>2.1.2</t>
  </si>
  <si>
    <t xml:space="preserve">                              Урт хугацаат өр төлбөр</t>
  </si>
  <si>
    <t>2.1.2.1</t>
  </si>
  <si>
    <t>Урт хугацаат зээл</t>
  </si>
  <si>
    <t>2.1.2.2</t>
  </si>
  <si>
    <t>Нөөц /өр төлбөр/</t>
  </si>
  <si>
    <t>2.1.2.3</t>
  </si>
  <si>
    <t>Хойшлогдсон татварын өр</t>
  </si>
  <si>
    <t>2.1.2.4</t>
  </si>
  <si>
    <t>Бусад урт хугацаат өр төлбөр</t>
  </si>
  <si>
    <t>2.1.2.5</t>
  </si>
  <si>
    <t>Урт хугацаат өр төлбөрийн дүн</t>
  </si>
  <si>
    <t>2.2</t>
  </si>
  <si>
    <t>Өр төлбөрийн нийт дүн</t>
  </si>
  <si>
    <t xml:space="preserve">                              Эздийн өмч</t>
  </si>
  <si>
    <t>2.3</t>
  </si>
  <si>
    <t>Өмч:</t>
  </si>
  <si>
    <t xml:space="preserve">   -  төрийн</t>
  </si>
  <si>
    <t>2.3.2</t>
  </si>
  <si>
    <t xml:space="preserve">   -  хувийн</t>
  </si>
  <si>
    <t>2.3.3</t>
  </si>
  <si>
    <t xml:space="preserve">   -  хувьцаат</t>
  </si>
  <si>
    <t>2.3.4</t>
  </si>
  <si>
    <t>Халаасны хувьцаа</t>
  </si>
  <si>
    <t>2.3.5</t>
  </si>
  <si>
    <t>Нэмж төлөгдсөн капитал</t>
  </si>
  <si>
    <t>2.3.6</t>
  </si>
  <si>
    <t>Хөрөнгийн дахин үнэлгээний нэмэгдэл</t>
  </si>
  <si>
    <t>2.3.7</t>
  </si>
  <si>
    <t>Гадаад валютын хөрвүүлэлтийн нөөц</t>
  </si>
  <si>
    <t>Эздийн өмчийн бусад хэсэг</t>
  </si>
  <si>
    <t>2.3.9</t>
  </si>
  <si>
    <t>Хуримтлагдсан ашиг</t>
  </si>
  <si>
    <t>Эздийн өмчийн дүн</t>
  </si>
  <si>
    <t>2.4</t>
  </si>
  <si>
    <t>ӨР ТӨЛБӨР БА ЭЗДИЙН ӨМЧИЙН ДҮН</t>
  </si>
  <si>
    <t>Актив</t>
  </si>
  <si>
    <t>Пассив</t>
  </si>
  <si>
    <t>Зөрүү</t>
  </si>
  <si>
    <t>2.3.1.1</t>
  </si>
  <si>
    <t>2.3.1.2</t>
  </si>
  <si>
    <t>2.3.1.3</t>
  </si>
  <si>
    <t>Толгой компанийн хувьцаа эзэмшигчдэд ногдох</t>
  </si>
  <si>
    <t xml:space="preserve">2.3.10 </t>
  </si>
  <si>
    <t>Хяналтын эрхгүй хувь оролцоонд ногдох</t>
  </si>
  <si>
    <t>2.3.11</t>
  </si>
  <si>
    <t>Өмнөх оны дүн</t>
  </si>
  <si>
    <t>Тайлант үеийн дүн</t>
  </si>
  <si>
    <t>Борлуулалтын орлого (цэвэр)</t>
  </si>
  <si>
    <t>Борлуулсан бүтээгдэхүүний өртөг</t>
  </si>
  <si>
    <t>3</t>
  </si>
  <si>
    <t>Нийт ашиг ( алдагдал)</t>
  </si>
  <si>
    <t>4</t>
  </si>
  <si>
    <t>Түрээсийн орлого</t>
  </si>
  <si>
    <t>5</t>
  </si>
  <si>
    <t>Хүүний орлого</t>
  </si>
  <si>
    <t>6</t>
  </si>
  <si>
    <t>Ногдол ашгийн орлого</t>
  </si>
  <si>
    <t>7</t>
  </si>
  <si>
    <t>Эрхийн шимтгэлийн орлого</t>
  </si>
  <si>
    <t>8</t>
  </si>
  <si>
    <t>Бусад орлого</t>
  </si>
  <si>
    <t>9</t>
  </si>
  <si>
    <t>Борлуулалт, маркетингийн зардал</t>
  </si>
  <si>
    <t>10</t>
  </si>
  <si>
    <t>Ерөнхий ба удирдлагын зардал</t>
  </si>
  <si>
    <t>11</t>
  </si>
  <si>
    <t>Санхүүгийн зардал</t>
  </si>
  <si>
    <t>12</t>
  </si>
  <si>
    <t>Бусад зардал</t>
  </si>
  <si>
    <t>13</t>
  </si>
  <si>
    <t>Гадаад валютын ханшийн зөрүүний  олз (гарз)</t>
  </si>
  <si>
    <t>14</t>
  </si>
  <si>
    <t>Үндсэн хөрөнгө данснаас хассаны олз (гарз)</t>
  </si>
  <si>
    <t>15</t>
  </si>
  <si>
    <t>Биет бус хөрөнгө данснаас хассаны олз (гарз)</t>
  </si>
  <si>
    <t>16</t>
  </si>
  <si>
    <t>Хөрөнгө оруулалт борлуулснаас үүссэн  олз (гарз)</t>
  </si>
  <si>
    <t>17</t>
  </si>
  <si>
    <t>Бусад ашиг ( алдагдал)</t>
  </si>
  <si>
    <t>18</t>
  </si>
  <si>
    <t>Татвар төлөхийн өмнөх  ашиг (алдагдал)</t>
  </si>
  <si>
    <t>19</t>
  </si>
  <si>
    <t>Орлогын татварын зардал</t>
  </si>
  <si>
    <t>20</t>
  </si>
  <si>
    <t>Ердийн үйл ажиллагааны татварын дараах ашиг (алдагдал)</t>
  </si>
  <si>
    <t>21</t>
  </si>
  <si>
    <t>Зогсоосон үйл ажиллагааны татварын дараах ашиг (алдагдал)</t>
  </si>
  <si>
    <t>22</t>
  </si>
  <si>
    <t>Тайлант үеийн цэвэр ашиг ( алдагдал)</t>
  </si>
  <si>
    <t>23</t>
  </si>
  <si>
    <t>Бусад дэлгэрэнгүй орлого</t>
  </si>
  <si>
    <t>23.1</t>
  </si>
  <si>
    <t>Хөрөнгийн дахин үнэлгээний нэмэгдлийн зөрүү</t>
  </si>
  <si>
    <t>23.2</t>
  </si>
  <si>
    <t>Гадаад валютын хөрвүүлэлтийн зөрүү</t>
  </si>
  <si>
    <t>23.3</t>
  </si>
  <si>
    <t>Бусад  олз (гарз)</t>
  </si>
  <si>
    <t>24</t>
  </si>
  <si>
    <t>Нийт дэлгэрэнгүй орлогын дүн</t>
  </si>
  <si>
    <t>25</t>
  </si>
  <si>
    <t>Нэгж хувьцаанд ногдох суурь ашиг (алдагдал)</t>
  </si>
  <si>
    <t>Өмнөх он</t>
  </si>
  <si>
    <t>Мөнгөн орлогын дүн</t>
  </si>
  <si>
    <t>Бараа борлуулсан, үйлчилгээ үзүүлсний орлого</t>
  </si>
  <si>
    <t>Эрхийн шимтгэл, хураамж, төлбөрийн орлого</t>
  </si>
  <si>
    <t>Даатгалын нөхвөрөөс хүлээн авсан мөнгө</t>
  </si>
  <si>
    <t>Буцаан авсан албан татвар</t>
  </si>
  <si>
    <t>Татаас, санхүүжилтийн орлого</t>
  </si>
  <si>
    <t>Бусад мөнгөн орлого</t>
  </si>
  <si>
    <t>Мөнгөн зарлагын дүн</t>
  </si>
  <si>
    <t>Ажиллагчдад төлсөн</t>
  </si>
  <si>
    <t>Нийгмийн даатгалын байгууллагад төлсөн</t>
  </si>
  <si>
    <t>Бараа материал худалдан авахад төлсөн</t>
  </si>
  <si>
    <t>Ашиглалтын зардалд төлсөн</t>
  </si>
  <si>
    <t>Түлш шатахуун, тээврийн хөлс, сэлбэг хэрэгсэлд төлсөн</t>
  </si>
  <si>
    <t>Хүүний төлбөрт төлсөн</t>
  </si>
  <si>
    <t>Татварын байгууллагад төлсөн</t>
  </si>
  <si>
    <t>Даатгалын төлбөрт төлсөн</t>
  </si>
  <si>
    <t>Бусад мөнгөн зарлага</t>
  </si>
  <si>
    <t>Үндсэн үйл ажиллагааны цэвэр мөнгөн гүйлгээний дүн</t>
  </si>
  <si>
    <t>Үндсэн хөрөнгө борлуулсны орлого</t>
  </si>
  <si>
    <t>Биет бус хөрөнгө борлуулсны орлого</t>
  </si>
  <si>
    <t>2.1.3</t>
  </si>
  <si>
    <t>Хөрөнгө оруулалт борлуулсны орлого</t>
  </si>
  <si>
    <t>2.1.4</t>
  </si>
  <si>
    <t>Бусад урт хугацаат хөрөнгө борлуулсны орлого</t>
  </si>
  <si>
    <t>2.1.5</t>
  </si>
  <si>
    <t>Бусдад олгосон зээл, мөнгөн   урьдчилгааны буцаан төлөлт</t>
  </si>
  <si>
    <t>2.1.6</t>
  </si>
  <si>
    <t>Хүлээн авсан хүүний орлого</t>
  </si>
  <si>
    <t>2.1.7</t>
  </si>
  <si>
    <t>Хүлээн авсан ногдол ашиг</t>
  </si>
  <si>
    <t>2.2.1</t>
  </si>
  <si>
    <t>Үндсэн хөрөнгө олж эзэмшихэд төлсөн</t>
  </si>
  <si>
    <t>2.2.2</t>
  </si>
  <si>
    <t>Биет бус хөрөнгө олж эзэмшихэд төлсөн</t>
  </si>
  <si>
    <t>2.2.3</t>
  </si>
  <si>
    <t>Хөрөнгө оруулалт олж эзэмшихэд төлсөн</t>
  </si>
  <si>
    <t>2.2.4</t>
  </si>
  <si>
    <t>Бусад урт хугацаат хөрөнгө олж эзэмшихэд төлсөн</t>
  </si>
  <si>
    <t>2.2.5</t>
  </si>
  <si>
    <t>Бусдад олгосон зээл болон урьдчилгаа</t>
  </si>
  <si>
    <t>Хөрөнгө оруулалтын үйл ажиллагааны цэвэр мөнгөн гүйлгээний дүн</t>
  </si>
  <si>
    <t>3.1</t>
  </si>
  <si>
    <t>3.1.1</t>
  </si>
  <si>
    <t>Зээл авсан, өрийн үнэт цаас гаргаснаас хүлээн авсан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</si>
  <si>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</si>
  <si>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</si>
  <si>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</si>
  <si>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</si>
  <si>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3.2</t>
  </si>
  <si>
    <t>3.2.1</t>
  </si>
  <si>
    <t>Зээл, өрийн үнэт цаасны төлбөрт төлсөн мөнгө</t>
  </si>
  <si>
    <t>3.2.2</t>
  </si>
  <si>
    <t>Санхүүгийн түрээсийн өглөгт төлсөн</t>
  </si>
  <si>
    <t>3.2.3</t>
  </si>
  <si>
    <t>Хувьцаа буцаан худалдаж авахад төлсөн</t>
  </si>
  <si>
    <t>3.2.4</t>
  </si>
  <si>
    <t>Төлсөн ногдол ашиг</t>
  </si>
  <si>
    <t>3.3</t>
  </si>
  <si>
    <t>Санхүүгийн үйл ажиллагааны цэвэр мөнгөн гүйлгээний дүн</t>
  </si>
  <si>
    <t>Валютын ханшийн зөрүү</t>
  </si>
  <si>
    <t>4.1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</si>
  <si>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</si>
  <si>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</si>
  <si>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</si>
  <si>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/>
  </si>
  <si>
    <t>БЦМГ(1.3+2.3+3.3+4)</t>
  </si>
  <si>
    <t>БЦМГ(6-5)</t>
  </si>
  <si>
    <t>Өмч</t>
  </si>
  <si>
    <t>Нийт дүн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</si>
  <si>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</si>
  <si>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</si>
  <si>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</si>
  <si>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Өмчид гарсан өөрчлөлт</t>
  </si>
  <si>
    <t>Зарласан ногдол ашиг</t>
  </si>
  <si>
    <t>Дахин үнэлгээний нэмэгдлийн хэрэгжсэн дүн</t>
  </si>
  <si>
    <t>2025 оны 12 -р сарын 31 - ний үлдэгдэл</t>
  </si>
  <si>
    <t>2026 оны 7 -р сарын 27 -ний үлдэгдэл</t>
  </si>
  <si>
    <t>Хяналтын эрхгүй хувь оролцоо</t>
  </si>
  <si>
    <t>Нэгтгэсэн орлогын дэлгэрэнгүй тайлан</t>
  </si>
  <si>
    <t>Түмэншувуут ХК</t>
  </si>
  <si>
    <t>2026.01.01-2026.06.30</t>
  </si>
  <si>
    <t xml:space="preserve">Нэгтгэсэн санхүү байдлын тайлан </t>
  </si>
  <si>
    <t>Нэгтгэсэн өмчийн өөрчлөлтийн тайлан</t>
  </si>
  <si>
    <t>Нэгтгэсэн мөнгөн гүйлгээний тайлан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</si>
</sst>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₮_-;\-* #,##0.00_₮_-;_-* \-??_₮_-;_-@_-"/>
  </numFmts>
  <fonts count="17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  <charset val="1"/>
    </font>
    <font>
      <b/>
      <sz val="12"/>
      <color rgb="FF000000"/>
      <name val="Times New Roman"/>
      <family val="1"/>
      <charset val="1"/>
    </font>
    <font>
      <b/>
      <i/>
      <sz val="12"/>
      <color rgb="FF000000"/>
      <name val="Times New Roman"/>
      <family val="1"/>
      <charset val="1"/>
    </font>
    <font>
      <b/>
      <sz val="10"/>
      <color rgb="FF000000"/>
      <name val="Calibri"/>
      <family val="2"/>
      <charset val="1"/>
    </font>
    <font>
      <sz val="12"/>
      <color rgb="FF000000"/>
      <name val="Times New Roman"/>
      <family val="1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2"/>
      <color rgb="FF000000"/>
      <name val="Times New Roman"/>
      <family val="1"/>
      <charset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Calibri"/>
      <family val="2"/>
      <charset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BE5D6"/>
        <bgColor rgb="FFEEEEEE"/>
      </patternFill>
    </fill>
    <fill>
      <patternFill patternType="solid">
        <fgColor rgb="FFEEEEEE"/>
        <bgColor rgb="FFF2F2F2"/>
      </patternFill>
    </fill>
    <fill>
      <patternFill patternType="solid">
        <fgColor rgb="FFF2F2F2"/>
        <bgColor rgb="FFEEEEEE"/>
      </patternFill>
    </fill>
    <fill>
      <patternFill patternType="solid">
        <fgColor rgb="FFEEEEEE"/>
        <bgColor rgb="FFFBE5D6"/>
      </patternFill>
    </fill>
    <fill>
      <patternFill patternType="solid">
        <fgColor rgb="FFFBE5D6"/>
        <bgColor rgb="FFF2F2F2"/>
      </patternFill>
    </fill>
    <fill>
      <patternFill patternType="solid">
        <fgColor rgb="FFF2F2F2"/>
        <bgColor rgb="FFFBE5D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8" fillId="0" borderId="0" applyBorder="0" applyProtection="0"/>
  </cellStyleXfs>
  <cellXfs count="9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49" fontId="1" fillId="0" borderId="0" xfId="0" applyNumberFormat="1" applyFont="1"/>
    <xf numFmtId="0" fontId="2" fillId="0" borderId="0" xfId="0" applyFont="1"/>
    <xf numFmtId="40" fontId="2" fillId="0" borderId="0" xfId="1" applyNumberFormat="1" applyFont="1" applyBorder="1" applyProtection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40" fontId="4" fillId="2" borderId="1" xfId="1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5" fillId="0" borderId="0" xfId="0" applyFont="1"/>
    <xf numFmtId="49" fontId="6" fillId="0" borderId="1" xfId="0" applyNumberFormat="1" applyFont="1" applyBorder="1" applyAlignment="1">
      <alignment horizontal="right" vertical="center" wrapText="1"/>
    </xf>
    <xf numFmtId="40" fontId="6" fillId="0" borderId="1" xfId="1" applyNumberFormat="1" applyFont="1" applyBorder="1" applyAlignment="1" applyProtection="1">
      <alignment horizontal="right" vertical="center" wrapText="1"/>
      <protection locked="0"/>
    </xf>
    <xf numFmtId="49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40" fontId="3" fillId="3" borderId="1" xfId="1" applyNumberFormat="1" applyFont="1" applyFill="1" applyBorder="1" applyAlignment="1" applyProtection="1">
      <alignment horizontal="righ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0" fontId="3" fillId="4" borderId="1" xfId="1" applyNumberFormat="1" applyFont="1" applyFill="1" applyBorder="1" applyAlignment="1" applyProtection="1">
      <alignment horizontal="right" vertical="center" wrapText="1"/>
    </xf>
    <xf numFmtId="49" fontId="3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>
      <alignment horizontal="right" vertical="top" wrapText="1"/>
    </xf>
    <xf numFmtId="40" fontId="6" fillId="4" borderId="1" xfId="1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vertical="top"/>
    </xf>
    <xf numFmtId="49" fontId="7" fillId="0" borderId="1" xfId="0" applyNumberFormat="1" applyFont="1" applyBorder="1"/>
    <xf numFmtId="0" fontId="6" fillId="0" borderId="1" xfId="0" applyFont="1" applyBorder="1" applyAlignment="1">
      <alignment horizontal="right" vertical="top"/>
    </xf>
    <xf numFmtId="49" fontId="6" fillId="0" borderId="1" xfId="0" applyNumberFormat="1" applyFont="1" applyBorder="1"/>
    <xf numFmtId="0" fontId="6" fillId="0" borderId="1" xfId="0" applyFont="1" applyBorder="1" applyAlignment="1">
      <alignment horizontal="right"/>
    </xf>
    <xf numFmtId="49" fontId="2" fillId="0" borderId="0" xfId="0" applyNumberFormat="1" applyFont="1"/>
    <xf numFmtId="164" fontId="10" fillId="0" borderId="1" xfId="1" applyFont="1" applyBorder="1" applyAlignment="1" applyProtection="1">
      <alignment horizontal="right"/>
      <protection locked="0"/>
    </xf>
    <xf numFmtId="0" fontId="7" fillId="0" borderId="0" xfId="0" applyFont="1"/>
    <xf numFmtId="49" fontId="6" fillId="0" borderId="1" xfId="0" applyNumberFormat="1" applyFont="1" applyBorder="1" applyAlignment="1">
      <alignment horizontal="center" vertical="center" wrapText="1"/>
    </xf>
    <xf numFmtId="40" fontId="6" fillId="0" borderId="1" xfId="1" applyNumberFormat="1" applyFont="1" applyBorder="1" applyAlignment="1" applyProtection="1">
      <alignment horizontal="right" vertical="top" wrapText="1"/>
      <protection locked="0"/>
    </xf>
    <xf numFmtId="49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7" fillId="0" borderId="0" xfId="0" applyFont="1" applyAlignment="1">
      <alignment vertical="top"/>
    </xf>
    <xf numFmtId="40" fontId="7" fillId="0" borderId="0" xfId="1" applyNumberFormat="1" applyFont="1" applyBorder="1" applyAlignment="1" applyProtection="1">
      <alignment vertical="top"/>
    </xf>
    <xf numFmtId="40" fontId="7" fillId="0" borderId="0" xfId="1" applyNumberFormat="1" applyFont="1" applyBorder="1" applyProtection="1"/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40" fontId="4" fillId="6" borderId="1" xfId="1" applyNumberFormat="1" applyFont="1" applyFill="1" applyBorder="1" applyAlignment="1" applyProtection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40" fontId="3" fillId="7" borderId="1" xfId="1" applyNumberFormat="1" applyFont="1" applyFill="1" applyBorder="1" applyAlignment="1" applyProtection="1">
      <alignment horizontal="right" vertical="center" wrapText="1"/>
    </xf>
    <xf numFmtId="0" fontId="6" fillId="0" borderId="1" xfId="0" applyFont="1" applyBorder="1" applyAlignment="1">
      <alignment horizontal="left" vertical="center" wrapText="1" indent="2"/>
    </xf>
    <xf numFmtId="0" fontId="6" fillId="0" borderId="1" xfId="0" applyFont="1" applyBorder="1" applyAlignment="1">
      <alignment horizontal="left" vertical="center" wrapText="1" indent="4"/>
    </xf>
    <xf numFmtId="0" fontId="6" fillId="0" borderId="1" xfId="0" applyFont="1" applyBorder="1" applyAlignment="1">
      <alignment horizontal="left" vertical="center" wrapText="1" indent="6"/>
    </xf>
    <xf numFmtId="40" fontId="3" fillId="7" borderId="1" xfId="1" applyNumberFormat="1" applyFont="1" applyFill="1" applyBorder="1" applyAlignment="1" applyProtection="1">
      <alignment horizontal="right" vertical="top" wrapText="1"/>
    </xf>
    <xf numFmtId="0" fontId="6" fillId="0" borderId="2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40" fontId="6" fillId="7" borderId="1" xfId="1" applyNumberFormat="1" applyFont="1" applyFill="1" applyBorder="1" applyAlignment="1" applyProtection="1">
      <alignment horizontal="right" vertical="top" wrapText="1"/>
    </xf>
    <xf numFmtId="40" fontId="11" fillId="0" borderId="1" xfId="1" applyNumberFormat="1" applyFont="1" applyBorder="1" applyAlignment="1" applyProtection="1">
      <alignment horizontal="right" wrapText="1"/>
    </xf>
    <xf numFmtId="40" fontId="6" fillId="0" borderId="1" xfId="1" applyNumberFormat="1" applyFont="1" applyBorder="1" applyAlignment="1" applyProtection="1">
      <alignment horizontal="right"/>
    </xf>
    <xf numFmtId="49" fontId="6" fillId="0" borderId="0" xfId="0" applyNumberFormat="1" applyFont="1"/>
    <xf numFmtId="40" fontId="6" fillId="0" borderId="0" xfId="1" applyNumberFormat="1" applyFont="1" applyBorder="1" applyProtection="1"/>
    <xf numFmtId="40" fontId="3" fillId="2" borderId="1" xfId="1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Alignment="1">
      <alignment vertical="top"/>
    </xf>
    <xf numFmtId="49" fontId="7" fillId="0" borderId="0" xfId="0" applyNumberFormat="1" applyFont="1"/>
    <xf numFmtId="0" fontId="10" fillId="0" borderId="0" xfId="0" applyFont="1"/>
    <xf numFmtId="40" fontId="10" fillId="0" borderId="0" xfId="1" applyNumberFormat="1" applyFont="1" applyBorder="1" applyProtection="1"/>
    <xf numFmtId="40" fontId="13" fillId="0" borderId="1" xfId="1" applyNumberFormat="1" applyFont="1" applyBorder="1" applyAlignment="1" applyProtection="1">
      <alignment horizontal="right" vertical="center" wrapText="1"/>
      <protection locked="0"/>
    </xf>
    <xf numFmtId="40" fontId="13" fillId="5" borderId="1" xfId="1" applyNumberFormat="1" applyFont="1" applyFill="1" applyBorder="1" applyAlignment="1" applyProtection="1">
      <alignment horizontal="right" vertical="center" wrapText="1"/>
    </xf>
    <xf numFmtId="40" fontId="12" fillId="0" borderId="1" xfId="1" applyNumberFormat="1" applyFont="1" applyBorder="1" applyAlignment="1" applyProtection="1">
      <alignment horizontal="right" vertical="center" wrapText="1"/>
      <protection locked="0"/>
    </xf>
    <xf numFmtId="40" fontId="12" fillId="5" borderId="1" xfId="1" applyNumberFormat="1" applyFont="1" applyFill="1" applyBorder="1" applyAlignment="1" applyProtection="1">
      <alignment horizontal="right" vertical="center" wrapText="1"/>
    </xf>
    <xf numFmtId="49" fontId="10" fillId="0" borderId="0" xfId="0" applyNumberFormat="1" applyFont="1"/>
    <xf numFmtId="40" fontId="6" fillId="8" borderId="1" xfId="1" applyNumberFormat="1" applyFont="1" applyFill="1" applyBorder="1" applyAlignment="1" applyProtection="1">
      <alignment horizontal="right" vertical="center" wrapText="1"/>
      <protection locked="0"/>
    </xf>
    <xf numFmtId="40" fontId="2" fillId="0" borderId="0" xfId="0" applyNumberFormat="1" applyFont="1"/>
    <xf numFmtId="40" fontId="14" fillId="0" borderId="0" xfId="1" applyNumberFormat="1" applyFont="1" applyBorder="1" applyProtection="1"/>
    <xf numFmtId="40" fontId="7" fillId="0" borderId="0" xfId="0" applyNumberFormat="1" applyFont="1"/>
    <xf numFmtId="40" fontId="14" fillId="0" borderId="0" xfId="1" applyNumberFormat="1" applyFont="1" applyBorder="1" applyAlignment="1" applyProtection="1">
      <alignment vertical="top"/>
    </xf>
    <xf numFmtId="49" fontId="10" fillId="0" borderId="0" xfId="0" applyNumberFormat="1" applyFont="1" applyAlignment="1">
      <alignment horizontal="center" vertical="center"/>
    </xf>
    <xf numFmtId="0" fontId="9" fillId="0" borderId="0" xfId="0" applyFont="1"/>
    <xf numFmtId="49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40" fontId="16" fillId="2" borderId="1" xfId="1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0" fontId="10" fillId="0" borderId="1" xfId="1" applyNumberFormat="1" applyFont="1" applyBorder="1" applyAlignment="1" applyProtection="1">
      <alignment horizontal="right" vertical="center" wrapText="1"/>
      <protection locked="0"/>
    </xf>
    <xf numFmtId="49" fontId="15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40" fontId="15" fillId="5" borderId="1" xfId="1" applyNumberFormat="1" applyFont="1" applyFill="1" applyBorder="1" applyAlignment="1" applyProtection="1">
      <alignment horizontal="right" vertical="center" wrapText="1"/>
    </xf>
    <xf numFmtId="40" fontId="10" fillId="0" borderId="1" xfId="1" applyNumberFormat="1" applyFont="1" applyBorder="1" applyAlignment="1" applyProtection="1">
      <alignment horizontal="right" vertical="top" wrapText="1"/>
      <protection locked="0"/>
    </xf>
    <xf numFmtId="49" fontId="10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top" wrapText="1"/>
    </xf>
    <xf numFmtId="49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40" fontId="10" fillId="0" borderId="0" xfId="1" applyNumberFormat="1" applyFont="1" applyBorder="1" applyAlignment="1" applyProtection="1">
      <alignment vertical="top" wrapText="1"/>
    </xf>
    <xf numFmtId="0" fontId="10" fillId="0" borderId="0" xfId="0" applyFont="1" applyAlignment="1">
      <alignment vertical="top"/>
    </xf>
    <xf numFmtId="40" fontId="10" fillId="0" borderId="0" xfId="1" applyNumberFormat="1" applyFont="1" applyBorder="1" applyAlignment="1" applyProtection="1">
      <alignment vertical="top"/>
    </xf>
    <xf numFmtId="0" fontId="3" fillId="0" borderId="1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mb://shares/Project%20Management%20Department/Users/pqd.u004/Downloads/99999999/&#1044;&#1072;&#1085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огтмолууд"/>
      <sheetName val="Данс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15578-FE23-4896-8D51-312AF8EFB9D6}">
  <dimension ref="A1:AMI82"/>
  <sheetViews>
    <sheetView tabSelected="1" topLeftCell="A40" workbookViewId="0">
      <selection activeCell="G53" sqref="G53"/>
    </sheetView>
  </sheetViews>
  <sheetFormatPr defaultColWidth="9.109375" defaultRowHeight="14.4" x14ac:dyDescent="0.3"/>
  <cols>
    <col min="1" max="1" width="10.6640625" style="2" customWidth="1"/>
    <col min="2" max="2" width="50.33203125" style="3" customWidth="1"/>
    <col min="3" max="3" width="23.77734375" style="4" customWidth="1"/>
    <col min="4" max="4" width="24.6640625" style="4" customWidth="1"/>
    <col min="5" max="5" width="17.5546875" style="3" customWidth="1"/>
    <col min="6" max="6" width="9.109375" style="3"/>
    <col min="7" max="7" width="16.44140625" style="3" bestFit="1" customWidth="1"/>
    <col min="8" max="8" width="9.109375" style="3"/>
    <col min="9" max="9" width="15" style="3" customWidth="1"/>
    <col min="10" max="1023" width="9.109375" style="3"/>
  </cols>
  <sheetData>
    <row r="1" spans="1:4" ht="15.6" x14ac:dyDescent="0.3">
      <c r="B1" s="58"/>
      <c r="C1" s="59"/>
      <c r="D1" s="59"/>
    </row>
    <row r="2" spans="1:4" ht="15.6" x14ac:dyDescent="0.3">
      <c r="B2" s="58" t="s">
        <v>264</v>
      </c>
      <c r="C2" s="59"/>
      <c r="D2" s="59" t="s">
        <v>262</v>
      </c>
    </row>
    <row r="3" spans="1:4" ht="15.6" x14ac:dyDescent="0.3">
      <c r="B3" s="58"/>
      <c r="C3" s="59"/>
      <c r="D3" s="59" t="s">
        <v>263</v>
      </c>
    </row>
    <row r="4" spans="1:4" ht="16.2" x14ac:dyDescent="0.3">
      <c r="A4" s="5" t="s">
        <v>0</v>
      </c>
      <c r="B4" s="6" t="s">
        <v>1</v>
      </c>
      <c r="C4" s="7" t="s">
        <v>2</v>
      </c>
      <c r="D4" s="7" t="s">
        <v>3</v>
      </c>
    </row>
    <row r="5" spans="1:4" s="9" customFormat="1" ht="15.75" customHeight="1" x14ac:dyDescent="0.3">
      <c r="A5" s="8" t="s">
        <v>4</v>
      </c>
      <c r="B5" s="89" t="s">
        <v>5</v>
      </c>
      <c r="C5" s="89"/>
      <c r="D5" s="89"/>
    </row>
    <row r="6" spans="1:4" s="10" customFormat="1" ht="15.75" customHeight="1" x14ac:dyDescent="0.3">
      <c r="A6" s="8" t="s">
        <v>6</v>
      </c>
      <c r="B6" s="89" t="s">
        <v>7</v>
      </c>
      <c r="C6" s="89"/>
      <c r="D6" s="89"/>
    </row>
    <row r="7" spans="1:4" ht="15.6" x14ac:dyDescent="0.3">
      <c r="A7" s="11" t="s">
        <v>8</v>
      </c>
      <c r="B7" s="19" t="s">
        <v>9</v>
      </c>
      <c r="C7" s="12">
        <v>7785487661.1499996</v>
      </c>
      <c r="D7" s="65">
        <v>1271438725.6600001</v>
      </c>
    </row>
    <row r="8" spans="1:4" ht="15.6" x14ac:dyDescent="0.3">
      <c r="A8" s="11" t="s">
        <v>10</v>
      </c>
      <c r="B8" s="19" t="s">
        <v>11</v>
      </c>
      <c r="C8" s="12">
        <v>5591422731.1300001</v>
      </c>
      <c r="D8" s="65">
        <v>5186913785.0699997</v>
      </c>
    </row>
    <row r="9" spans="1:4" ht="15.6" x14ac:dyDescent="0.3">
      <c r="A9" s="11" t="s">
        <v>12</v>
      </c>
      <c r="B9" s="19" t="s">
        <v>13</v>
      </c>
      <c r="C9" s="12">
        <v>986565170.76999998</v>
      </c>
      <c r="D9" s="65">
        <v>1049687009.6399999</v>
      </c>
    </row>
    <row r="10" spans="1:4" ht="15.6" x14ac:dyDescent="0.3">
      <c r="A10" s="11" t="s">
        <v>14</v>
      </c>
      <c r="B10" s="19" t="s">
        <v>15</v>
      </c>
      <c r="C10" s="12">
        <v>161440222.12</v>
      </c>
      <c r="D10" s="12">
        <v>471135406.13000011</v>
      </c>
    </row>
    <row r="11" spans="1:4" ht="15.6" x14ac:dyDescent="0.3">
      <c r="A11" s="11" t="s">
        <v>16</v>
      </c>
      <c r="B11" s="19" t="s">
        <v>17</v>
      </c>
      <c r="C11" s="12">
        <v>0</v>
      </c>
      <c r="D11" s="12">
        <v>0</v>
      </c>
    </row>
    <row r="12" spans="1:4" ht="15.6" x14ac:dyDescent="0.3">
      <c r="A12" s="11" t="s">
        <v>18</v>
      </c>
      <c r="B12" s="19" t="s">
        <v>19</v>
      </c>
      <c r="C12" s="12">
        <v>13215687844.02</v>
      </c>
      <c r="D12" s="12">
        <v>25343991190.400002</v>
      </c>
    </row>
    <row r="13" spans="1:4" ht="15.6" x14ac:dyDescent="0.3">
      <c r="A13" s="11" t="s">
        <v>20</v>
      </c>
      <c r="B13" s="19" t="s">
        <v>21</v>
      </c>
      <c r="C13" s="12">
        <v>2707269758.9000001</v>
      </c>
      <c r="D13" s="12">
        <v>4684805834.5599995</v>
      </c>
    </row>
    <row r="14" spans="1:4" ht="15.6" x14ac:dyDescent="0.3">
      <c r="A14" s="11" t="s">
        <v>22</v>
      </c>
      <c r="B14" s="19" t="s">
        <v>23</v>
      </c>
      <c r="C14" s="12">
        <v>2478424443.5999999</v>
      </c>
      <c r="D14" s="12">
        <v>52100000</v>
      </c>
    </row>
    <row r="15" spans="1:4" ht="31.2" x14ac:dyDescent="0.3">
      <c r="A15" s="11" t="s">
        <v>24</v>
      </c>
      <c r="B15" s="19" t="s">
        <v>25</v>
      </c>
      <c r="C15" s="12"/>
      <c r="D15" s="12"/>
    </row>
    <row r="16" spans="1:4" s="10" customFormat="1" ht="15.6" x14ac:dyDescent="0.3">
      <c r="A16" s="13" t="s">
        <v>26</v>
      </c>
      <c r="B16" s="14" t="s">
        <v>27</v>
      </c>
      <c r="C16" s="15">
        <f>SUM(C7:C15)</f>
        <v>32926297831.690002</v>
      </c>
      <c r="D16" s="15">
        <f>SUM(D7:D15)</f>
        <v>38060071951.459999</v>
      </c>
    </row>
    <row r="17" spans="1:4" s="10" customFormat="1" ht="15.75" customHeight="1" x14ac:dyDescent="0.3">
      <c r="A17" s="8" t="s">
        <v>28</v>
      </c>
      <c r="B17" s="89" t="s">
        <v>29</v>
      </c>
      <c r="C17" s="89"/>
      <c r="D17" s="89"/>
    </row>
    <row r="18" spans="1:4" ht="15.6" x14ac:dyDescent="0.3">
      <c r="A18" s="11" t="s">
        <v>30</v>
      </c>
      <c r="B18" s="19" t="s">
        <v>31</v>
      </c>
      <c r="C18" s="12">
        <v>78202686681.699997</v>
      </c>
      <c r="D18" s="12">
        <v>78860633397.979996</v>
      </c>
    </row>
    <row r="19" spans="1:4" ht="15.6" x14ac:dyDescent="0.3">
      <c r="A19" s="11" t="s">
        <v>32</v>
      </c>
      <c r="B19" s="19" t="s">
        <v>33</v>
      </c>
      <c r="C19" s="12">
        <v>658981007.25999999</v>
      </c>
      <c r="D19" s="12">
        <v>604676310.04999995</v>
      </c>
    </row>
    <row r="20" spans="1:4" ht="15.6" x14ac:dyDescent="0.3">
      <c r="A20" s="11" t="s">
        <v>34</v>
      </c>
      <c r="B20" s="19" t="s">
        <v>35</v>
      </c>
      <c r="C20" s="12">
        <v>6317217115.5200005</v>
      </c>
      <c r="D20" s="12">
        <v>5780592616.4899998</v>
      </c>
    </row>
    <row r="21" spans="1:4" ht="15.6" x14ac:dyDescent="0.3">
      <c r="A21" s="11" t="s">
        <v>36</v>
      </c>
      <c r="B21" s="19" t="s">
        <v>37</v>
      </c>
      <c r="C21" s="12"/>
      <c r="D21" s="12">
        <v>0</v>
      </c>
    </row>
    <row r="22" spans="1:4" ht="15.6" x14ac:dyDescent="0.3">
      <c r="A22" s="11" t="s">
        <v>38</v>
      </c>
      <c r="B22" s="19" t="s">
        <v>39</v>
      </c>
      <c r="C22" s="12"/>
      <c r="D22" s="12">
        <v>0</v>
      </c>
    </row>
    <row r="23" spans="1:4" ht="15.6" x14ac:dyDescent="0.3">
      <c r="A23" s="11" t="s">
        <v>40</v>
      </c>
      <c r="B23" s="19" t="s">
        <v>41</v>
      </c>
      <c r="C23" s="12">
        <v>1878270130</v>
      </c>
      <c r="D23" s="12">
        <v>1878270130</v>
      </c>
    </row>
    <row r="24" spans="1:4" ht="31.2" x14ac:dyDescent="0.3">
      <c r="A24" s="11" t="s">
        <v>42</v>
      </c>
      <c r="B24" s="19" t="s">
        <v>43</v>
      </c>
      <c r="C24" s="12"/>
      <c r="D24" s="12">
        <v>0</v>
      </c>
    </row>
    <row r="25" spans="1:4" ht="15.6" x14ac:dyDescent="0.3">
      <c r="A25" s="11" t="s">
        <v>44</v>
      </c>
      <c r="B25" s="19" t="s">
        <v>45</v>
      </c>
      <c r="C25" s="12"/>
      <c r="D25" s="12"/>
    </row>
    <row r="26" spans="1:4" s="10" customFormat="1" ht="15.6" x14ac:dyDescent="0.3">
      <c r="A26" s="13" t="s">
        <v>46</v>
      </c>
      <c r="B26" s="14" t="s">
        <v>47</v>
      </c>
      <c r="C26" s="15">
        <f>SUM(C18:C25)</f>
        <v>87057154934.479996</v>
      </c>
      <c r="D26" s="15">
        <f>SUM(D18:D25)</f>
        <v>87124172454.520004</v>
      </c>
    </row>
    <row r="27" spans="1:4" s="10" customFormat="1" ht="15.6" x14ac:dyDescent="0.3">
      <c r="A27" s="8" t="s">
        <v>48</v>
      </c>
      <c r="B27" s="14" t="s">
        <v>49</v>
      </c>
      <c r="C27" s="15">
        <f>C26+C16</f>
        <v>119983452766.17</v>
      </c>
      <c r="D27" s="15">
        <f>D26+D16</f>
        <v>125184244405.98001</v>
      </c>
    </row>
    <row r="28" spans="1:4" s="10" customFormat="1" ht="15.75" customHeight="1" x14ac:dyDescent="0.3">
      <c r="A28" s="16" t="s">
        <v>50</v>
      </c>
      <c r="B28" s="89" t="s">
        <v>51</v>
      </c>
      <c r="C28" s="89"/>
      <c r="D28" s="89"/>
    </row>
    <row r="29" spans="1:4" s="10" customFormat="1" ht="15.75" customHeight="1" x14ac:dyDescent="0.3">
      <c r="A29" s="8" t="s">
        <v>52</v>
      </c>
      <c r="B29" s="89" t="s">
        <v>53</v>
      </c>
      <c r="C29" s="89"/>
      <c r="D29" s="89"/>
    </row>
    <row r="30" spans="1:4" s="10" customFormat="1" ht="15.75" customHeight="1" x14ac:dyDescent="0.3">
      <c r="A30" s="13" t="s">
        <v>54</v>
      </c>
      <c r="B30" s="89" t="s">
        <v>55</v>
      </c>
      <c r="C30" s="89"/>
      <c r="D30" s="89"/>
    </row>
    <row r="31" spans="1:4" ht="15.6" x14ac:dyDescent="0.3">
      <c r="A31" s="11" t="s">
        <v>56</v>
      </c>
      <c r="B31" s="19" t="s">
        <v>57</v>
      </c>
      <c r="C31" s="12">
        <v>4215904309.6599998</v>
      </c>
      <c r="D31" s="12">
        <v>3661612294.7399993</v>
      </c>
    </row>
    <row r="32" spans="1:4" ht="15.6" x14ac:dyDescent="0.3">
      <c r="A32" s="11" t="s">
        <v>58</v>
      </c>
      <c r="B32" s="19" t="s">
        <v>59</v>
      </c>
      <c r="C32" s="12">
        <v>667665229.30999994</v>
      </c>
      <c r="D32" s="12">
        <v>634050594.14999998</v>
      </c>
    </row>
    <row r="33" spans="1:4" ht="15.6" x14ac:dyDescent="0.3">
      <c r="A33" s="11" t="s">
        <v>60</v>
      </c>
      <c r="B33" s="19" t="s">
        <v>61</v>
      </c>
      <c r="C33" s="12">
        <v>2201109807.4000001</v>
      </c>
      <c r="D33" s="12">
        <v>2712709046.4900002</v>
      </c>
    </row>
    <row r="34" spans="1:4" ht="15.6" x14ac:dyDescent="0.3">
      <c r="A34" s="11" t="s">
        <v>62</v>
      </c>
      <c r="B34" s="19" t="s">
        <v>63</v>
      </c>
      <c r="C34" s="12">
        <v>148029.32</v>
      </c>
      <c r="D34" s="12">
        <v>0</v>
      </c>
    </row>
    <row r="35" spans="1:4" ht="15.6" x14ac:dyDescent="0.3">
      <c r="A35" s="11" t="s">
        <v>64</v>
      </c>
      <c r="B35" s="19" t="s">
        <v>65</v>
      </c>
      <c r="C35" s="12">
        <v>16270622222</v>
      </c>
      <c r="D35" s="12">
        <v>12434722229.370001</v>
      </c>
    </row>
    <row r="36" spans="1:4" ht="15.6" x14ac:dyDescent="0.3">
      <c r="A36" s="11" t="s">
        <v>66</v>
      </c>
      <c r="B36" s="19" t="s">
        <v>67</v>
      </c>
      <c r="C36" s="12">
        <v>372709574.44999999</v>
      </c>
      <c r="D36" s="12">
        <v>372709574.44999999</v>
      </c>
    </row>
    <row r="37" spans="1:4" ht="15.6" x14ac:dyDescent="0.3">
      <c r="A37" s="11" t="s">
        <v>68</v>
      </c>
      <c r="B37" s="19" t="s">
        <v>69</v>
      </c>
      <c r="C37" s="12">
        <v>380233712.25999999</v>
      </c>
      <c r="D37" s="12">
        <v>3093153576.8099999</v>
      </c>
    </row>
    <row r="38" spans="1:4" ht="15.6" x14ac:dyDescent="0.3">
      <c r="A38" s="11" t="s">
        <v>70</v>
      </c>
      <c r="B38" s="19" t="s">
        <v>71</v>
      </c>
      <c r="C38" s="12">
        <v>152920790.28</v>
      </c>
      <c r="D38" s="12">
        <v>260201588.59999999</v>
      </c>
    </row>
    <row r="39" spans="1:4" ht="15.6" x14ac:dyDescent="0.3">
      <c r="A39" s="11" t="s">
        <v>72</v>
      </c>
      <c r="B39" s="19" t="s">
        <v>73</v>
      </c>
      <c r="C39" s="12">
        <v>0</v>
      </c>
      <c r="D39" s="12">
        <v>311959435.11000001</v>
      </c>
    </row>
    <row r="40" spans="1:4" ht="15.6" x14ac:dyDescent="0.3">
      <c r="A40" s="11" t="s">
        <v>74</v>
      </c>
      <c r="B40" s="19" t="s">
        <v>75</v>
      </c>
      <c r="C40" s="12">
        <v>711422070.87</v>
      </c>
      <c r="D40" s="12">
        <v>102572207.84</v>
      </c>
    </row>
    <row r="41" spans="1:4" ht="31.2" x14ac:dyDescent="0.3">
      <c r="A41" s="11" t="s">
        <v>76</v>
      </c>
      <c r="B41" s="19" t="s">
        <v>77</v>
      </c>
      <c r="C41" s="12"/>
      <c r="D41" s="12"/>
    </row>
    <row r="42" spans="1:4" s="10" customFormat="1" ht="15.6" x14ac:dyDescent="0.3">
      <c r="A42" s="13" t="s">
        <v>78</v>
      </c>
      <c r="B42" s="14" t="s">
        <v>79</v>
      </c>
      <c r="C42" s="17">
        <f>SUM(C31:C41)</f>
        <v>24972735745.549995</v>
      </c>
      <c r="D42" s="17">
        <f>SUM(D31:D41)</f>
        <v>23583690547.560001</v>
      </c>
    </row>
    <row r="43" spans="1:4" s="10" customFormat="1" ht="15.75" customHeight="1" x14ac:dyDescent="0.3">
      <c r="A43" s="13" t="s">
        <v>80</v>
      </c>
      <c r="B43" s="89" t="s">
        <v>81</v>
      </c>
      <c r="C43" s="89"/>
      <c r="D43" s="89"/>
    </row>
    <row r="44" spans="1:4" ht="15.6" x14ac:dyDescent="0.3">
      <c r="A44" s="11" t="s">
        <v>82</v>
      </c>
      <c r="B44" s="19" t="s">
        <v>83</v>
      </c>
      <c r="C44" s="29">
        <v>26446527777.970001</v>
      </c>
      <c r="D44" s="12">
        <v>26446527777.970001</v>
      </c>
    </row>
    <row r="45" spans="1:4" ht="15.6" x14ac:dyDescent="0.3">
      <c r="A45" s="11" t="s">
        <v>84</v>
      </c>
      <c r="B45" s="19" t="s">
        <v>85</v>
      </c>
      <c r="C45" s="12"/>
      <c r="D45" s="12"/>
    </row>
    <row r="46" spans="1:4" ht="15.6" x14ac:dyDescent="0.3">
      <c r="A46" s="11" t="s">
        <v>86</v>
      </c>
      <c r="B46" s="19" t="s">
        <v>87</v>
      </c>
      <c r="C46" s="12"/>
      <c r="D46" s="12"/>
    </row>
    <row r="47" spans="1:4" ht="15.6" x14ac:dyDescent="0.3">
      <c r="A47" s="11" t="s">
        <v>88</v>
      </c>
      <c r="B47" s="19" t="s">
        <v>89</v>
      </c>
      <c r="C47" s="12"/>
      <c r="D47" s="12"/>
    </row>
    <row r="48" spans="1:4" s="10" customFormat="1" ht="15.6" x14ac:dyDescent="0.3">
      <c r="A48" s="13" t="s">
        <v>90</v>
      </c>
      <c r="B48" s="14" t="s">
        <v>91</v>
      </c>
      <c r="C48" s="17">
        <f>SUM(C44:C47)</f>
        <v>26446527777.970001</v>
      </c>
      <c r="D48" s="17">
        <f>SUM(D44:D47)</f>
        <v>26446527777.970001</v>
      </c>
    </row>
    <row r="49" spans="1:7" s="10" customFormat="1" ht="15.6" x14ac:dyDescent="0.3">
      <c r="A49" s="18" t="s">
        <v>92</v>
      </c>
      <c r="B49" s="14" t="s">
        <v>93</v>
      </c>
      <c r="C49" s="17">
        <f>C48+C42</f>
        <v>51419263523.519997</v>
      </c>
      <c r="D49" s="17">
        <f>D48+D42</f>
        <v>50030218325.529999</v>
      </c>
    </row>
    <row r="50" spans="1:7" s="10" customFormat="1" ht="15.75" customHeight="1" x14ac:dyDescent="0.3">
      <c r="A50" s="8"/>
      <c r="B50" s="89" t="s">
        <v>94</v>
      </c>
      <c r="C50" s="89"/>
      <c r="D50" s="89"/>
    </row>
    <row r="51" spans="1:7" s="10" customFormat="1" ht="15.6" x14ac:dyDescent="0.3">
      <c r="A51" s="8" t="s">
        <v>95</v>
      </c>
      <c r="B51" s="1" t="s">
        <v>96</v>
      </c>
      <c r="C51" s="17">
        <f>SUM(C52:C54)</f>
        <v>4000000000</v>
      </c>
      <c r="D51" s="17">
        <f>SUM(D52:D54)</f>
        <v>4000000000</v>
      </c>
    </row>
    <row r="52" spans="1:7" ht="15.6" x14ac:dyDescent="0.3">
      <c r="A52" s="11" t="s">
        <v>119</v>
      </c>
      <c r="B52" s="19" t="s">
        <v>97</v>
      </c>
      <c r="C52" s="12"/>
      <c r="D52" s="12"/>
    </row>
    <row r="53" spans="1:7" ht="15.6" x14ac:dyDescent="0.3">
      <c r="A53" s="11" t="s">
        <v>120</v>
      </c>
      <c r="B53" s="19" t="s">
        <v>99</v>
      </c>
      <c r="C53" s="12">
        <v>4000000000</v>
      </c>
      <c r="D53" s="12">
        <v>4000000000</v>
      </c>
    </row>
    <row r="54" spans="1:7" ht="15.6" x14ac:dyDescent="0.3">
      <c r="A54" s="11" t="s">
        <v>121</v>
      </c>
      <c r="B54" s="19" t="s">
        <v>101</v>
      </c>
      <c r="C54" s="12"/>
      <c r="D54" s="12"/>
    </row>
    <row r="55" spans="1:7" ht="15.6" x14ac:dyDescent="0.3">
      <c r="A55" s="11" t="s">
        <v>98</v>
      </c>
      <c r="B55" s="19" t="s">
        <v>103</v>
      </c>
      <c r="C55" s="12">
        <v>-185618752</v>
      </c>
      <c r="D55" s="12">
        <v>-306160899</v>
      </c>
    </row>
    <row r="56" spans="1:7" ht="15.6" x14ac:dyDescent="0.3">
      <c r="A56" s="11" t="s">
        <v>100</v>
      </c>
      <c r="B56" s="19" t="s">
        <v>105</v>
      </c>
      <c r="C56" s="12">
        <v>8007687372.1300001</v>
      </c>
      <c r="D56" s="12">
        <v>8007687372.1300001</v>
      </c>
    </row>
    <row r="57" spans="1:7" ht="15.6" x14ac:dyDescent="0.3">
      <c r="A57" s="11" t="s">
        <v>102</v>
      </c>
      <c r="B57" s="19" t="s">
        <v>107</v>
      </c>
      <c r="C57" s="12"/>
      <c r="D57" s="12"/>
    </row>
    <row r="58" spans="1:7" ht="15.6" x14ac:dyDescent="0.3">
      <c r="A58" s="11" t="s">
        <v>104</v>
      </c>
      <c r="B58" s="19" t="s">
        <v>109</v>
      </c>
      <c r="C58" s="12"/>
      <c r="D58" s="12"/>
    </row>
    <row r="59" spans="1:7" ht="15.6" x14ac:dyDescent="0.3">
      <c r="A59" s="11" t="s">
        <v>106</v>
      </c>
      <c r="B59" s="19" t="s">
        <v>110</v>
      </c>
      <c r="C59" s="12"/>
      <c r="D59" s="12"/>
    </row>
    <row r="60" spans="1:7" ht="15.6" x14ac:dyDescent="0.3">
      <c r="A60" s="11" t="s">
        <v>108</v>
      </c>
      <c r="B60" s="19" t="s">
        <v>112</v>
      </c>
      <c r="C60" s="12">
        <v>57127986722.519997</v>
      </c>
      <c r="D60" s="12">
        <v>63838365707.32</v>
      </c>
      <c r="E60" s="66"/>
      <c r="G60" s="66"/>
    </row>
    <row r="61" spans="1:7" ht="15.6" x14ac:dyDescent="0.3">
      <c r="A61" s="11" t="s">
        <v>111</v>
      </c>
      <c r="B61" s="19" t="s">
        <v>122</v>
      </c>
      <c r="C61" s="12">
        <v>68950055342.649994</v>
      </c>
      <c r="D61" s="12">
        <v>75539892180.450012</v>
      </c>
      <c r="G61" s="66"/>
    </row>
    <row r="62" spans="1:7" ht="15.6" x14ac:dyDescent="0.3">
      <c r="A62" s="11" t="s">
        <v>123</v>
      </c>
      <c r="B62" s="19" t="s">
        <v>124</v>
      </c>
      <c r="C62" s="12">
        <v>-385866100</v>
      </c>
      <c r="D62" s="12">
        <v>-385866100</v>
      </c>
    </row>
    <row r="63" spans="1:7" ht="15.6" x14ac:dyDescent="0.3">
      <c r="A63" s="11"/>
      <c r="B63" s="19"/>
      <c r="C63" s="12"/>
      <c r="D63" s="12"/>
    </row>
    <row r="64" spans="1:7" s="10" customFormat="1" ht="15.6" x14ac:dyDescent="0.3">
      <c r="A64" s="13" t="s">
        <v>125</v>
      </c>
      <c r="B64" s="14" t="s">
        <v>113</v>
      </c>
      <c r="C64" s="17">
        <f>SUM(C52:C60)+C62</f>
        <v>68564189242.649994</v>
      </c>
      <c r="D64" s="17">
        <f>SUM(D52:D60)+D62</f>
        <v>75154026080.449997</v>
      </c>
    </row>
    <row r="65" spans="1:4" s="10" customFormat="1" ht="15.6" x14ac:dyDescent="0.3">
      <c r="A65" s="8" t="s">
        <v>114</v>
      </c>
      <c r="B65" s="14" t="s">
        <v>115</v>
      </c>
      <c r="C65" s="17">
        <f>C64+C49</f>
        <v>119983452766.16998</v>
      </c>
      <c r="D65" s="17">
        <f>D64+D49</f>
        <v>125184244405.98</v>
      </c>
    </row>
    <row r="66" spans="1:4" s="23" customFormat="1" ht="15.6" x14ac:dyDescent="0.3">
      <c r="A66" s="20"/>
      <c r="B66" s="21" t="s">
        <v>116</v>
      </c>
      <c r="C66" s="22">
        <f>C27</f>
        <v>119983452766.17</v>
      </c>
      <c r="D66" s="22">
        <f>D27</f>
        <v>125184244405.98001</v>
      </c>
    </row>
    <row r="67" spans="1:4" ht="15.6" x14ac:dyDescent="0.3">
      <c r="A67" s="24"/>
      <c r="B67" s="25" t="s">
        <v>117</v>
      </c>
      <c r="C67" s="22">
        <f>C65</f>
        <v>119983452766.16998</v>
      </c>
      <c r="D67" s="22">
        <f>D65</f>
        <v>125184244405.98</v>
      </c>
    </row>
    <row r="68" spans="1:4" ht="15.6" x14ac:dyDescent="0.3">
      <c r="A68" s="26"/>
      <c r="B68" s="27" t="s">
        <v>118</v>
      </c>
      <c r="C68" s="22">
        <f>C66-C67</f>
        <v>0</v>
      </c>
      <c r="D68" s="22">
        <f>D66-D67</f>
        <v>0</v>
      </c>
    </row>
    <row r="69" spans="1:4" x14ac:dyDescent="0.3">
      <c r="A69" s="28"/>
    </row>
    <row r="70" spans="1:4" x14ac:dyDescent="0.3">
      <c r="A70" s="28"/>
    </row>
    <row r="71" spans="1:4" x14ac:dyDescent="0.3">
      <c r="A71" s="28"/>
    </row>
    <row r="72" spans="1:4" x14ac:dyDescent="0.3">
      <c r="A72" s="28"/>
    </row>
    <row r="73" spans="1:4" x14ac:dyDescent="0.3">
      <c r="A73" s="28"/>
    </row>
    <row r="74" spans="1:4" x14ac:dyDescent="0.3">
      <c r="A74" s="28"/>
    </row>
    <row r="75" spans="1:4" x14ac:dyDescent="0.3">
      <c r="A75" s="28"/>
    </row>
    <row r="76" spans="1:4" x14ac:dyDescent="0.3">
      <c r="A76" s="28"/>
    </row>
    <row r="77" spans="1:4" x14ac:dyDescent="0.3">
      <c r="A77" s="28"/>
    </row>
    <row r="78" spans="1:4" x14ac:dyDescent="0.3">
      <c r="A78" s="28"/>
    </row>
    <row r="79" spans="1:4" x14ac:dyDescent="0.3">
      <c r="A79" s="28"/>
    </row>
    <row r="80" spans="1:4" x14ac:dyDescent="0.3">
      <c r="A80" s="28"/>
    </row>
    <row r="81" spans="1:1" x14ac:dyDescent="0.3">
      <c r="A81" s="28"/>
    </row>
    <row r="82" spans="1:1" x14ac:dyDescent="0.3">
      <c r="A82" s="28"/>
    </row>
  </sheetData>
  <mergeCells count="8">
    <mergeCell ref="B43:D43"/>
    <mergeCell ref="B50:D50"/>
    <mergeCell ref="B5:D5"/>
    <mergeCell ref="B6:D6"/>
    <mergeCell ref="B17:D17"/>
    <mergeCell ref="B28:D28"/>
    <mergeCell ref="B29:D29"/>
    <mergeCell ref="B30:D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8FE37-678B-42C7-B7DA-E83A490F6CED}">
  <dimension ref="A2:AMJ35"/>
  <sheetViews>
    <sheetView workbookViewId="0">
      <selection activeCell="G7" sqref="G7"/>
    </sheetView>
  </sheetViews>
  <sheetFormatPr defaultColWidth="12.6640625" defaultRowHeight="15.6" x14ac:dyDescent="0.3"/>
  <cols>
    <col min="1" max="1" width="10.6640625" style="70" customWidth="1"/>
    <col min="2" max="2" width="63.6640625" style="58" customWidth="1"/>
    <col min="3" max="3" width="24.6640625" style="59" customWidth="1"/>
    <col min="4" max="4" width="27" style="59" customWidth="1"/>
    <col min="5" max="239" width="9.109375" style="58" customWidth="1"/>
    <col min="240" max="240" width="7.109375" style="58" customWidth="1"/>
    <col min="241" max="241" width="5.88671875" style="58" customWidth="1"/>
    <col min="242" max="242" width="42.44140625" style="58" customWidth="1"/>
    <col min="243" max="1024" width="12.6640625" style="58"/>
    <col min="1025" max="16384" width="12.6640625" style="71"/>
  </cols>
  <sheetData>
    <row r="2" spans="1:4" x14ac:dyDescent="0.3">
      <c r="B2" s="58" t="s">
        <v>261</v>
      </c>
      <c r="D2" s="59" t="s">
        <v>262</v>
      </c>
    </row>
    <row r="4" spans="1:4" x14ac:dyDescent="0.3">
      <c r="D4" s="59" t="s">
        <v>263</v>
      </c>
    </row>
    <row r="5" spans="1:4" ht="16.2" x14ac:dyDescent="0.3">
      <c r="A5" s="72" t="s">
        <v>0</v>
      </c>
      <c r="B5" s="73" t="s">
        <v>1</v>
      </c>
      <c r="C5" s="74" t="s">
        <v>126</v>
      </c>
      <c r="D5" s="74" t="s">
        <v>127</v>
      </c>
    </row>
    <row r="6" spans="1:4" x14ac:dyDescent="0.3">
      <c r="A6" s="75" t="s">
        <v>4</v>
      </c>
      <c r="B6" s="76" t="s">
        <v>128</v>
      </c>
      <c r="C6" s="77">
        <v>97587097407.800003</v>
      </c>
      <c r="D6" s="77">
        <v>68026674612.375465</v>
      </c>
    </row>
    <row r="7" spans="1:4" x14ac:dyDescent="0.3">
      <c r="A7" s="75" t="s">
        <v>50</v>
      </c>
      <c r="B7" s="76" t="s">
        <v>129</v>
      </c>
      <c r="C7" s="77">
        <v>67556849897.870003</v>
      </c>
      <c r="D7" s="77">
        <v>47240263896.545464</v>
      </c>
    </row>
    <row r="8" spans="1:4" s="58" customFormat="1" x14ac:dyDescent="0.3">
      <c r="A8" s="78" t="s">
        <v>130</v>
      </c>
      <c r="B8" s="79" t="s">
        <v>131</v>
      </c>
      <c r="C8" s="80">
        <f>C6-C7</f>
        <v>30030247509.93</v>
      </c>
      <c r="D8" s="80">
        <f>D6-D7</f>
        <v>20786410715.830002</v>
      </c>
    </row>
    <row r="9" spans="1:4" x14ac:dyDescent="0.3">
      <c r="A9" s="75" t="s">
        <v>132</v>
      </c>
      <c r="B9" s="76" t="s">
        <v>133</v>
      </c>
      <c r="C9" s="81"/>
      <c r="D9" s="81"/>
    </row>
    <row r="10" spans="1:4" x14ac:dyDescent="0.3">
      <c r="A10" s="75" t="s">
        <v>134</v>
      </c>
      <c r="B10" s="76" t="s">
        <v>135</v>
      </c>
      <c r="C10" s="81">
        <v>10690227.27</v>
      </c>
      <c r="D10" s="81">
        <v>6993240.1200000001</v>
      </c>
    </row>
    <row r="11" spans="1:4" x14ac:dyDescent="0.3">
      <c r="A11" s="82" t="s">
        <v>136</v>
      </c>
      <c r="B11" s="76" t="s">
        <v>137</v>
      </c>
      <c r="C11" s="81">
        <v>0</v>
      </c>
      <c r="D11" s="81"/>
    </row>
    <row r="12" spans="1:4" x14ac:dyDescent="0.3">
      <c r="A12" s="75" t="s">
        <v>138</v>
      </c>
      <c r="B12" s="76" t="s">
        <v>139</v>
      </c>
      <c r="C12" s="81">
        <v>0</v>
      </c>
      <c r="D12" s="81"/>
    </row>
    <row r="13" spans="1:4" x14ac:dyDescent="0.3">
      <c r="A13" s="75" t="s">
        <v>140</v>
      </c>
      <c r="B13" s="76" t="s">
        <v>141</v>
      </c>
      <c r="C13" s="81">
        <v>12079399</v>
      </c>
      <c r="D13" s="81">
        <v>400000</v>
      </c>
    </row>
    <row r="14" spans="1:4" x14ac:dyDescent="0.3">
      <c r="A14" s="75" t="s">
        <v>142</v>
      </c>
      <c r="B14" s="76" t="s">
        <v>143</v>
      </c>
      <c r="C14" s="81">
        <v>5686472228.4300003</v>
      </c>
      <c r="D14" s="81">
        <v>4203971171.5300002</v>
      </c>
    </row>
    <row r="15" spans="1:4" x14ac:dyDescent="0.3">
      <c r="A15" s="75" t="s">
        <v>144</v>
      </c>
      <c r="B15" s="76" t="s">
        <v>145</v>
      </c>
      <c r="C15" s="81">
        <v>6707105063.3699999</v>
      </c>
      <c r="D15" s="81">
        <v>3570717477.52</v>
      </c>
    </row>
    <row r="16" spans="1:4" x14ac:dyDescent="0.3">
      <c r="A16" s="75" t="s">
        <v>146</v>
      </c>
      <c r="B16" s="76" t="s">
        <v>147</v>
      </c>
      <c r="C16" s="81"/>
      <c r="D16" s="81"/>
    </row>
    <row r="17" spans="1:4" x14ac:dyDescent="0.3">
      <c r="A17" s="75" t="s">
        <v>148</v>
      </c>
      <c r="B17" s="76" t="s">
        <v>149</v>
      </c>
      <c r="C17" s="81">
        <v>545723662.42999995</v>
      </c>
      <c r="D17" s="81">
        <v>222826058.08000001</v>
      </c>
    </row>
    <row r="18" spans="1:4" x14ac:dyDescent="0.3">
      <c r="A18" s="75" t="s">
        <v>150</v>
      </c>
      <c r="B18" s="76" t="s">
        <v>151</v>
      </c>
      <c r="C18" s="81">
        <v>-136034577.75</v>
      </c>
      <c r="D18" s="81">
        <v>-30473004.140000001</v>
      </c>
    </row>
    <row r="19" spans="1:4" x14ac:dyDescent="0.3">
      <c r="A19" s="75" t="s">
        <v>152</v>
      </c>
      <c r="B19" s="76" t="s">
        <v>153</v>
      </c>
      <c r="C19" s="81">
        <v>-9933232.2699999996</v>
      </c>
      <c r="D19" s="81">
        <v>-8636038.9199999999</v>
      </c>
    </row>
    <row r="20" spans="1:4" x14ac:dyDescent="0.3">
      <c r="A20" s="75" t="s">
        <v>154</v>
      </c>
      <c r="B20" s="76" t="s">
        <v>155</v>
      </c>
      <c r="C20" s="81"/>
      <c r="D20" s="81"/>
    </row>
    <row r="21" spans="1:4" x14ac:dyDescent="0.3">
      <c r="A21" s="75" t="s">
        <v>156</v>
      </c>
      <c r="B21" s="76" t="s">
        <v>157</v>
      </c>
      <c r="C21" s="81"/>
      <c r="D21" s="81"/>
    </row>
    <row r="22" spans="1:4" x14ac:dyDescent="0.3">
      <c r="A22" s="75" t="s">
        <v>158</v>
      </c>
      <c r="B22" s="76" t="s">
        <v>159</v>
      </c>
      <c r="C22" s="81"/>
      <c r="D22" s="81"/>
    </row>
    <row r="23" spans="1:4" s="58" customFormat="1" x14ac:dyDescent="0.3">
      <c r="A23" s="78" t="s">
        <v>160</v>
      </c>
      <c r="B23" s="83" t="s">
        <v>161</v>
      </c>
      <c r="C23" s="80">
        <f>C8+C9+C10+C11+C12+C13-C14-C15-C16-C17+C18+C19+C20+C21+C22</f>
        <v>16967748371.950001</v>
      </c>
      <c r="D23" s="80">
        <f>D8+D9+D10+D11+D12+D13-D14-D15-D16-D17+D18+D19+D20+D21+D22</f>
        <v>12757180205.76</v>
      </c>
    </row>
    <row r="24" spans="1:4" x14ac:dyDescent="0.3">
      <c r="A24" s="75" t="s">
        <v>162</v>
      </c>
      <c r="B24" s="76" t="s">
        <v>163</v>
      </c>
      <c r="C24" s="77">
        <v>2723528634.7800002</v>
      </c>
      <c r="D24" s="77">
        <v>1839359134.03</v>
      </c>
    </row>
    <row r="25" spans="1:4" s="58" customFormat="1" x14ac:dyDescent="0.3">
      <c r="A25" s="75" t="s">
        <v>164</v>
      </c>
      <c r="B25" s="83" t="s">
        <v>165</v>
      </c>
      <c r="C25" s="80">
        <f>C23-C24</f>
        <v>14244219737.17</v>
      </c>
      <c r="D25" s="80">
        <f>D23-D24</f>
        <v>10917821071.73</v>
      </c>
    </row>
    <row r="26" spans="1:4" x14ac:dyDescent="0.3">
      <c r="A26" s="75" t="s">
        <v>166</v>
      </c>
      <c r="B26" s="76" t="s">
        <v>167</v>
      </c>
      <c r="C26" s="77"/>
      <c r="D26" s="77"/>
    </row>
    <row r="27" spans="1:4" s="58" customFormat="1" x14ac:dyDescent="0.3">
      <c r="A27" s="78" t="s">
        <v>168</v>
      </c>
      <c r="B27" s="79" t="s">
        <v>169</v>
      </c>
      <c r="C27" s="80">
        <f>C25+C26</f>
        <v>14244219737.17</v>
      </c>
      <c r="D27" s="80">
        <f>D25+D26</f>
        <v>10917821071.73</v>
      </c>
    </row>
    <row r="28" spans="1:4" s="58" customFormat="1" x14ac:dyDescent="0.3">
      <c r="A28" s="75" t="s">
        <v>170</v>
      </c>
      <c r="B28" s="79" t="s">
        <v>171</v>
      </c>
      <c r="C28" s="80">
        <f>C29+C30+C31</f>
        <v>0</v>
      </c>
      <c r="D28" s="80">
        <f>D29+D30+D31</f>
        <v>0</v>
      </c>
    </row>
    <row r="29" spans="1:4" x14ac:dyDescent="0.3">
      <c r="A29" s="75" t="s">
        <v>172</v>
      </c>
      <c r="B29" s="76" t="s">
        <v>173</v>
      </c>
      <c r="C29" s="77"/>
      <c r="D29" s="77"/>
    </row>
    <row r="30" spans="1:4" x14ac:dyDescent="0.3">
      <c r="A30" s="75" t="s">
        <v>174</v>
      </c>
      <c r="B30" s="76" t="s">
        <v>175</v>
      </c>
      <c r="C30" s="77"/>
      <c r="D30" s="77"/>
    </row>
    <row r="31" spans="1:4" x14ac:dyDescent="0.3">
      <c r="A31" s="75" t="s">
        <v>176</v>
      </c>
      <c r="B31" s="76" t="s">
        <v>177</v>
      </c>
      <c r="C31" s="77"/>
      <c r="D31" s="77"/>
    </row>
    <row r="32" spans="1:4" s="58" customFormat="1" x14ac:dyDescent="0.3">
      <c r="A32" s="78" t="s">
        <v>178</v>
      </c>
      <c r="B32" s="83" t="s">
        <v>179</v>
      </c>
      <c r="C32" s="80">
        <f>C27+C28</f>
        <v>14244219737.17</v>
      </c>
      <c r="D32" s="80">
        <f>D27+D28</f>
        <v>10917821071.73</v>
      </c>
    </row>
    <row r="33" spans="1:4" x14ac:dyDescent="0.3">
      <c r="A33" s="78" t="s">
        <v>180</v>
      </c>
      <c r="B33" s="83" t="s">
        <v>181</v>
      </c>
      <c r="C33" s="77"/>
      <c r="D33" s="77"/>
    </row>
    <row r="34" spans="1:4" s="87" customFormat="1" x14ac:dyDescent="0.3">
      <c r="A34" s="84"/>
      <c r="B34" s="85"/>
      <c r="C34" s="86"/>
      <c r="D34" s="86"/>
    </row>
    <row r="35" spans="1:4" s="87" customFormat="1" x14ac:dyDescent="0.3">
      <c r="A35" s="70"/>
      <c r="C35" s="88"/>
      <c r="D35" s="8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4FCBE-D2F4-4ADA-ADD2-B287D374D337}">
  <dimension ref="A1:AMJ28"/>
  <sheetViews>
    <sheetView topLeftCell="A7" workbookViewId="0">
      <selection activeCell="K21" sqref="K21"/>
    </sheetView>
  </sheetViews>
  <sheetFormatPr defaultColWidth="9.109375" defaultRowHeight="15.6" x14ac:dyDescent="0.3"/>
  <cols>
    <col min="1" max="1" width="7.44140625" style="57" customWidth="1"/>
    <col min="2" max="2" width="53.44140625" style="30" customWidth="1"/>
    <col min="3" max="3" width="16.5546875" style="37" customWidth="1"/>
    <col min="4" max="5" width="15.44140625" style="37" customWidth="1"/>
    <col min="6" max="6" width="10.21875" style="37" customWidth="1"/>
    <col min="7" max="7" width="16.109375" style="37" customWidth="1"/>
    <col min="8" max="8" width="10.21875" style="37" customWidth="1"/>
    <col min="9" max="9" width="20.109375" style="37" customWidth="1"/>
    <col min="10" max="10" width="17.33203125" style="37" customWidth="1"/>
    <col min="11" max="11" width="19.77734375" style="37" customWidth="1"/>
    <col min="12" max="12" width="19.6640625" style="30" bestFit="1" customWidth="1"/>
    <col min="13" max="13" width="9.109375" style="30"/>
    <col min="14" max="14" width="18.5546875" style="30" bestFit="1" customWidth="1"/>
    <col min="15" max="1024" width="9.109375" style="30"/>
  </cols>
  <sheetData>
    <row r="1" spans="1:14" x14ac:dyDescent="0.3">
      <c r="A1" s="64"/>
      <c r="B1" s="58"/>
      <c r="C1" s="59"/>
      <c r="D1" s="59"/>
      <c r="E1" s="59"/>
      <c r="F1" s="59"/>
      <c r="G1" s="59"/>
      <c r="H1" s="59"/>
      <c r="I1" s="59"/>
      <c r="J1" s="59"/>
      <c r="K1" s="59"/>
    </row>
    <row r="2" spans="1:14" x14ac:dyDescent="0.3">
      <c r="A2" s="64"/>
      <c r="B2" s="58"/>
      <c r="C2" s="59" t="s">
        <v>265</v>
      </c>
      <c r="D2" s="59"/>
      <c r="E2" s="59"/>
      <c r="F2" s="59"/>
      <c r="G2" s="59"/>
      <c r="H2" s="59"/>
      <c r="I2" s="59" t="s">
        <v>262</v>
      </c>
      <c r="J2" s="59"/>
      <c r="K2" s="59"/>
    </row>
    <row r="3" spans="1:14" x14ac:dyDescent="0.3">
      <c r="A3" s="64"/>
      <c r="B3" s="58"/>
      <c r="C3" s="59"/>
      <c r="D3" s="59"/>
      <c r="E3" s="59"/>
      <c r="F3" s="59"/>
      <c r="G3" s="59"/>
      <c r="H3" s="59"/>
      <c r="I3" s="59" t="s">
        <v>263</v>
      </c>
      <c r="J3" s="59"/>
      <c r="K3" s="59"/>
    </row>
    <row r="4" spans="1:14" ht="87.6" customHeight="1" x14ac:dyDescent="0.3">
      <c r="A4" s="5" t="s">
        <v>0</v>
      </c>
      <c r="B4" s="6" t="s">
        <v>1</v>
      </c>
      <c r="C4" s="55" t="s">
        <v>250</v>
      </c>
      <c r="D4" s="55" t="s">
        <v>103</v>
      </c>
      <c r="E4" s="55" t="s">
        <v>105</v>
      </c>
      <c r="F4" s="55" t="s">
        <v>107</v>
      </c>
      <c r="G4" s="55" t="s">
        <v>109</v>
      </c>
      <c r="H4" s="55" t="s">
        <v>110</v>
      </c>
      <c r="I4" s="55" t="s">
        <v>112</v>
      </c>
      <c r="J4" s="55" t="s">
        <v>260</v>
      </c>
      <c r="K4" s="55" t="s">
        <v>251</v>
      </c>
    </row>
    <row r="5" spans="1:14" x14ac:dyDescent="0.3">
      <c r="A5" s="31">
        <v>1</v>
      </c>
      <c r="B5" s="1" t="s">
        <v>258</v>
      </c>
      <c r="C5" s="60">
        <v>4000000000</v>
      </c>
      <c r="D5" s="60">
        <v>185618752</v>
      </c>
      <c r="E5" s="60">
        <v>8007687372.1300001</v>
      </c>
      <c r="F5" s="60">
        <v>0</v>
      </c>
      <c r="G5" s="60">
        <v>0</v>
      </c>
      <c r="H5" s="60">
        <v>0</v>
      </c>
      <c r="I5" s="60">
        <v>42869138389.419998</v>
      </c>
      <c r="J5" s="60">
        <v>14244219737.1</v>
      </c>
      <c r="K5" s="61">
        <f>C5-D5+E5+F5+G5+H5+I5+J5</f>
        <v>68935426746.650009</v>
      </c>
    </row>
    <row r="6" spans="1:14" ht="31.2" x14ac:dyDescent="0.3">
      <c r="A6" s="31">
        <v>2</v>
      </c>
      <c r="B6" s="19" t="s">
        <v>252</v>
      </c>
      <c r="C6" s="62">
        <v>0</v>
      </c>
      <c r="D6" s="62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2">
        <v>0</v>
      </c>
      <c r="K6" s="61">
        <f t="shared" ref="K6:K14" si="0">C6-D6+E6+F6+G6+H6+I6+J6</f>
        <v>0</v>
      </c>
    </row>
    <row r="7" spans="1:14" s="30" customFormat="1" x14ac:dyDescent="0.3">
      <c r="A7" s="31">
        <v>3</v>
      </c>
      <c r="B7" s="1" t="s">
        <v>253</v>
      </c>
      <c r="C7" s="63">
        <f t="shared" ref="C7:H7" si="1">C5+C6</f>
        <v>4000000000</v>
      </c>
      <c r="D7" s="63">
        <f t="shared" si="1"/>
        <v>185618752</v>
      </c>
      <c r="E7" s="63">
        <f t="shared" si="1"/>
        <v>8007687372.1300001</v>
      </c>
      <c r="F7" s="63">
        <f t="shared" si="1"/>
        <v>0</v>
      </c>
      <c r="G7" s="63">
        <f t="shared" si="1"/>
        <v>0</v>
      </c>
      <c r="H7" s="63">
        <f t="shared" si="1"/>
        <v>0</v>
      </c>
      <c r="I7" s="63">
        <f>I5+I6</f>
        <v>42869138389.419998</v>
      </c>
      <c r="J7" s="63">
        <v>14244219737.1</v>
      </c>
      <c r="K7" s="61">
        <f t="shared" si="0"/>
        <v>68935426746.650009</v>
      </c>
    </row>
    <row r="8" spans="1:14" x14ac:dyDescent="0.3">
      <c r="A8" s="31">
        <v>4</v>
      </c>
      <c r="B8" s="19" t="s">
        <v>254</v>
      </c>
      <c r="C8" s="62">
        <v>0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2">
        <v>0</v>
      </c>
      <c r="K8" s="61">
        <f t="shared" si="0"/>
        <v>0</v>
      </c>
    </row>
    <row r="9" spans="1:14" x14ac:dyDescent="0.3">
      <c r="A9" s="31">
        <v>5</v>
      </c>
      <c r="B9" s="19" t="s">
        <v>171</v>
      </c>
      <c r="C9" s="62">
        <v>0</v>
      </c>
      <c r="D9" s="62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2">
        <v>0</v>
      </c>
      <c r="K9" s="61">
        <f t="shared" si="0"/>
        <v>0</v>
      </c>
    </row>
    <row r="10" spans="1:14" x14ac:dyDescent="0.3">
      <c r="A10" s="31">
        <v>6</v>
      </c>
      <c r="B10" s="19" t="s">
        <v>255</v>
      </c>
      <c r="C10" s="62">
        <v>0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2">
        <v>0</v>
      </c>
      <c r="K10" s="61">
        <f t="shared" si="0"/>
        <v>0</v>
      </c>
    </row>
    <row r="11" spans="1:14" x14ac:dyDescent="0.3">
      <c r="A11" s="31">
        <v>7</v>
      </c>
      <c r="B11" s="19" t="s">
        <v>256</v>
      </c>
      <c r="C11" s="62">
        <v>0</v>
      </c>
      <c r="D11" s="62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2">
        <v>0</v>
      </c>
      <c r="K11" s="61">
        <f t="shared" si="0"/>
        <v>0</v>
      </c>
    </row>
    <row r="12" spans="1:14" x14ac:dyDescent="0.3">
      <c r="A12" s="31">
        <v>8</v>
      </c>
      <c r="B12" s="19" t="s">
        <v>257</v>
      </c>
      <c r="C12" s="62">
        <v>0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2">
        <v>0</v>
      </c>
      <c r="J12" s="62">
        <v>0</v>
      </c>
      <c r="K12" s="61">
        <f t="shared" si="0"/>
        <v>0</v>
      </c>
    </row>
    <row r="13" spans="1:14" s="30" customFormat="1" x14ac:dyDescent="0.3">
      <c r="A13" s="33">
        <v>9</v>
      </c>
      <c r="B13" s="1" t="s">
        <v>258</v>
      </c>
      <c r="C13" s="61">
        <f>SUM(C7:C12)</f>
        <v>4000000000</v>
      </c>
      <c r="D13" s="61">
        <f t="shared" ref="D13:I13" si="2">SUM(D7:D12)</f>
        <v>185618752</v>
      </c>
      <c r="E13" s="61">
        <f t="shared" si="2"/>
        <v>8007687372.1300001</v>
      </c>
      <c r="F13" s="61">
        <f t="shared" si="2"/>
        <v>0</v>
      </c>
      <c r="G13" s="61">
        <f t="shared" si="2"/>
        <v>0</v>
      </c>
      <c r="H13" s="61">
        <f t="shared" si="2"/>
        <v>0</v>
      </c>
      <c r="I13" s="61">
        <f t="shared" si="2"/>
        <v>42869138389.419998</v>
      </c>
      <c r="J13" s="61">
        <v>14244219737.1</v>
      </c>
      <c r="K13" s="61">
        <f t="shared" si="0"/>
        <v>68935426746.650009</v>
      </c>
    </row>
    <row r="14" spans="1:14" ht="31.2" x14ac:dyDescent="0.3">
      <c r="A14" s="31">
        <v>10</v>
      </c>
      <c r="B14" s="19" t="s">
        <v>252</v>
      </c>
      <c r="C14" s="62"/>
      <c r="D14" s="62"/>
      <c r="E14" s="62"/>
      <c r="F14" s="62"/>
      <c r="G14" s="62"/>
      <c r="H14" s="62"/>
      <c r="I14" s="62"/>
      <c r="J14" s="62">
        <v>0</v>
      </c>
      <c r="K14" s="61">
        <f t="shared" si="0"/>
        <v>0</v>
      </c>
    </row>
    <row r="15" spans="1:14" s="30" customFormat="1" x14ac:dyDescent="0.3">
      <c r="A15" s="31">
        <v>11</v>
      </c>
      <c r="B15" s="1" t="s">
        <v>253</v>
      </c>
      <c r="C15" s="63">
        <f>C13+C14</f>
        <v>4000000000</v>
      </c>
      <c r="D15" s="63">
        <f t="shared" ref="D15:H15" si="3">D13+D14</f>
        <v>185618752</v>
      </c>
      <c r="E15" s="63">
        <f t="shared" si="3"/>
        <v>8007687372.1300001</v>
      </c>
      <c r="F15" s="63">
        <f t="shared" si="3"/>
        <v>0</v>
      </c>
      <c r="G15" s="63">
        <f t="shared" si="3"/>
        <v>0</v>
      </c>
      <c r="H15" s="63">
        <f t="shared" si="3"/>
        <v>0</v>
      </c>
      <c r="I15" s="63">
        <f>I13+I14</f>
        <v>42869138389.419998</v>
      </c>
      <c r="J15" s="63">
        <v>14244219737.1</v>
      </c>
      <c r="K15" s="61">
        <f>C15-D15+E15+F15+G15+H15+I15+J15</f>
        <v>68935426746.650009</v>
      </c>
      <c r="L15" s="68"/>
      <c r="N15" s="68"/>
    </row>
    <row r="16" spans="1:14" x14ac:dyDescent="0.3">
      <c r="A16" s="31">
        <v>12</v>
      </c>
      <c r="B16" s="19" t="s">
        <v>254</v>
      </c>
      <c r="C16" s="62"/>
      <c r="D16" s="62"/>
      <c r="E16" s="62"/>
      <c r="F16" s="62"/>
      <c r="G16" s="62"/>
      <c r="H16" s="62"/>
      <c r="I16" s="62">
        <f>+ot!D32</f>
        <v>10917821071.73</v>
      </c>
      <c r="J16" s="62">
        <v>0</v>
      </c>
      <c r="K16" s="61">
        <f>C16-D16+E16+F16+G16+H16+I16</f>
        <v>10917821071.73</v>
      </c>
    </row>
    <row r="17" spans="1:11" x14ac:dyDescent="0.3">
      <c r="A17" s="31">
        <v>13</v>
      </c>
      <c r="B17" s="19" t="s">
        <v>171</v>
      </c>
      <c r="C17" s="62"/>
      <c r="D17" s="62"/>
      <c r="E17" s="62"/>
      <c r="F17" s="62"/>
      <c r="G17" s="62"/>
      <c r="H17" s="62"/>
      <c r="I17" s="62">
        <v>153863417.27000001</v>
      </c>
      <c r="J17" s="62">
        <v>0</v>
      </c>
      <c r="K17" s="61">
        <f>C17-D17+E17+F17+G17+H17+I17</f>
        <v>153863417.27000001</v>
      </c>
    </row>
    <row r="18" spans="1:11" x14ac:dyDescent="0.3">
      <c r="A18" s="31">
        <v>14</v>
      </c>
      <c r="B18" s="19" t="s">
        <v>255</v>
      </c>
      <c r="C18" s="62"/>
      <c r="D18" s="62">
        <v>120542147</v>
      </c>
      <c r="E18" s="62"/>
      <c r="F18" s="62"/>
      <c r="G18" s="62"/>
      <c r="H18" s="62"/>
      <c r="I18" s="62">
        <v>0</v>
      </c>
      <c r="J18" s="62">
        <v>0</v>
      </c>
      <c r="K18" s="61">
        <f>SUM(C18:J18)</f>
        <v>120542147</v>
      </c>
    </row>
    <row r="19" spans="1:11" x14ac:dyDescent="0.3">
      <c r="A19" s="31">
        <v>15</v>
      </c>
      <c r="B19" s="19" t="s">
        <v>256</v>
      </c>
      <c r="C19" s="62"/>
      <c r="D19" s="62"/>
      <c r="E19" s="62"/>
      <c r="F19" s="62"/>
      <c r="G19" s="62"/>
      <c r="H19" s="62"/>
      <c r="I19" s="62">
        <v>-4346676908.1999998</v>
      </c>
      <c r="J19" s="62"/>
      <c r="K19" s="61">
        <f>C19-D19+E19+F19+G19+H19+I19</f>
        <v>-4346676908.1999998</v>
      </c>
    </row>
    <row r="20" spans="1:11" x14ac:dyDescent="0.3">
      <c r="A20" s="31">
        <v>16</v>
      </c>
      <c r="B20" s="19" t="s">
        <v>257</v>
      </c>
      <c r="C20" s="62"/>
      <c r="D20" s="62"/>
      <c r="E20" s="62"/>
      <c r="F20" s="62"/>
      <c r="G20" s="62"/>
      <c r="H20" s="62"/>
      <c r="I20" s="62"/>
      <c r="J20" s="62">
        <v>0</v>
      </c>
      <c r="K20" s="61">
        <f>C20-D20+E20+F20+G20+H20+I20</f>
        <v>0</v>
      </c>
    </row>
    <row r="21" spans="1:11" s="30" customFormat="1" x14ac:dyDescent="0.3">
      <c r="A21" s="31">
        <v>17</v>
      </c>
      <c r="B21" s="1" t="s">
        <v>259</v>
      </c>
      <c r="C21" s="61">
        <f>SUM(C15:C20)</f>
        <v>4000000000</v>
      </c>
      <c r="D21" s="61">
        <f>SUM(D15:D20)</f>
        <v>306160899</v>
      </c>
      <c r="E21" s="61">
        <f t="shared" ref="E21:I21" si="4">SUM(E15:E20)</f>
        <v>8007687372.1300001</v>
      </c>
      <c r="F21" s="61">
        <f t="shared" si="4"/>
        <v>0</v>
      </c>
      <c r="G21" s="61">
        <f t="shared" si="4"/>
        <v>0</v>
      </c>
      <c r="H21" s="61">
        <f t="shared" si="4"/>
        <v>0</v>
      </c>
      <c r="I21" s="61">
        <f t="shared" si="4"/>
        <v>49594145970.219994</v>
      </c>
      <c r="J21" s="61">
        <v>14244219737.1</v>
      </c>
      <c r="K21" s="61">
        <f>+K15+K16+K17-K18+K19</f>
        <v>75539892180.450012</v>
      </c>
    </row>
    <row r="22" spans="1:11" s="35" customFormat="1" x14ac:dyDescent="0.3">
      <c r="A22" s="56"/>
      <c r="C22" s="36"/>
      <c r="D22" s="36"/>
      <c r="E22" s="36"/>
      <c r="F22" s="36"/>
      <c r="G22" s="36"/>
      <c r="H22" s="36"/>
      <c r="I22" s="36"/>
      <c r="J22" s="36"/>
      <c r="K22" s="36"/>
    </row>
    <row r="23" spans="1:11" s="35" customFormat="1" x14ac:dyDescent="0.3">
      <c r="A23" s="56"/>
      <c r="C23" s="36"/>
      <c r="D23" s="36"/>
      <c r="E23" s="36"/>
      <c r="F23" s="36"/>
      <c r="G23" s="69"/>
      <c r="H23" s="36"/>
      <c r="I23" s="36"/>
      <c r="J23" s="36"/>
      <c r="K23" s="36"/>
    </row>
    <row r="24" spans="1:11" x14ac:dyDescent="0.3">
      <c r="G24" s="4"/>
      <c r="I24" s="4"/>
      <c r="J24" s="4"/>
    </row>
    <row r="25" spans="1:11" x14ac:dyDescent="0.3">
      <c r="D25" s="67"/>
      <c r="J25" s="4"/>
    </row>
    <row r="26" spans="1:11" x14ac:dyDescent="0.3">
      <c r="D26" s="67"/>
      <c r="J26" s="4"/>
    </row>
    <row r="27" spans="1:11" x14ac:dyDescent="0.3">
      <c r="D27" s="67"/>
      <c r="J27" s="4"/>
    </row>
    <row r="28" spans="1:11" x14ac:dyDescent="0.3">
      <c r="D28" s="6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BAB61-6061-45B8-B065-69AC3FE9F809}">
  <dimension ref="A2:AMJ54"/>
  <sheetViews>
    <sheetView workbookViewId="0">
      <selection activeCell="G15" sqref="G15"/>
    </sheetView>
  </sheetViews>
  <sheetFormatPr defaultColWidth="9.109375" defaultRowHeight="15.6" x14ac:dyDescent="0.3"/>
  <cols>
    <col min="1" max="1" width="10.6640625" style="53" customWidth="1"/>
    <col min="2" max="2" width="70.33203125" style="42" customWidth="1"/>
    <col min="3" max="3" width="23.33203125" style="54" customWidth="1"/>
    <col min="4" max="4" width="23.109375" style="54" customWidth="1"/>
    <col min="5" max="1024" width="9.109375" style="42"/>
  </cols>
  <sheetData>
    <row r="2" spans="1:5" x14ac:dyDescent="0.3">
      <c r="B2" s="42" t="s">
        <v>266</v>
      </c>
      <c r="D2" s="54" t="s">
        <v>262</v>
      </c>
    </row>
    <row r="3" spans="1:5" x14ac:dyDescent="0.3">
      <c r="D3" s="54" t="s">
        <v>263</v>
      </c>
    </row>
    <row r="4" spans="1:5" ht="16.2" x14ac:dyDescent="0.3">
      <c r="A4" s="38" t="s">
        <v>0</v>
      </c>
      <c r="B4" s="39" t="s">
        <v>1</v>
      </c>
      <c r="C4" s="40" t="s">
        <v>182</v>
      </c>
      <c r="D4" s="40" t="s">
        <v>127</v>
      </c>
      <c r="E4" s="41"/>
    </row>
    <row r="5" spans="1:5" x14ac:dyDescent="0.3">
      <c r="A5" s="8" t="s">
        <v>6</v>
      </c>
      <c r="B5" s="1" t="s">
        <v>183</v>
      </c>
      <c r="C5" s="43">
        <f>SUM(C6:C11)</f>
        <v>102064995647.25999</v>
      </c>
      <c r="D5" s="43">
        <f>SUM(D6:D11)</f>
        <v>74733730816.410004</v>
      </c>
    </row>
    <row r="6" spans="1:5" x14ac:dyDescent="0.3">
      <c r="A6" s="11" t="s">
        <v>8</v>
      </c>
      <c r="B6" s="44" t="s">
        <v>184</v>
      </c>
      <c r="C6" s="32">
        <v>102064632010.92999</v>
      </c>
      <c r="D6" s="12">
        <v>74732690816.410004</v>
      </c>
    </row>
    <row r="7" spans="1:5" x14ac:dyDescent="0.3">
      <c r="A7" s="11" t="s">
        <v>10</v>
      </c>
      <c r="B7" s="44" t="s">
        <v>185</v>
      </c>
      <c r="C7" s="32"/>
      <c r="D7" s="12"/>
    </row>
    <row r="8" spans="1:5" x14ac:dyDescent="0.3">
      <c r="A8" s="11" t="s">
        <v>12</v>
      </c>
      <c r="B8" s="19" t="s">
        <v>186</v>
      </c>
      <c r="C8" s="32"/>
      <c r="D8" s="12"/>
    </row>
    <row r="9" spans="1:5" x14ac:dyDescent="0.3">
      <c r="A9" s="11" t="s">
        <v>14</v>
      </c>
      <c r="B9" s="44" t="s">
        <v>187</v>
      </c>
      <c r="C9" s="32"/>
      <c r="D9" s="12"/>
    </row>
    <row r="10" spans="1:5" x14ac:dyDescent="0.3">
      <c r="A10" s="11" t="s">
        <v>16</v>
      </c>
      <c r="B10" s="44" t="s">
        <v>188</v>
      </c>
      <c r="C10" s="32"/>
      <c r="D10" s="12"/>
    </row>
    <row r="11" spans="1:5" x14ac:dyDescent="0.3">
      <c r="A11" s="11" t="s">
        <v>18</v>
      </c>
      <c r="B11" s="44" t="s">
        <v>189</v>
      </c>
      <c r="C11" s="32">
        <v>363636.33</v>
      </c>
      <c r="D11" s="12">
        <v>1040000</v>
      </c>
    </row>
    <row r="12" spans="1:5" x14ac:dyDescent="0.3">
      <c r="A12" s="8" t="s">
        <v>28</v>
      </c>
      <c r="B12" s="1" t="s">
        <v>190</v>
      </c>
      <c r="C12" s="43">
        <f>SUM(C13:C21)</f>
        <v>98386936291.029999</v>
      </c>
      <c r="D12" s="43">
        <f>SUM(D13:D21)</f>
        <v>73300069678.790009</v>
      </c>
    </row>
    <row r="13" spans="1:5" x14ac:dyDescent="0.3">
      <c r="A13" s="11" t="s">
        <v>30</v>
      </c>
      <c r="B13" s="45" t="s">
        <v>191</v>
      </c>
      <c r="C13" s="32">
        <v>12047417249.719999</v>
      </c>
      <c r="D13" s="12">
        <v>6842167904.1700001</v>
      </c>
    </row>
    <row r="14" spans="1:5" x14ac:dyDescent="0.3">
      <c r="A14" s="11" t="s">
        <v>32</v>
      </c>
      <c r="B14" s="45" t="s">
        <v>192</v>
      </c>
      <c r="C14" s="32">
        <v>3685368554.3899999</v>
      </c>
      <c r="D14" s="12">
        <v>2039496139.5799999</v>
      </c>
    </row>
    <row r="15" spans="1:5" x14ac:dyDescent="0.3">
      <c r="A15" s="11" t="s">
        <v>34</v>
      </c>
      <c r="B15" s="45" t="s">
        <v>193</v>
      </c>
      <c r="C15" s="32">
        <v>69068595988.720001</v>
      </c>
      <c r="D15" s="12">
        <v>57792161787.289993</v>
      </c>
    </row>
    <row r="16" spans="1:5" x14ac:dyDescent="0.3">
      <c r="A16" s="11" t="s">
        <v>36</v>
      </c>
      <c r="B16" s="45" t="s">
        <v>194</v>
      </c>
      <c r="C16" s="32">
        <v>231975940.87</v>
      </c>
      <c r="D16" s="12">
        <v>88179159.150000006</v>
      </c>
    </row>
    <row r="17" spans="1:4" x14ac:dyDescent="0.3">
      <c r="A17" s="11" t="s">
        <v>38</v>
      </c>
      <c r="B17" s="45" t="s">
        <v>195</v>
      </c>
      <c r="C17" s="32">
        <v>985960000.85000002</v>
      </c>
      <c r="D17" s="12">
        <v>670465553.97000003</v>
      </c>
    </row>
    <row r="18" spans="1:4" x14ac:dyDescent="0.3">
      <c r="A18" s="11" t="s">
        <v>40</v>
      </c>
      <c r="B18" s="45" t="s">
        <v>196</v>
      </c>
      <c r="C18" s="32">
        <v>1617682271.48</v>
      </c>
      <c r="D18" s="12">
        <v>1400370277.3900001</v>
      </c>
    </row>
    <row r="19" spans="1:4" x14ac:dyDescent="0.3">
      <c r="A19" s="11" t="s">
        <v>42</v>
      </c>
      <c r="B19" s="45" t="s">
        <v>197</v>
      </c>
      <c r="C19" s="32">
        <v>9545883581.1800003</v>
      </c>
      <c r="D19" s="12">
        <v>3781886903.9900002</v>
      </c>
    </row>
    <row r="20" spans="1:4" x14ac:dyDescent="0.3">
      <c r="A20" s="11" t="s">
        <v>44</v>
      </c>
      <c r="B20" s="45" t="s">
        <v>198</v>
      </c>
      <c r="C20" s="32">
        <v>10016962</v>
      </c>
      <c r="D20" s="12">
        <v>1194830</v>
      </c>
    </row>
    <row r="21" spans="1:4" x14ac:dyDescent="0.3">
      <c r="A21" s="11" t="s">
        <v>46</v>
      </c>
      <c r="B21" s="45" t="s">
        <v>199</v>
      </c>
      <c r="C21" s="32">
        <v>1194035741.8199999</v>
      </c>
      <c r="D21" s="12">
        <v>684147123.25</v>
      </c>
    </row>
    <row r="22" spans="1:4" x14ac:dyDescent="0.3">
      <c r="A22" s="8" t="s">
        <v>48</v>
      </c>
      <c r="B22" s="1" t="s">
        <v>200</v>
      </c>
      <c r="C22" s="43">
        <f>C5-C12</f>
        <v>3678059356.2299957</v>
      </c>
      <c r="D22" s="43">
        <f>D5-D12</f>
        <v>1433661137.6199951</v>
      </c>
    </row>
    <row r="23" spans="1:4" x14ac:dyDescent="0.3">
      <c r="A23" s="8" t="s">
        <v>52</v>
      </c>
      <c r="B23" s="1" t="s">
        <v>183</v>
      </c>
      <c r="C23" s="43">
        <f>SUM(C24:C30)</f>
        <v>10690227.27</v>
      </c>
      <c r="D23" s="43">
        <f>SUM(D24:D30)</f>
        <v>6993240.1200000001</v>
      </c>
    </row>
    <row r="24" spans="1:4" x14ac:dyDescent="0.3">
      <c r="A24" s="11" t="s">
        <v>54</v>
      </c>
      <c r="B24" s="46" t="s">
        <v>201</v>
      </c>
      <c r="C24" s="32"/>
      <c r="D24" s="12"/>
    </row>
    <row r="25" spans="1:4" x14ac:dyDescent="0.3">
      <c r="A25" s="11" t="s">
        <v>80</v>
      </c>
      <c r="B25" s="46" t="s">
        <v>202</v>
      </c>
      <c r="C25" s="32"/>
      <c r="D25" s="12"/>
    </row>
    <row r="26" spans="1:4" x14ac:dyDescent="0.3">
      <c r="A26" s="11" t="s">
        <v>203</v>
      </c>
      <c r="B26" s="46" t="s">
        <v>204</v>
      </c>
      <c r="C26" s="32"/>
      <c r="D26" s="12"/>
    </row>
    <row r="27" spans="1:4" x14ac:dyDescent="0.3">
      <c r="A27" s="11" t="s">
        <v>205</v>
      </c>
      <c r="B27" s="46" t="s">
        <v>206</v>
      </c>
      <c r="C27" s="32"/>
      <c r="D27" s="12"/>
    </row>
    <row r="28" spans="1:4" x14ac:dyDescent="0.3">
      <c r="A28" s="11" t="s">
        <v>207</v>
      </c>
      <c r="B28" s="46" t="s">
        <v>208</v>
      </c>
      <c r="C28" s="32"/>
      <c r="D28" s="12"/>
    </row>
    <row r="29" spans="1:4" x14ac:dyDescent="0.3">
      <c r="A29" s="11" t="s">
        <v>209</v>
      </c>
      <c r="B29" s="46" t="s">
        <v>210</v>
      </c>
      <c r="C29" s="32">
        <v>10690227.27</v>
      </c>
      <c r="D29" s="12">
        <v>6993240.1200000001</v>
      </c>
    </row>
    <row r="30" spans="1:4" x14ac:dyDescent="0.3">
      <c r="A30" s="11" t="s">
        <v>211</v>
      </c>
      <c r="B30" s="46" t="s">
        <v>212</v>
      </c>
      <c r="C30" s="32"/>
      <c r="D30" s="12"/>
    </row>
    <row r="31" spans="1:4" x14ac:dyDescent="0.3">
      <c r="A31" s="8" t="s">
        <v>92</v>
      </c>
      <c r="B31" s="1" t="s">
        <v>190</v>
      </c>
      <c r="C31" s="43">
        <f>SUM(C32:C36)</f>
        <v>15715415722.33</v>
      </c>
      <c r="D31" s="43">
        <f>SUM(D32:D36)</f>
        <v>2136312366.98</v>
      </c>
    </row>
    <row r="32" spans="1:4" x14ac:dyDescent="0.3">
      <c r="A32" s="11" t="s">
        <v>213</v>
      </c>
      <c r="B32" s="45" t="s">
        <v>214</v>
      </c>
      <c r="C32" s="32">
        <v>15715415722.33</v>
      </c>
      <c r="D32" s="12">
        <v>2136312366.98</v>
      </c>
    </row>
    <row r="33" spans="1:4" x14ac:dyDescent="0.3">
      <c r="A33" s="11" t="s">
        <v>215</v>
      </c>
      <c r="B33" s="45" t="s">
        <v>216</v>
      </c>
      <c r="C33" s="32"/>
      <c r="D33" s="12"/>
    </row>
    <row r="34" spans="1:4" x14ac:dyDescent="0.3">
      <c r="A34" s="11" t="s">
        <v>217</v>
      </c>
      <c r="B34" s="45" t="s">
        <v>218</v>
      </c>
      <c r="C34" s="32"/>
      <c r="D34" s="12"/>
    </row>
    <row r="35" spans="1:4" x14ac:dyDescent="0.3">
      <c r="A35" s="11" t="s">
        <v>219</v>
      </c>
      <c r="B35" s="45" t="s">
        <v>220</v>
      </c>
      <c r="C35" s="32"/>
      <c r="D35" s="12"/>
    </row>
    <row r="36" spans="1:4" x14ac:dyDescent="0.3">
      <c r="A36" s="11" t="s">
        <v>221</v>
      </c>
      <c r="B36" s="45" t="s">
        <v>222</v>
      </c>
      <c r="C36" s="32"/>
      <c r="D36" s="12"/>
    </row>
    <row r="37" spans="1:4" ht="31.2" x14ac:dyDescent="0.3">
      <c r="A37" s="8" t="s">
        <v>95</v>
      </c>
      <c r="B37" s="1" t="s">
        <v>223</v>
      </c>
      <c r="C37" s="43">
        <f>C23-C31</f>
        <v>-15704725495.059999</v>
      </c>
      <c r="D37" s="43">
        <f>D23-D31</f>
        <v>-2129319126.8600001</v>
      </c>
    </row>
    <row r="38" spans="1:4" x14ac:dyDescent="0.3">
      <c r="A38" s="8" t="s">
        <v>224</v>
      </c>
      <c r="B38" s="1" t="s">
        <v>183</v>
      </c>
      <c r="C38" s="43">
        <f>SUM(C39:C41)</f>
        <v>29401860600</v>
      </c>
      <c r="D38" s="43">
        <f>SUM(D39:D41)</f>
        <v>8634960000</v>
      </c>
    </row>
    <row r="39" spans="1:4" x14ac:dyDescent="0.3">
      <c r="A39" s="11" t="s">
        <v>225</v>
      </c>
      <c r="B39" s="45" t="s">
        <v>226</v>
      </c>
      <c r="C39" s="32">
        <v>29401860600</v>
      </c>
      <c r="D39" s="12">
        <v>8634960000</v>
      </c>
    </row>
    <row r="40" spans="1:4" x14ac:dyDescent="0.3">
      <c r="A40" s="11" t="s">
        <v>227</v>
      </c>
      <c r="B40" s="45" t="s">
        <v>228</v>
      </c>
      <c r="C40" s="32"/>
      <c r="D40" s="12"/>
    </row>
    <row r="41" spans="1:4" x14ac:dyDescent="0.3">
      <c r="A41" s="11" t="s">
        <v>229</v>
      </c>
      <c r="B41" s="46" t="s">
        <v>230</v>
      </c>
      <c r="C41" s="32"/>
      <c r="D41" s="12"/>
    </row>
    <row r="42" spans="1:4" x14ac:dyDescent="0.3">
      <c r="A42" s="8" t="s">
        <v>231</v>
      </c>
      <c r="B42" s="1" t="s">
        <v>190</v>
      </c>
      <c r="C42" s="43">
        <f>SUM(C43:C46)</f>
        <v>11277366800</v>
      </c>
      <c r="D42" s="43">
        <f>SUM(D43:D46)</f>
        <v>14422392870.98</v>
      </c>
    </row>
    <row r="43" spans="1:4" x14ac:dyDescent="0.3">
      <c r="A43" s="11" t="s">
        <v>232</v>
      </c>
      <c r="B43" s="46" t="s">
        <v>233</v>
      </c>
      <c r="C43" s="32">
        <v>10375800000</v>
      </c>
      <c r="D43" s="12">
        <v>13004657492.690001</v>
      </c>
    </row>
    <row r="44" spans="1:4" x14ac:dyDescent="0.3">
      <c r="A44" s="11" t="s">
        <v>234</v>
      </c>
      <c r="B44" s="45" t="s">
        <v>235</v>
      </c>
      <c r="C44" s="32">
        <v>0</v>
      </c>
      <c r="D44" s="12">
        <v>0</v>
      </c>
    </row>
    <row r="45" spans="1:4" x14ac:dyDescent="0.3">
      <c r="A45" s="11" t="s">
        <v>236</v>
      </c>
      <c r="B45" s="45" t="s">
        <v>237</v>
      </c>
      <c r="C45" s="32">
        <v>0</v>
      </c>
      <c r="D45" s="12">
        <v>0</v>
      </c>
    </row>
    <row r="46" spans="1:4" x14ac:dyDescent="0.3">
      <c r="A46" s="11" t="s">
        <v>238</v>
      </c>
      <c r="B46" s="45" t="s">
        <v>239</v>
      </c>
      <c r="C46" s="32">
        <v>901566800</v>
      </c>
      <c r="D46" s="12">
        <v>1417735378.29</v>
      </c>
    </row>
    <row r="47" spans="1:4" x14ac:dyDescent="0.3">
      <c r="A47" s="8" t="s">
        <v>240</v>
      </c>
      <c r="B47" s="34" t="s">
        <v>241</v>
      </c>
      <c r="C47" s="47">
        <f>C38-C42</f>
        <v>18124493800</v>
      </c>
      <c r="D47" s="47">
        <f>D38-D42</f>
        <v>-5787432870.9799995</v>
      </c>
    </row>
    <row r="48" spans="1:4" x14ac:dyDescent="0.3">
      <c r="A48" s="31" t="s">
        <v>132</v>
      </c>
      <c r="B48" s="48" t="s">
        <v>242</v>
      </c>
      <c r="C48" s="32">
        <v>-91819510.480000004</v>
      </c>
      <c r="D48" s="32">
        <v>-30958075.27</v>
      </c>
    </row>
    <row r="49" spans="1:4" x14ac:dyDescent="0.3">
      <c r="A49" s="8" t="s">
        <v>243</v>
      </c>
      <c r="B49" s="34" t="s">
        <v>244</v>
      </c>
      <c r="C49" s="47">
        <f>C47+C37+C22+C48</f>
        <v>6006008150.6899967</v>
      </c>
      <c r="D49" s="47">
        <f>D47+D37+D22+D48</f>
        <v>-6514048935.4900055</v>
      </c>
    </row>
    <row r="50" spans="1:4" x14ac:dyDescent="0.3">
      <c r="A50" s="31" t="s">
        <v>134</v>
      </c>
      <c r="B50" s="49" t="s">
        <v>245</v>
      </c>
      <c r="C50" s="50">
        <v>1779479510.46</v>
      </c>
      <c r="D50" s="50">
        <f>+C51</f>
        <v>7785487661.1499996</v>
      </c>
    </row>
    <row r="51" spans="1:4" x14ac:dyDescent="0.3">
      <c r="A51" s="31" t="s">
        <v>136</v>
      </c>
      <c r="B51" s="49" t="s">
        <v>246</v>
      </c>
      <c r="C51" s="50">
        <v>7785487661.1499996</v>
      </c>
      <c r="D51" s="50">
        <v>1271438725.6600001</v>
      </c>
    </row>
    <row r="52" spans="1:4" x14ac:dyDescent="0.3">
      <c r="A52" s="20" t="s">
        <v>247</v>
      </c>
      <c r="B52" s="21" t="s">
        <v>248</v>
      </c>
      <c r="C52" s="51">
        <f>C22+C37+C47+C48</f>
        <v>6006008150.6899967</v>
      </c>
      <c r="D52" s="51">
        <f>D22+D37+D47+D48</f>
        <v>-6514048935.4900055</v>
      </c>
    </row>
    <row r="53" spans="1:4" x14ac:dyDescent="0.3">
      <c r="A53" s="26" t="s">
        <v>247</v>
      </c>
      <c r="B53" s="21" t="s">
        <v>249</v>
      </c>
      <c r="C53" s="52">
        <f>C51-C50</f>
        <v>6006008150.6899996</v>
      </c>
      <c r="D53" s="52">
        <f>D51-D50</f>
        <v>-6514048935.4899998</v>
      </c>
    </row>
    <row r="54" spans="1:4" x14ac:dyDescent="0.3">
      <c r="A54" s="26" t="s">
        <v>247</v>
      </c>
      <c r="B54" s="27" t="s">
        <v>118</v>
      </c>
      <c r="C54" s="52">
        <f>C52-C53</f>
        <v>0</v>
      </c>
      <c r="D54" s="52">
        <f>D52-D53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nst</vt:lpstr>
      <vt:lpstr>ot</vt:lpstr>
      <vt:lpstr>UUT</vt:lpstr>
      <vt:lpstr>MGT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Э.Онон</dc:creator>
  <cp:lastModifiedBy>Doljinsuren</cp:lastModifiedBy>
  <cp:revision>1</cp:revision>
  <cp:lastPrinted>2022-04-21T03:53:27Z</cp:lastPrinted>
  <dcterms:created xsi:type="dcterms:W3CDTF">2020-05-18T03:25:07Z</dcterms:created>
  <dcterms:modified xsi:type="dcterms:W3CDTF">2026-07-28T03:11:20Z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