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apugroup-my.sharepoint.com/personal/myagmar_b_apu_mn/Documents/Myagmar/Company reports/2025/2025FY FS unaudited/"/>
    </mc:Choice>
  </mc:AlternateContent>
  <xr:revisionPtr revIDLastSave="1" documentId="13_ncr:1_{3111C8DE-5E29-4329-B27D-CD1700735F64}" xr6:coauthVersionLast="47" xr6:coauthVersionMax="47" xr10:uidLastSave="{EB1CC06A-1285-4788-B2A2-2E5EBCDF59B0}"/>
  <bookViews>
    <workbookView xWindow="1515" yWindow="45" windowWidth="20625" windowHeight="15465" activeTab="3" xr2:uid="{C55B7EA0-D095-4B97-B046-5F1BBBB510DF}"/>
  </bookViews>
  <sheets>
    <sheet name="Nuur" sheetId="2" r:id="rId1"/>
    <sheet name="Medegdel" sheetId="3" r:id="rId2"/>
    <sheet name="BS" sheetId="4" r:id="rId3"/>
    <sheet name="IS" sheetId="5" r:id="rId4"/>
    <sheet name="CF" sheetId="6" r:id="rId5"/>
    <sheet name="Equity" sheetId="7" r:id="rId6"/>
    <sheet name="Disclosure 2024" sheetId="9" state="hidden" r:id="rId7"/>
    <sheet name="Disclosure working 2025" sheetId="11" state="hidden" r:id="rId8"/>
    <sheet name="Disclosure 2025" sheetId="10" state="hidden"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s>
  <definedNames>
    <definedName name="_" hidden="1">#REF!</definedName>
    <definedName name="__" hidden="1">'[1]Front page PDF'!#REF!</definedName>
    <definedName name="____" hidden="1">'[1]Front page PDF'!#REF!</definedName>
    <definedName name="_____" hidden="1">'[1]Front page PDF'!#REF!</definedName>
    <definedName name="___________a1" localSheetId="2" hidden="1">{#N/A,#N/A,TRUE,"Old - New P&amp;L";#N/A,#N/A,TRUE,"EBIT MMO - Total";#N/A,#N/A,TRUE,"MMO NE, CEE, ASIA, CAR";#N/A,#N/A,TRUE,"MMO LAT, MEA, AFR";#N/A,#N/A,TRUE,"NP growth";#N/A,#N/A,TRUE,"ER impact"}</definedName>
    <definedName name="___________a1" localSheetId="4" hidden="1">{#N/A,#N/A,TRUE,"Old - New P&amp;L";#N/A,#N/A,TRUE,"EBIT MMO - Total";#N/A,#N/A,TRUE,"MMO NE, CEE, ASIA, CAR";#N/A,#N/A,TRUE,"MMO LAT, MEA, AFR";#N/A,#N/A,TRUE,"NP growth";#N/A,#N/A,TRUE,"ER impact"}</definedName>
    <definedName name="___________a1" localSheetId="5" hidden="1">{#N/A,#N/A,TRUE,"Old - New P&amp;L";#N/A,#N/A,TRUE,"EBIT MMO - Total";#N/A,#N/A,TRUE,"MMO NE, CEE, ASIA, CAR";#N/A,#N/A,TRUE,"MMO LAT, MEA, AFR";#N/A,#N/A,TRUE,"NP growth";#N/A,#N/A,TRUE,"ER impact"}</definedName>
    <definedName name="___________a1" localSheetId="3" hidden="1">{#N/A,#N/A,TRUE,"Old - New P&amp;L";#N/A,#N/A,TRUE,"EBIT MMO - Total";#N/A,#N/A,TRUE,"MMO NE, CEE, ASIA, CAR";#N/A,#N/A,TRUE,"MMO LAT, MEA, AFR";#N/A,#N/A,TRUE,"NP growth";#N/A,#N/A,TRUE,"ER impact"}</definedName>
    <definedName name="___________a1" localSheetId="1" hidden="1">{#N/A,#N/A,TRUE,"Old - New P&amp;L";#N/A,#N/A,TRUE,"EBIT MMO - Total";#N/A,#N/A,TRUE,"MMO NE, CEE, ASIA, CAR";#N/A,#N/A,TRUE,"MMO LAT, MEA, AFR";#N/A,#N/A,TRUE,"NP growth";#N/A,#N/A,TRUE,"ER impact"}</definedName>
    <definedName name="___________a1" hidden="1">{#N/A,#N/A,TRUE,"Old - New P&amp;L";#N/A,#N/A,TRUE,"EBIT MMO - Total";#N/A,#N/A,TRUE,"MMO NE, CEE, ASIA, CAR";#N/A,#N/A,TRUE,"MMO LAT, MEA, AFR";#N/A,#N/A,TRUE,"NP growth";#N/A,#N/A,TRUE,"ER impact"}</definedName>
    <definedName name="___________aa1" localSheetId="2" hidden="1">{#N/A,#N/A,TRUE,"Old - New P&amp;L";#N/A,#N/A,TRUE,"EBIT MMO - Total";#N/A,#N/A,TRUE,"MMO NE, CEE, ASIA, CAR";#N/A,#N/A,TRUE,"MMO LAT, MEA, AFR";#N/A,#N/A,TRUE,"NP growth";#N/A,#N/A,TRUE,"ER impact"}</definedName>
    <definedName name="___________aa1" localSheetId="4" hidden="1">{#N/A,#N/A,TRUE,"Old - New P&amp;L";#N/A,#N/A,TRUE,"EBIT MMO - Total";#N/A,#N/A,TRUE,"MMO NE, CEE, ASIA, CAR";#N/A,#N/A,TRUE,"MMO LAT, MEA, AFR";#N/A,#N/A,TRUE,"NP growth";#N/A,#N/A,TRUE,"ER impact"}</definedName>
    <definedName name="___________aa1" localSheetId="5" hidden="1">{#N/A,#N/A,TRUE,"Old - New P&amp;L";#N/A,#N/A,TRUE,"EBIT MMO - Total";#N/A,#N/A,TRUE,"MMO NE, CEE, ASIA, CAR";#N/A,#N/A,TRUE,"MMO LAT, MEA, AFR";#N/A,#N/A,TRUE,"NP growth";#N/A,#N/A,TRUE,"ER impact"}</definedName>
    <definedName name="___________aa1" localSheetId="3" hidden="1">{#N/A,#N/A,TRUE,"Old - New P&amp;L";#N/A,#N/A,TRUE,"EBIT MMO - Total";#N/A,#N/A,TRUE,"MMO NE, CEE, ASIA, CAR";#N/A,#N/A,TRUE,"MMO LAT, MEA, AFR";#N/A,#N/A,TRUE,"NP growth";#N/A,#N/A,TRUE,"ER impact"}</definedName>
    <definedName name="___________aa1" localSheetId="1" hidden="1">{#N/A,#N/A,TRUE,"Old - New P&amp;L";#N/A,#N/A,TRUE,"EBIT MMO - Total";#N/A,#N/A,TRUE,"MMO NE, CEE, ASIA, CAR";#N/A,#N/A,TRUE,"MMO LAT, MEA, AFR";#N/A,#N/A,TRUE,"NP growth";#N/A,#N/A,TRUE,"ER impact"}</definedName>
    <definedName name="___________aa1" hidden="1">{#N/A,#N/A,TRUE,"Old - New P&amp;L";#N/A,#N/A,TRUE,"EBIT MMO - Total";#N/A,#N/A,TRUE,"MMO NE, CEE, ASIA, CAR";#N/A,#N/A,TRUE,"MMO LAT, MEA, AFR";#N/A,#N/A,TRUE,"NP growth";#N/A,#N/A,TRUE,"ER impact"}</definedName>
    <definedName name="___________aa2" localSheetId="2" hidden="1">{#N/A,#N/A,TRUE,"Old - New P&amp;L";#N/A,#N/A,TRUE,"EBIT MMO - Total";#N/A,#N/A,TRUE,"MMO NE, CEE, ASIA, CAR";#N/A,#N/A,TRUE,"MMO LAT, MEA, AFR";#N/A,#N/A,TRUE,"NP growth";#N/A,#N/A,TRUE,"ER impact"}</definedName>
    <definedName name="___________aa2" localSheetId="4" hidden="1">{#N/A,#N/A,TRUE,"Old - New P&amp;L";#N/A,#N/A,TRUE,"EBIT MMO - Total";#N/A,#N/A,TRUE,"MMO NE, CEE, ASIA, CAR";#N/A,#N/A,TRUE,"MMO LAT, MEA, AFR";#N/A,#N/A,TRUE,"NP growth";#N/A,#N/A,TRUE,"ER impact"}</definedName>
    <definedName name="___________aa2" localSheetId="5" hidden="1">{#N/A,#N/A,TRUE,"Old - New P&amp;L";#N/A,#N/A,TRUE,"EBIT MMO - Total";#N/A,#N/A,TRUE,"MMO NE, CEE, ASIA, CAR";#N/A,#N/A,TRUE,"MMO LAT, MEA, AFR";#N/A,#N/A,TRUE,"NP growth";#N/A,#N/A,TRUE,"ER impact"}</definedName>
    <definedName name="___________aa2" localSheetId="3" hidden="1">{#N/A,#N/A,TRUE,"Old - New P&amp;L";#N/A,#N/A,TRUE,"EBIT MMO - Total";#N/A,#N/A,TRUE,"MMO NE, CEE, ASIA, CAR";#N/A,#N/A,TRUE,"MMO LAT, MEA, AFR";#N/A,#N/A,TRUE,"NP growth";#N/A,#N/A,TRUE,"ER impact"}</definedName>
    <definedName name="___________aa2" localSheetId="1" hidden="1">{#N/A,#N/A,TRUE,"Old - New P&amp;L";#N/A,#N/A,TRUE,"EBIT MMO - Total";#N/A,#N/A,TRUE,"MMO NE, CEE, ASIA, CAR";#N/A,#N/A,TRUE,"MMO LAT, MEA, AFR";#N/A,#N/A,TRUE,"NP growth";#N/A,#N/A,TRUE,"ER impact"}</definedName>
    <definedName name="___________aa2" hidden="1">{#N/A,#N/A,TRUE,"Old - New P&amp;L";#N/A,#N/A,TRUE,"EBIT MMO - Total";#N/A,#N/A,TRUE,"MMO NE, CEE, ASIA, CAR";#N/A,#N/A,TRUE,"MMO LAT, MEA, AFR";#N/A,#N/A,TRUE,"NP growth";#N/A,#N/A,TRUE,"ER impact"}</definedName>
    <definedName name="________a1" localSheetId="2" hidden="1">{#N/A,#N/A,TRUE,"Old - New P&amp;L";#N/A,#N/A,TRUE,"EBIT MMO - Total";#N/A,#N/A,TRUE,"MMO NE, CEE, ASIA, CAR";#N/A,#N/A,TRUE,"MMO LAT, MEA, AFR";#N/A,#N/A,TRUE,"NP growth";#N/A,#N/A,TRUE,"ER impact"}</definedName>
    <definedName name="________a1" localSheetId="4" hidden="1">{#N/A,#N/A,TRUE,"Old - New P&amp;L";#N/A,#N/A,TRUE,"EBIT MMO - Total";#N/A,#N/A,TRUE,"MMO NE, CEE, ASIA, CAR";#N/A,#N/A,TRUE,"MMO LAT, MEA, AFR";#N/A,#N/A,TRUE,"NP growth";#N/A,#N/A,TRUE,"ER impact"}</definedName>
    <definedName name="________a1" localSheetId="5" hidden="1">{#N/A,#N/A,TRUE,"Old - New P&amp;L";#N/A,#N/A,TRUE,"EBIT MMO - Total";#N/A,#N/A,TRUE,"MMO NE, CEE, ASIA, CAR";#N/A,#N/A,TRUE,"MMO LAT, MEA, AFR";#N/A,#N/A,TRUE,"NP growth";#N/A,#N/A,TRUE,"ER impact"}</definedName>
    <definedName name="________a1" localSheetId="3" hidden="1">{#N/A,#N/A,TRUE,"Old - New P&amp;L";#N/A,#N/A,TRUE,"EBIT MMO - Total";#N/A,#N/A,TRUE,"MMO NE, CEE, ASIA, CAR";#N/A,#N/A,TRUE,"MMO LAT, MEA, AFR";#N/A,#N/A,TRUE,"NP growth";#N/A,#N/A,TRUE,"ER impact"}</definedName>
    <definedName name="________a1" localSheetId="1" hidden="1">{#N/A,#N/A,TRUE,"Old - New P&amp;L";#N/A,#N/A,TRUE,"EBIT MMO - Total";#N/A,#N/A,TRUE,"MMO NE, CEE, ASIA, CAR";#N/A,#N/A,TRUE,"MMO LAT, MEA, AFR";#N/A,#N/A,TRUE,"NP growth";#N/A,#N/A,TRUE,"ER impact"}</definedName>
    <definedName name="________a1" hidden="1">{#N/A,#N/A,TRUE,"Old - New P&amp;L";#N/A,#N/A,TRUE,"EBIT MMO - Total";#N/A,#N/A,TRUE,"MMO NE, CEE, ASIA, CAR";#N/A,#N/A,TRUE,"MMO LAT, MEA, AFR";#N/A,#N/A,TRUE,"NP growth";#N/A,#N/A,TRUE,"ER impact"}</definedName>
    <definedName name="________aa1" localSheetId="2" hidden="1">{#N/A,#N/A,TRUE,"Old - New P&amp;L";#N/A,#N/A,TRUE,"EBIT MMO - Total";#N/A,#N/A,TRUE,"MMO NE, CEE, ASIA, CAR";#N/A,#N/A,TRUE,"MMO LAT, MEA, AFR";#N/A,#N/A,TRUE,"NP growth";#N/A,#N/A,TRUE,"ER impact"}</definedName>
    <definedName name="________aa1" localSheetId="4" hidden="1">{#N/A,#N/A,TRUE,"Old - New P&amp;L";#N/A,#N/A,TRUE,"EBIT MMO - Total";#N/A,#N/A,TRUE,"MMO NE, CEE, ASIA, CAR";#N/A,#N/A,TRUE,"MMO LAT, MEA, AFR";#N/A,#N/A,TRUE,"NP growth";#N/A,#N/A,TRUE,"ER impact"}</definedName>
    <definedName name="________aa1" localSheetId="5" hidden="1">{#N/A,#N/A,TRUE,"Old - New P&amp;L";#N/A,#N/A,TRUE,"EBIT MMO - Total";#N/A,#N/A,TRUE,"MMO NE, CEE, ASIA, CAR";#N/A,#N/A,TRUE,"MMO LAT, MEA, AFR";#N/A,#N/A,TRUE,"NP growth";#N/A,#N/A,TRUE,"ER impact"}</definedName>
    <definedName name="________aa1" localSheetId="3" hidden="1">{#N/A,#N/A,TRUE,"Old - New P&amp;L";#N/A,#N/A,TRUE,"EBIT MMO - Total";#N/A,#N/A,TRUE,"MMO NE, CEE, ASIA, CAR";#N/A,#N/A,TRUE,"MMO LAT, MEA, AFR";#N/A,#N/A,TRUE,"NP growth";#N/A,#N/A,TRUE,"ER impact"}</definedName>
    <definedName name="________aa1" localSheetId="1" hidden="1">{#N/A,#N/A,TRUE,"Old - New P&amp;L";#N/A,#N/A,TRUE,"EBIT MMO - Total";#N/A,#N/A,TRUE,"MMO NE, CEE, ASIA, CAR";#N/A,#N/A,TRUE,"MMO LAT, MEA, AFR";#N/A,#N/A,TRUE,"NP growth";#N/A,#N/A,TRUE,"ER impact"}</definedName>
    <definedName name="________aa1" hidden="1">{#N/A,#N/A,TRUE,"Old - New P&amp;L";#N/A,#N/A,TRUE,"EBIT MMO - Total";#N/A,#N/A,TRUE,"MMO NE, CEE, ASIA, CAR";#N/A,#N/A,TRUE,"MMO LAT, MEA, AFR";#N/A,#N/A,TRUE,"NP growth";#N/A,#N/A,TRUE,"ER impact"}</definedName>
    <definedName name="________aa2" localSheetId="2" hidden="1">{#N/A,#N/A,TRUE,"Old - New P&amp;L";#N/A,#N/A,TRUE,"EBIT MMO - Total";#N/A,#N/A,TRUE,"MMO NE, CEE, ASIA, CAR";#N/A,#N/A,TRUE,"MMO LAT, MEA, AFR";#N/A,#N/A,TRUE,"NP growth";#N/A,#N/A,TRUE,"ER impact"}</definedName>
    <definedName name="________aa2" localSheetId="4" hidden="1">{#N/A,#N/A,TRUE,"Old - New P&amp;L";#N/A,#N/A,TRUE,"EBIT MMO - Total";#N/A,#N/A,TRUE,"MMO NE, CEE, ASIA, CAR";#N/A,#N/A,TRUE,"MMO LAT, MEA, AFR";#N/A,#N/A,TRUE,"NP growth";#N/A,#N/A,TRUE,"ER impact"}</definedName>
    <definedName name="________aa2" localSheetId="5" hidden="1">{#N/A,#N/A,TRUE,"Old - New P&amp;L";#N/A,#N/A,TRUE,"EBIT MMO - Total";#N/A,#N/A,TRUE,"MMO NE, CEE, ASIA, CAR";#N/A,#N/A,TRUE,"MMO LAT, MEA, AFR";#N/A,#N/A,TRUE,"NP growth";#N/A,#N/A,TRUE,"ER impact"}</definedName>
    <definedName name="________aa2" localSheetId="3" hidden="1">{#N/A,#N/A,TRUE,"Old - New P&amp;L";#N/A,#N/A,TRUE,"EBIT MMO - Total";#N/A,#N/A,TRUE,"MMO NE, CEE, ASIA, CAR";#N/A,#N/A,TRUE,"MMO LAT, MEA, AFR";#N/A,#N/A,TRUE,"NP growth";#N/A,#N/A,TRUE,"ER impact"}</definedName>
    <definedName name="________aa2" localSheetId="1" hidden="1">{#N/A,#N/A,TRUE,"Old - New P&amp;L";#N/A,#N/A,TRUE,"EBIT MMO - Total";#N/A,#N/A,TRUE,"MMO NE, CEE, ASIA, CAR";#N/A,#N/A,TRUE,"MMO LAT, MEA, AFR";#N/A,#N/A,TRUE,"NP growth";#N/A,#N/A,TRUE,"ER impact"}</definedName>
    <definedName name="________aa2" hidden="1">{#N/A,#N/A,TRUE,"Old - New P&amp;L";#N/A,#N/A,TRUE,"EBIT MMO - Total";#N/A,#N/A,TRUE,"MMO NE, CEE, ASIA, CAR";#N/A,#N/A,TRUE,"MMO LAT, MEA, AFR";#N/A,#N/A,TRUE,"NP growth";#N/A,#N/A,TRUE,"ER impact"}</definedName>
    <definedName name="______a1" localSheetId="2" hidden="1">{#N/A,#N/A,TRUE,"Old - New P&amp;L";#N/A,#N/A,TRUE,"EBIT MMO - Total";#N/A,#N/A,TRUE,"MMO NE, CEE, ASIA, CAR";#N/A,#N/A,TRUE,"MMO LAT, MEA, AFR";#N/A,#N/A,TRUE,"NP growth";#N/A,#N/A,TRUE,"ER impact"}</definedName>
    <definedName name="______a1" localSheetId="4" hidden="1">{#N/A,#N/A,TRUE,"Old - New P&amp;L";#N/A,#N/A,TRUE,"EBIT MMO - Total";#N/A,#N/A,TRUE,"MMO NE, CEE, ASIA, CAR";#N/A,#N/A,TRUE,"MMO LAT, MEA, AFR";#N/A,#N/A,TRUE,"NP growth";#N/A,#N/A,TRUE,"ER impact"}</definedName>
    <definedName name="______a1" localSheetId="5" hidden="1">{#N/A,#N/A,TRUE,"Old - New P&amp;L";#N/A,#N/A,TRUE,"EBIT MMO - Total";#N/A,#N/A,TRUE,"MMO NE, CEE, ASIA, CAR";#N/A,#N/A,TRUE,"MMO LAT, MEA, AFR";#N/A,#N/A,TRUE,"NP growth";#N/A,#N/A,TRUE,"ER impact"}</definedName>
    <definedName name="______a1" localSheetId="3" hidden="1">{#N/A,#N/A,TRUE,"Old - New P&amp;L";#N/A,#N/A,TRUE,"EBIT MMO - Total";#N/A,#N/A,TRUE,"MMO NE, CEE, ASIA, CAR";#N/A,#N/A,TRUE,"MMO LAT, MEA, AFR";#N/A,#N/A,TRUE,"NP growth";#N/A,#N/A,TRUE,"ER impact"}</definedName>
    <definedName name="______a1" localSheetId="1" hidden="1">{#N/A,#N/A,TRUE,"Old - New P&amp;L";#N/A,#N/A,TRUE,"EBIT MMO - Total";#N/A,#N/A,TRUE,"MMO NE, CEE, ASIA, CAR";#N/A,#N/A,TRUE,"MMO LAT, MEA, AFR";#N/A,#N/A,TRUE,"NP growth";#N/A,#N/A,TRUE,"ER impact"}</definedName>
    <definedName name="______a1" hidden="1">{#N/A,#N/A,TRUE,"Old - New P&amp;L";#N/A,#N/A,TRUE,"EBIT MMO - Total";#N/A,#N/A,TRUE,"MMO NE, CEE, ASIA, CAR";#N/A,#N/A,TRUE,"MMO LAT, MEA, AFR";#N/A,#N/A,TRUE,"NP growth";#N/A,#N/A,TRUE,"ER impact"}</definedName>
    <definedName name="______aa1" localSheetId="2" hidden="1">{#N/A,#N/A,TRUE,"Old - New P&amp;L";#N/A,#N/A,TRUE,"EBIT MMO - Total";#N/A,#N/A,TRUE,"MMO NE, CEE, ASIA, CAR";#N/A,#N/A,TRUE,"MMO LAT, MEA, AFR";#N/A,#N/A,TRUE,"NP growth";#N/A,#N/A,TRUE,"ER impact"}</definedName>
    <definedName name="______aa1" localSheetId="4" hidden="1">{#N/A,#N/A,TRUE,"Old - New P&amp;L";#N/A,#N/A,TRUE,"EBIT MMO - Total";#N/A,#N/A,TRUE,"MMO NE, CEE, ASIA, CAR";#N/A,#N/A,TRUE,"MMO LAT, MEA, AFR";#N/A,#N/A,TRUE,"NP growth";#N/A,#N/A,TRUE,"ER impact"}</definedName>
    <definedName name="______aa1" localSheetId="5" hidden="1">{#N/A,#N/A,TRUE,"Old - New P&amp;L";#N/A,#N/A,TRUE,"EBIT MMO - Total";#N/A,#N/A,TRUE,"MMO NE, CEE, ASIA, CAR";#N/A,#N/A,TRUE,"MMO LAT, MEA, AFR";#N/A,#N/A,TRUE,"NP growth";#N/A,#N/A,TRUE,"ER impact"}</definedName>
    <definedName name="______aa1" localSheetId="3" hidden="1">{#N/A,#N/A,TRUE,"Old - New P&amp;L";#N/A,#N/A,TRUE,"EBIT MMO - Total";#N/A,#N/A,TRUE,"MMO NE, CEE, ASIA, CAR";#N/A,#N/A,TRUE,"MMO LAT, MEA, AFR";#N/A,#N/A,TRUE,"NP growth";#N/A,#N/A,TRUE,"ER impact"}</definedName>
    <definedName name="______aa1" localSheetId="1" hidden="1">{#N/A,#N/A,TRUE,"Old - New P&amp;L";#N/A,#N/A,TRUE,"EBIT MMO - Total";#N/A,#N/A,TRUE,"MMO NE, CEE, ASIA, CAR";#N/A,#N/A,TRUE,"MMO LAT, MEA, AFR";#N/A,#N/A,TRUE,"NP growth";#N/A,#N/A,TRUE,"ER impact"}</definedName>
    <definedName name="______aa1" hidden="1">{#N/A,#N/A,TRUE,"Old - New P&amp;L";#N/A,#N/A,TRUE,"EBIT MMO - Total";#N/A,#N/A,TRUE,"MMO NE, CEE, ASIA, CAR";#N/A,#N/A,TRUE,"MMO LAT, MEA, AFR";#N/A,#N/A,TRUE,"NP growth";#N/A,#N/A,TRUE,"ER impact"}</definedName>
    <definedName name="______aa2" localSheetId="2" hidden="1">{#N/A,#N/A,TRUE,"Old - New P&amp;L";#N/A,#N/A,TRUE,"EBIT MMO - Total";#N/A,#N/A,TRUE,"MMO NE, CEE, ASIA, CAR";#N/A,#N/A,TRUE,"MMO LAT, MEA, AFR";#N/A,#N/A,TRUE,"NP growth";#N/A,#N/A,TRUE,"ER impact"}</definedName>
    <definedName name="______aa2" localSheetId="4" hidden="1">{#N/A,#N/A,TRUE,"Old - New P&amp;L";#N/A,#N/A,TRUE,"EBIT MMO - Total";#N/A,#N/A,TRUE,"MMO NE, CEE, ASIA, CAR";#N/A,#N/A,TRUE,"MMO LAT, MEA, AFR";#N/A,#N/A,TRUE,"NP growth";#N/A,#N/A,TRUE,"ER impact"}</definedName>
    <definedName name="______aa2" localSheetId="5" hidden="1">{#N/A,#N/A,TRUE,"Old - New P&amp;L";#N/A,#N/A,TRUE,"EBIT MMO - Total";#N/A,#N/A,TRUE,"MMO NE, CEE, ASIA, CAR";#N/A,#N/A,TRUE,"MMO LAT, MEA, AFR";#N/A,#N/A,TRUE,"NP growth";#N/A,#N/A,TRUE,"ER impact"}</definedName>
    <definedName name="______aa2" localSheetId="3" hidden="1">{#N/A,#N/A,TRUE,"Old - New P&amp;L";#N/A,#N/A,TRUE,"EBIT MMO - Total";#N/A,#N/A,TRUE,"MMO NE, CEE, ASIA, CAR";#N/A,#N/A,TRUE,"MMO LAT, MEA, AFR";#N/A,#N/A,TRUE,"NP growth";#N/A,#N/A,TRUE,"ER impact"}</definedName>
    <definedName name="______aa2" localSheetId="1" hidden="1">{#N/A,#N/A,TRUE,"Old - New P&amp;L";#N/A,#N/A,TRUE,"EBIT MMO - Total";#N/A,#N/A,TRUE,"MMO NE, CEE, ASIA, CAR";#N/A,#N/A,TRUE,"MMO LAT, MEA, AFR";#N/A,#N/A,TRUE,"NP growth";#N/A,#N/A,TRUE,"ER impact"}</definedName>
    <definedName name="______aa2" hidden="1">{#N/A,#N/A,TRUE,"Old - New P&amp;L";#N/A,#N/A,TRUE,"EBIT MMO - Total";#N/A,#N/A,TRUE,"MMO NE, CEE, ASIA, CAR";#N/A,#N/A,TRUE,"MMO LAT, MEA, AFR";#N/A,#N/A,TRUE,"NP growth";#N/A,#N/A,TRUE,"ER impact"}</definedName>
    <definedName name="_____a1" localSheetId="2" hidden="1">{#N/A,#N/A,TRUE,"Old - New P&amp;L";#N/A,#N/A,TRUE,"EBIT MMO - Total";#N/A,#N/A,TRUE,"MMO NE, CEE, ASIA, CAR";#N/A,#N/A,TRUE,"MMO LAT, MEA, AFR";#N/A,#N/A,TRUE,"NP growth";#N/A,#N/A,TRUE,"ER impact"}</definedName>
    <definedName name="_____a1" localSheetId="4" hidden="1">{#N/A,#N/A,TRUE,"Old - New P&amp;L";#N/A,#N/A,TRUE,"EBIT MMO - Total";#N/A,#N/A,TRUE,"MMO NE, CEE, ASIA, CAR";#N/A,#N/A,TRUE,"MMO LAT, MEA, AFR";#N/A,#N/A,TRUE,"NP growth";#N/A,#N/A,TRUE,"ER impact"}</definedName>
    <definedName name="_____a1" localSheetId="5" hidden="1">{#N/A,#N/A,TRUE,"Old - New P&amp;L";#N/A,#N/A,TRUE,"EBIT MMO - Total";#N/A,#N/A,TRUE,"MMO NE, CEE, ASIA, CAR";#N/A,#N/A,TRUE,"MMO LAT, MEA, AFR";#N/A,#N/A,TRUE,"NP growth";#N/A,#N/A,TRUE,"ER impact"}</definedName>
    <definedName name="_____a1" localSheetId="3" hidden="1">{#N/A,#N/A,TRUE,"Old - New P&amp;L";#N/A,#N/A,TRUE,"EBIT MMO - Total";#N/A,#N/A,TRUE,"MMO NE, CEE, ASIA, CAR";#N/A,#N/A,TRUE,"MMO LAT, MEA, AFR";#N/A,#N/A,TRUE,"NP growth";#N/A,#N/A,TRUE,"ER impact"}</definedName>
    <definedName name="_____a1" localSheetId="1" hidden="1">{#N/A,#N/A,TRUE,"Old - New P&amp;L";#N/A,#N/A,TRUE,"EBIT MMO - Total";#N/A,#N/A,TRUE,"MMO NE, CEE, ASIA, CAR";#N/A,#N/A,TRUE,"MMO LAT, MEA, AFR";#N/A,#N/A,TRUE,"NP growth";#N/A,#N/A,TRUE,"ER impact"}</definedName>
    <definedName name="_____a1" hidden="1">{#N/A,#N/A,TRUE,"Old - New P&amp;L";#N/A,#N/A,TRUE,"EBIT MMO - Total";#N/A,#N/A,TRUE,"MMO NE, CEE, ASIA, CAR";#N/A,#N/A,TRUE,"MMO LAT, MEA, AFR";#N/A,#N/A,TRUE,"NP growth";#N/A,#N/A,TRUE,"ER impact"}</definedName>
    <definedName name="_____aa1" localSheetId="2" hidden="1">{#N/A,#N/A,TRUE,"Old - New P&amp;L";#N/A,#N/A,TRUE,"EBIT MMO - Total";#N/A,#N/A,TRUE,"MMO NE, CEE, ASIA, CAR";#N/A,#N/A,TRUE,"MMO LAT, MEA, AFR";#N/A,#N/A,TRUE,"NP growth";#N/A,#N/A,TRUE,"ER impact"}</definedName>
    <definedName name="_____aa1" localSheetId="4" hidden="1">{#N/A,#N/A,TRUE,"Old - New P&amp;L";#N/A,#N/A,TRUE,"EBIT MMO - Total";#N/A,#N/A,TRUE,"MMO NE, CEE, ASIA, CAR";#N/A,#N/A,TRUE,"MMO LAT, MEA, AFR";#N/A,#N/A,TRUE,"NP growth";#N/A,#N/A,TRUE,"ER impact"}</definedName>
    <definedName name="_____aa1" localSheetId="5" hidden="1">{#N/A,#N/A,TRUE,"Old - New P&amp;L";#N/A,#N/A,TRUE,"EBIT MMO - Total";#N/A,#N/A,TRUE,"MMO NE, CEE, ASIA, CAR";#N/A,#N/A,TRUE,"MMO LAT, MEA, AFR";#N/A,#N/A,TRUE,"NP growth";#N/A,#N/A,TRUE,"ER impact"}</definedName>
    <definedName name="_____aa1" localSheetId="3" hidden="1">{#N/A,#N/A,TRUE,"Old - New P&amp;L";#N/A,#N/A,TRUE,"EBIT MMO - Total";#N/A,#N/A,TRUE,"MMO NE, CEE, ASIA, CAR";#N/A,#N/A,TRUE,"MMO LAT, MEA, AFR";#N/A,#N/A,TRUE,"NP growth";#N/A,#N/A,TRUE,"ER impact"}</definedName>
    <definedName name="_____aa1" localSheetId="1" hidden="1">{#N/A,#N/A,TRUE,"Old - New P&amp;L";#N/A,#N/A,TRUE,"EBIT MMO - Total";#N/A,#N/A,TRUE,"MMO NE, CEE, ASIA, CAR";#N/A,#N/A,TRUE,"MMO LAT, MEA, AFR";#N/A,#N/A,TRUE,"NP growth";#N/A,#N/A,TRUE,"ER impact"}</definedName>
    <definedName name="_____aa1" hidden="1">{#N/A,#N/A,TRUE,"Old - New P&amp;L";#N/A,#N/A,TRUE,"EBIT MMO - Total";#N/A,#N/A,TRUE,"MMO NE, CEE, ASIA, CAR";#N/A,#N/A,TRUE,"MMO LAT, MEA, AFR";#N/A,#N/A,TRUE,"NP growth";#N/A,#N/A,TRUE,"ER impact"}</definedName>
    <definedName name="_____aa2" localSheetId="2" hidden="1">{#N/A,#N/A,TRUE,"Old - New P&amp;L";#N/A,#N/A,TRUE,"EBIT MMO - Total";#N/A,#N/A,TRUE,"MMO NE, CEE, ASIA, CAR";#N/A,#N/A,TRUE,"MMO LAT, MEA, AFR";#N/A,#N/A,TRUE,"NP growth";#N/A,#N/A,TRUE,"ER impact"}</definedName>
    <definedName name="_____aa2" localSheetId="4" hidden="1">{#N/A,#N/A,TRUE,"Old - New P&amp;L";#N/A,#N/A,TRUE,"EBIT MMO - Total";#N/A,#N/A,TRUE,"MMO NE, CEE, ASIA, CAR";#N/A,#N/A,TRUE,"MMO LAT, MEA, AFR";#N/A,#N/A,TRUE,"NP growth";#N/A,#N/A,TRUE,"ER impact"}</definedName>
    <definedName name="_____aa2" localSheetId="5" hidden="1">{#N/A,#N/A,TRUE,"Old - New P&amp;L";#N/A,#N/A,TRUE,"EBIT MMO - Total";#N/A,#N/A,TRUE,"MMO NE, CEE, ASIA, CAR";#N/A,#N/A,TRUE,"MMO LAT, MEA, AFR";#N/A,#N/A,TRUE,"NP growth";#N/A,#N/A,TRUE,"ER impact"}</definedName>
    <definedName name="_____aa2" localSheetId="3" hidden="1">{#N/A,#N/A,TRUE,"Old - New P&amp;L";#N/A,#N/A,TRUE,"EBIT MMO - Total";#N/A,#N/A,TRUE,"MMO NE, CEE, ASIA, CAR";#N/A,#N/A,TRUE,"MMO LAT, MEA, AFR";#N/A,#N/A,TRUE,"NP growth";#N/A,#N/A,TRUE,"ER impact"}</definedName>
    <definedName name="_____aa2" localSheetId="1" hidden="1">{#N/A,#N/A,TRUE,"Old - New P&amp;L";#N/A,#N/A,TRUE,"EBIT MMO - Total";#N/A,#N/A,TRUE,"MMO NE, CEE, ASIA, CAR";#N/A,#N/A,TRUE,"MMO LAT, MEA, AFR";#N/A,#N/A,TRUE,"NP growth";#N/A,#N/A,TRUE,"ER impact"}</definedName>
    <definedName name="_____aa2" hidden="1">{#N/A,#N/A,TRUE,"Old - New P&amp;L";#N/A,#N/A,TRUE,"EBIT MMO - Total";#N/A,#N/A,TRUE,"MMO NE, CEE, ASIA, CAR";#N/A,#N/A,TRUE,"MMO LAT, MEA, AFR";#N/A,#N/A,TRUE,"NP growth";#N/A,#N/A,TRUE,"ER impact"}</definedName>
    <definedName name="____a1" localSheetId="2" hidden="1">{#N/A,#N/A,TRUE,"Old - New P&amp;L";#N/A,#N/A,TRUE,"EBIT MMO - Total";#N/A,#N/A,TRUE,"MMO NE, CEE, ASIA, CAR";#N/A,#N/A,TRUE,"MMO LAT, MEA, AFR";#N/A,#N/A,TRUE,"NP growth";#N/A,#N/A,TRUE,"ER impact"}</definedName>
    <definedName name="____a1" localSheetId="4" hidden="1">{#N/A,#N/A,TRUE,"Old - New P&amp;L";#N/A,#N/A,TRUE,"EBIT MMO - Total";#N/A,#N/A,TRUE,"MMO NE, CEE, ASIA, CAR";#N/A,#N/A,TRUE,"MMO LAT, MEA, AFR";#N/A,#N/A,TRUE,"NP growth";#N/A,#N/A,TRUE,"ER impact"}</definedName>
    <definedName name="____a1" localSheetId="5" hidden="1">{#N/A,#N/A,TRUE,"Old - New P&amp;L";#N/A,#N/A,TRUE,"EBIT MMO - Total";#N/A,#N/A,TRUE,"MMO NE, CEE, ASIA, CAR";#N/A,#N/A,TRUE,"MMO LAT, MEA, AFR";#N/A,#N/A,TRUE,"NP growth";#N/A,#N/A,TRUE,"ER impact"}</definedName>
    <definedName name="____a1" localSheetId="3" hidden="1">{#N/A,#N/A,TRUE,"Old - New P&amp;L";#N/A,#N/A,TRUE,"EBIT MMO - Total";#N/A,#N/A,TRUE,"MMO NE, CEE, ASIA, CAR";#N/A,#N/A,TRUE,"MMO LAT, MEA, AFR";#N/A,#N/A,TRUE,"NP growth";#N/A,#N/A,TRUE,"ER impact"}</definedName>
    <definedName name="____a1" localSheetId="1" hidden="1">{#N/A,#N/A,TRUE,"Old - New P&amp;L";#N/A,#N/A,TRUE,"EBIT MMO - Total";#N/A,#N/A,TRUE,"MMO NE, CEE, ASIA, CAR";#N/A,#N/A,TRUE,"MMO LAT, MEA, AFR";#N/A,#N/A,TRUE,"NP growth";#N/A,#N/A,TRUE,"ER impact"}</definedName>
    <definedName name="____a1" hidden="1">{#N/A,#N/A,TRUE,"Old - New P&amp;L";#N/A,#N/A,TRUE,"EBIT MMO - Total";#N/A,#N/A,TRUE,"MMO NE, CEE, ASIA, CAR";#N/A,#N/A,TRUE,"MMO LAT, MEA, AFR";#N/A,#N/A,TRUE,"NP growth";#N/A,#N/A,TRUE,"ER impact"}</definedName>
    <definedName name="____aa1" localSheetId="2" hidden="1">{#N/A,#N/A,TRUE,"Old - New P&amp;L";#N/A,#N/A,TRUE,"EBIT MMO - Total";#N/A,#N/A,TRUE,"MMO NE, CEE, ASIA, CAR";#N/A,#N/A,TRUE,"MMO LAT, MEA, AFR";#N/A,#N/A,TRUE,"NP growth";#N/A,#N/A,TRUE,"ER impact"}</definedName>
    <definedName name="____aa1" localSheetId="4" hidden="1">{#N/A,#N/A,TRUE,"Old - New P&amp;L";#N/A,#N/A,TRUE,"EBIT MMO - Total";#N/A,#N/A,TRUE,"MMO NE, CEE, ASIA, CAR";#N/A,#N/A,TRUE,"MMO LAT, MEA, AFR";#N/A,#N/A,TRUE,"NP growth";#N/A,#N/A,TRUE,"ER impact"}</definedName>
    <definedName name="____aa1" localSheetId="5" hidden="1">{#N/A,#N/A,TRUE,"Old - New P&amp;L";#N/A,#N/A,TRUE,"EBIT MMO - Total";#N/A,#N/A,TRUE,"MMO NE, CEE, ASIA, CAR";#N/A,#N/A,TRUE,"MMO LAT, MEA, AFR";#N/A,#N/A,TRUE,"NP growth";#N/A,#N/A,TRUE,"ER impact"}</definedName>
    <definedName name="____aa1" localSheetId="3" hidden="1">{#N/A,#N/A,TRUE,"Old - New P&amp;L";#N/A,#N/A,TRUE,"EBIT MMO - Total";#N/A,#N/A,TRUE,"MMO NE, CEE, ASIA, CAR";#N/A,#N/A,TRUE,"MMO LAT, MEA, AFR";#N/A,#N/A,TRUE,"NP growth";#N/A,#N/A,TRUE,"ER impact"}</definedName>
    <definedName name="____aa1" localSheetId="1" hidden="1">{#N/A,#N/A,TRUE,"Old - New P&amp;L";#N/A,#N/A,TRUE,"EBIT MMO - Total";#N/A,#N/A,TRUE,"MMO NE, CEE, ASIA, CAR";#N/A,#N/A,TRUE,"MMO LAT, MEA, AFR";#N/A,#N/A,TRUE,"NP growth";#N/A,#N/A,TRUE,"ER impact"}</definedName>
    <definedName name="____aa1" hidden="1">{#N/A,#N/A,TRUE,"Old - New P&amp;L";#N/A,#N/A,TRUE,"EBIT MMO - Total";#N/A,#N/A,TRUE,"MMO NE, CEE, ASIA, CAR";#N/A,#N/A,TRUE,"MMO LAT, MEA, AFR";#N/A,#N/A,TRUE,"NP growth";#N/A,#N/A,TRUE,"ER impact"}</definedName>
    <definedName name="____aa2" localSheetId="2" hidden="1">{#N/A,#N/A,TRUE,"Old - New P&amp;L";#N/A,#N/A,TRUE,"EBIT MMO - Total";#N/A,#N/A,TRUE,"MMO NE, CEE, ASIA, CAR";#N/A,#N/A,TRUE,"MMO LAT, MEA, AFR";#N/A,#N/A,TRUE,"NP growth";#N/A,#N/A,TRUE,"ER impact"}</definedName>
    <definedName name="____aa2" localSheetId="4" hidden="1">{#N/A,#N/A,TRUE,"Old - New P&amp;L";#N/A,#N/A,TRUE,"EBIT MMO - Total";#N/A,#N/A,TRUE,"MMO NE, CEE, ASIA, CAR";#N/A,#N/A,TRUE,"MMO LAT, MEA, AFR";#N/A,#N/A,TRUE,"NP growth";#N/A,#N/A,TRUE,"ER impact"}</definedName>
    <definedName name="____aa2" localSheetId="5" hidden="1">{#N/A,#N/A,TRUE,"Old - New P&amp;L";#N/A,#N/A,TRUE,"EBIT MMO - Total";#N/A,#N/A,TRUE,"MMO NE, CEE, ASIA, CAR";#N/A,#N/A,TRUE,"MMO LAT, MEA, AFR";#N/A,#N/A,TRUE,"NP growth";#N/A,#N/A,TRUE,"ER impact"}</definedName>
    <definedName name="____aa2" localSheetId="3" hidden="1">{#N/A,#N/A,TRUE,"Old - New P&amp;L";#N/A,#N/A,TRUE,"EBIT MMO - Total";#N/A,#N/A,TRUE,"MMO NE, CEE, ASIA, CAR";#N/A,#N/A,TRUE,"MMO LAT, MEA, AFR";#N/A,#N/A,TRUE,"NP growth";#N/A,#N/A,TRUE,"ER impact"}</definedName>
    <definedName name="____aa2" localSheetId="1" hidden="1">{#N/A,#N/A,TRUE,"Old - New P&amp;L";#N/A,#N/A,TRUE,"EBIT MMO - Total";#N/A,#N/A,TRUE,"MMO NE, CEE, ASIA, CAR";#N/A,#N/A,TRUE,"MMO LAT, MEA, AFR";#N/A,#N/A,TRUE,"NP growth";#N/A,#N/A,TRUE,"ER impact"}</definedName>
    <definedName name="____aa2" hidden="1">{#N/A,#N/A,TRUE,"Old - New P&amp;L";#N/A,#N/A,TRUE,"EBIT MMO - Total";#N/A,#N/A,TRUE,"MMO NE, CEE, ASIA, CAR";#N/A,#N/A,TRUE,"MMO LAT, MEA, AFR";#N/A,#N/A,TRUE,"NP growth";#N/A,#N/A,TRUE,"ER impact"}</definedName>
    <definedName name="___a1" localSheetId="2" hidden="1">{#N/A,#N/A,TRUE,"Old - New P&amp;L";#N/A,#N/A,TRUE,"EBIT MMO - Total";#N/A,#N/A,TRUE,"MMO NE, CEE, ASIA, CAR";#N/A,#N/A,TRUE,"MMO LAT, MEA, AFR";#N/A,#N/A,TRUE,"NP growth";#N/A,#N/A,TRUE,"ER impact"}</definedName>
    <definedName name="___a1" localSheetId="4" hidden="1">{#N/A,#N/A,TRUE,"Old - New P&amp;L";#N/A,#N/A,TRUE,"EBIT MMO - Total";#N/A,#N/A,TRUE,"MMO NE, CEE, ASIA, CAR";#N/A,#N/A,TRUE,"MMO LAT, MEA, AFR";#N/A,#N/A,TRUE,"NP growth";#N/A,#N/A,TRUE,"ER impact"}</definedName>
    <definedName name="___a1" localSheetId="5" hidden="1">{#N/A,#N/A,TRUE,"Old - New P&amp;L";#N/A,#N/A,TRUE,"EBIT MMO - Total";#N/A,#N/A,TRUE,"MMO NE, CEE, ASIA, CAR";#N/A,#N/A,TRUE,"MMO LAT, MEA, AFR";#N/A,#N/A,TRUE,"NP growth";#N/A,#N/A,TRUE,"ER impact"}</definedName>
    <definedName name="___a1" localSheetId="3" hidden="1">{#N/A,#N/A,TRUE,"Old - New P&amp;L";#N/A,#N/A,TRUE,"EBIT MMO - Total";#N/A,#N/A,TRUE,"MMO NE, CEE, ASIA, CAR";#N/A,#N/A,TRUE,"MMO LAT, MEA, AFR";#N/A,#N/A,TRUE,"NP growth";#N/A,#N/A,TRUE,"ER impact"}</definedName>
    <definedName name="___a1" localSheetId="1" hidden="1">{#N/A,#N/A,TRUE,"Old - New P&amp;L";#N/A,#N/A,TRUE,"EBIT MMO - Total";#N/A,#N/A,TRUE,"MMO NE, CEE, ASIA, CAR";#N/A,#N/A,TRUE,"MMO LAT, MEA, AFR";#N/A,#N/A,TRUE,"NP growth";#N/A,#N/A,TRUE,"ER impact"}</definedName>
    <definedName name="___a1" hidden="1">{#N/A,#N/A,TRUE,"Old - New P&amp;L";#N/A,#N/A,TRUE,"EBIT MMO - Total";#N/A,#N/A,TRUE,"MMO NE, CEE, ASIA, CAR";#N/A,#N/A,TRUE,"MMO LAT, MEA, AFR";#N/A,#N/A,TRUE,"NP growth";#N/A,#N/A,TRUE,"ER impact"}</definedName>
    <definedName name="___aa1" localSheetId="2" hidden="1">{#N/A,#N/A,TRUE,"Old - New P&amp;L";#N/A,#N/A,TRUE,"EBIT MMO - Total";#N/A,#N/A,TRUE,"MMO NE, CEE, ASIA, CAR";#N/A,#N/A,TRUE,"MMO LAT, MEA, AFR";#N/A,#N/A,TRUE,"NP growth";#N/A,#N/A,TRUE,"ER impact"}</definedName>
    <definedName name="___aa1" localSheetId="4" hidden="1">{#N/A,#N/A,TRUE,"Old - New P&amp;L";#N/A,#N/A,TRUE,"EBIT MMO - Total";#N/A,#N/A,TRUE,"MMO NE, CEE, ASIA, CAR";#N/A,#N/A,TRUE,"MMO LAT, MEA, AFR";#N/A,#N/A,TRUE,"NP growth";#N/A,#N/A,TRUE,"ER impact"}</definedName>
    <definedName name="___aa1" localSheetId="5" hidden="1">{#N/A,#N/A,TRUE,"Old - New P&amp;L";#N/A,#N/A,TRUE,"EBIT MMO - Total";#N/A,#N/A,TRUE,"MMO NE, CEE, ASIA, CAR";#N/A,#N/A,TRUE,"MMO LAT, MEA, AFR";#N/A,#N/A,TRUE,"NP growth";#N/A,#N/A,TRUE,"ER impact"}</definedName>
    <definedName name="___aa1" localSheetId="3" hidden="1">{#N/A,#N/A,TRUE,"Old - New P&amp;L";#N/A,#N/A,TRUE,"EBIT MMO - Total";#N/A,#N/A,TRUE,"MMO NE, CEE, ASIA, CAR";#N/A,#N/A,TRUE,"MMO LAT, MEA, AFR";#N/A,#N/A,TRUE,"NP growth";#N/A,#N/A,TRUE,"ER impact"}</definedName>
    <definedName name="___aa1" localSheetId="1" hidden="1">{#N/A,#N/A,TRUE,"Old - New P&amp;L";#N/A,#N/A,TRUE,"EBIT MMO - Total";#N/A,#N/A,TRUE,"MMO NE, CEE, ASIA, CAR";#N/A,#N/A,TRUE,"MMO LAT, MEA, AFR";#N/A,#N/A,TRUE,"NP growth";#N/A,#N/A,TRUE,"ER impact"}</definedName>
    <definedName name="___aa1" hidden="1">{#N/A,#N/A,TRUE,"Old - New P&amp;L";#N/A,#N/A,TRUE,"EBIT MMO - Total";#N/A,#N/A,TRUE,"MMO NE, CEE, ASIA, CAR";#N/A,#N/A,TRUE,"MMO LAT, MEA, AFR";#N/A,#N/A,TRUE,"NP growth";#N/A,#N/A,TRUE,"ER impact"}</definedName>
    <definedName name="___aa2" localSheetId="2" hidden="1">{#N/A,#N/A,TRUE,"Old - New P&amp;L";#N/A,#N/A,TRUE,"EBIT MMO - Total";#N/A,#N/A,TRUE,"MMO NE, CEE, ASIA, CAR";#N/A,#N/A,TRUE,"MMO LAT, MEA, AFR";#N/A,#N/A,TRUE,"NP growth";#N/A,#N/A,TRUE,"ER impact"}</definedName>
    <definedName name="___aa2" localSheetId="4" hidden="1">{#N/A,#N/A,TRUE,"Old - New P&amp;L";#N/A,#N/A,TRUE,"EBIT MMO - Total";#N/A,#N/A,TRUE,"MMO NE, CEE, ASIA, CAR";#N/A,#N/A,TRUE,"MMO LAT, MEA, AFR";#N/A,#N/A,TRUE,"NP growth";#N/A,#N/A,TRUE,"ER impact"}</definedName>
    <definedName name="___aa2" localSheetId="5" hidden="1">{#N/A,#N/A,TRUE,"Old - New P&amp;L";#N/A,#N/A,TRUE,"EBIT MMO - Total";#N/A,#N/A,TRUE,"MMO NE, CEE, ASIA, CAR";#N/A,#N/A,TRUE,"MMO LAT, MEA, AFR";#N/A,#N/A,TRUE,"NP growth";#N/A,#N/A,TRUE,"ER impact"}</definedName>
    <definedName name="___aa2" localSheetId="3" hidden="1">{#N/A,#N/A,TRUE,"Old - New P&amp;L";#N/A,#N/A,TRUE,"EBIT MMO - Total";#N/A,#N/A,TRUE,"MMO NE, CEE, ASIA, CAR";#N/A,#N/A,TRUE,"MMO LAT, MEA, AFR";#N/A,#N/A,TRUE,"NP growth";#N/A,#N/A,TRUE,"ER impact"}</definedName>
    <definedName name="___aa2" localSheetId="1" hidden="1">{#N/A,#N/A,TRUE,"Old - New P&amp;L";#N/A,#N/A,TRUE,"EBIT MMO - Total";#N/A,#N/A,TRUE,"MMO NE, CEE, ASIA, CAR";#N/A,#N/A,TRUE,"MMO LAT, MEA, AFR";#N/A,#N/A,TRUE,"NP growth";#N/A,#N/A,TRUE,"ER impact"}</definedName>
    <definedName name="___aa2" hidden="1">{#N/A,#N/A,TRUE,"Old - New P&amp;L";#N/A,#N/A,TRUE,"EBIT MMO - Total";#N/A,#N/A,TRUE,"MMO NE, CEE, ASIA, CAR";#N/A,#N/A,TRUE,"MMO LAT, MEA, AFR";#N/A,#N/A,TRUE,"NP growth";#N/A,#N/A,TRUE,"ER impact"}</definedName>
    <definedName name="___thinkcellhkMAAAAAAAAEAAAA50vYLTGIJ0CPxhKnn8co2Q" hidden="1">[2]Chart_data!$F$21:$S$23</definedName>
    <definedName name="___thinkcellhkMAAAAAAAAEAAAA7qAQP9_3g06YUQzKG0YzYA" hidden="1">[2]Chart_data!$F$43:$S$45</definedName>
    <definedName name="___thinkcellhkMAAAAAAAAEAAAAggCgNWFfnkelYoFOWeIuMg" hidden="1">[2]Chart_data!$F$1:$S$3</definedName>
    <definedName name="___thinkcellhkMAAAAAAAAEAAAAJDZrAs2GK02mNCXAohl61g" hidden="1">[2]Chart_data!$F$33:$S$35</definedName>
    <definedName name="___thinkcellhkMAAAAAAAAEAAAAmCVipYlZYEeifk.TaBOx5Q" hidden="1">[2]Chart_data!$F$17:$S$19</definedName>
    <definedName name="___thinkcellhkMAAAAAAAAEAAAAQP2jHo_J4EypuaUg7NrHTg" hidden="1">[2]Chart_data!$F$38:$S$40</definedName>
    <definedName name="___thinkcellhkMAAAAAAAAEAAAARleOq9MfIUSYnJWQVwdOvg" hidden="1">[2]Chart_data!$F$5:$S$7</definedName>
    <definedName name="___thinkcellhkMAAAAAAAAEAAAASgjPD6NP9U6t4lFSC9PnEw" hidden="1">[2]Chart_data!$G$1:$S$3</definedName>
    <definedName name="__1__123Graph_ACHART_1" hidden="1">#REF!</definedName>
    <definedName name="__123Graph_B" hidden="1">[3]TRANSPORTES!#REF!</definedName>
    <definedName name="__123Graph_C" hidden="1">[3]TRANSPORTES!#REF!</definedName>
    <definedName name="__123Graph_D" hidden="1">[3]TRANSPORTES!#REF!</definedName>
    <definedName name="__123Graph_E" hidden="1">[3]TRANSPORTES!#REF!</definedName>
    <definedName name="__123Graph_F" hidden="1">[3]TRANSPORTES!#REF!</definedName>
    <definedName name="__123Graph_X" hidden="1">[3]TRANSPORTES!#REF!</definedName>
    <definedName name="__2__123Graph_ACHART_2" hidden="1">#REF!</definedName>
    <definedName name="__3__123Graph_ACHART_3" hidden="1">#REF!</definedName>
    <definedName name="__a1" localSheetId="2" hidden="1">{#N/A,#N/A,TRUE,"Old - New P&amp;L";#N/A,#N/A,TRUE,"EBIT MMO - Total";#N/A,#N/A,TRUE,"MMO NE, CEE, ASIA, CAR";#N/A,#N/A,TRUE,"MMO LAT, MEA, AFR";#N/A,#N/A,TRUE,"NP growth";#N/A,#N/A,TRUE,"ER impact"}</definedName>
    <definedName name="__a1" localSheetId="4" hidden="1">{#N/A,#N/A,TRUE,"Old - New P&amp;L";#N/A,#N/A,TRUE,"EBIT MMO - Total";#N/A,#N/A,TRUE,"MMO NE, CEE, ASIA, CAR";#N/A,#N/A,TRUE,"MMO LAT, MEA, AFR";#N/A,#N/A,TRUE,"NP growth";#N/A,#N/A,TRUE,"ER impact"}</definedName>
    <definedName name="__a1" localSheetId="5" hidden="1">{#N/A,#N/A,TRUE,"Old - New P&amp;L";#N/A,#N/A,TRUE,"EBIT MMO - Total";#N/A,#N/A,TRUE,"MMO NE, CEE, ASIA, CAR";#N/A,#N/A,TRUE,"MMO LAT, MEA, AFR";#N/A,#N/A,TRUE,"NP growth";#N/A,#N/A,TRUE,"ER impact"}</definedName>
    <definedName name="__a1" localSheetId="3" hidden="1">{#N/A,#N/A,TRUE,"Old - New P&amp;L";#N/A,#N/A,TRUE,"EBIT MMO - Total";#N/A,#N/A,TRUE,"MMO NE, CEE, ASIA, CAR";#N/A,#N/A,TRUE,"MMO LAT, MEA, AFR";#N/A,#N/A,TRUE,"NP growth";#N/A,#N/A,TRUE,"ER impact"}</definedName>
    <definedName name="__a1" localSheetId="1" hidden="1">{#N/A,#N/A,TRUE,"Old - New P&amp;L";#N/A,#N/A,TRUE,"EBIT MMO - Total";#N/A,#N/A,TRUE,"MMO NE, CEE, ASIA, CAR";#N/A,#N/A,TRUE,"MMO LAT, MEA, AFR";#N/A,#N/A,TRUE,"NP growth";#N/A,#N/A,TRUE,"ER impact"}</definedName>
    <definedName name="__a1" hidden="1">{#N/A,#N/A,TRUE,"Old - New P&amp;L";#N/A,#N/A,TRUE,"EBIT MMO - Total";#N/A,#N/A,TRUE,"MMO NE, CEE, ASIA, CAR";#N/A,#N/A,TRUE,"MMO LAT, MEA, AFR";#N/A,#N/A,TRUE,"NP growth";#N/A,#N/A,TRUE,"ER impact"}</definedName>
    <definedName name="__aa1" localSheetId="2" hidden="1">{#N/A,#N/A,TRUE,"Old - New P&amp;L";#N/A,#N/A,TRUE,"EBIT MMO - Total";#N/A,#N/A,TRUE,"MMO NE, CEE, ASIA, CAR";#N/A,#N/A,TRUE,"MMO LAT, MEA, AFR";#N/A,#N/A,TRUE,"NP growth";#N/A,#N/A,TRUE,"ER impact"}</definedName>
    <definedName name="__aa1" localSheetId="4" hidden="1">{#N/A,#N/A,TRUE,"Old - New P&amp;L";#N/A,#N/A,TRUE,"EBIT MMO - Total";#N/A,#N/A,TRUE,"MMO NE, CEE, ASIA, CAR";#N/A,#N/A,TRUE,"MMO LAT, MEA, AFR";#N/A,#N/A,TRUE,"NP growth";#N/A,#N/A,TRUE,"ER impact"}</definedName>
    <definedName name="__aa1" localSheetId="5" hidden="1">{#N/A,#N/A,TRUE,"Old - New P&amp;L";#N/A,#N/A,TRUE,"EBIT MMO - Total";#N/A,#N/A,TRUE,"MMO NE, CEE, ASIA, CAR";#N/A,#N/A,TRUE,"MMO LAT, MEA, AFR";#N/A,#N/A,TRUE,"NP growth";#N/A,#N/A,TRUE,"ER impact"}</definedName>
    <definedName name="__aa1" localSheetId="3" hidden="1">{#N/A,#N/A,TRUE,"Old - New P&amp;L";#N/A,#N/A,TRUE,"EBIT MMO - Total";#N/A,#N/A,TRUE,"MMO NE, CEE, ASIA, CAR";#N/A,#N/A,TRUE,"MMO LAT, MEA, AFR";#N/A,#N/A,TRUE,"NP growth";#N/A,#N/A,TRUE,"ER impact"}</definedName>
    <definedName name="__aa1" localSheetId="1" hidden="1">{#N/A,#N/A,TRUE,"Old - New P&amp;L";#N/A,#N/A,TRUE,"EBIT MMO - Total";#N/A,#N/A,TRUE,"MMO NE, CEE, ASIA, CAR";#N/A,#N/A,TRUE,"MMO LAT, MEA, AFR";#N/A,#N/A,TRUE,"NP growth";#N/A,#N/A,TRUE,"ER impact"}</definedName>
    <definedName name="__aa1" hidden="1">{#N/A,#N/A,TRUE,"Old - New P&amp;L";#N/A,#N/A,TRUE,"EBIT MMO - Total";#N/A,#N/A,TRUE,"MMO NE, CEE, ASIA, CAR";#N/A,#N/A,TRUE,"MMO LAT, MEA, AFR";#N/A,#N/A,TRUE,"NP growth";#N/A,#N/A,TRUE,"ER impact"}</definedName>
    <definedName name="__aa2" localSheetId="2" hidden="1">{#N/A,#N/A,TRUE,"Old - New P&amp;L";#N/A,#N/A,TRUE,"EBIT MMO - Total";#N/A,#N/A,TRUE,"MMO NE, CEE, ASIA, CAR";#N/A,#N/A,TRUE,"MMO LAT, MEA, AFR";#N/A,#N/A,TRUE,"NP growth";#N/A,#N/A,TRUE,"ER impact"}</definedName>
    <definedName name="__aa2" localSheetId="4" hidden="1">{#N/A,#N/A,TRUE,"Old - New P&amp;L";#N/A,#N/A,TRUE,"EBIT MMO - Total";#N/A,#N/A,TRUE,"MMO NE, CEE, ASIA, CAR";#N/A,#N/A,TRUE,"MMO LAT, MEA, AFR";#N/A,#N/A,TRUE,"NP growth";#N/A,#N/A,TRUE,"ER impact"}</definedName>
    <definedName name="__aa2" localSheetId="5" hidden="1">{#N/A,#N/A,TRUE,"Old - New P&amp;L";#N/A,#N/A,TRUE,"EBIT MMO - Total";#N/A,#N/A,TRUE,"MMO NE, CEE, ASIA, CAR";#N/A,#N/A,TRUE,"MMO LAT, MEA, AFR";#N/A,#N/A,TRUE,"NP growth";#N/A,#N/A,TRUE,"ER impact"}</definedName>
    <definedName name="__aa2" localSheetId="3" hidden="1">{#N/A,#N/A,TRUE,"Old - New P&amp;L";#N/A,#N/A,TRUE,"EBIT MMO - Total";#N/A,#N/A,TRUE,"MMO NE, CEE, ASIA, CAR";#N/A,#N/A,TRUE,"MMO LAT, MEA, AFR";#N/A,#N/A,TRUE,"NP growth";#N/A,#N/A,TRUE,"ER impact"}</definedName>
    <definedName name="__aa2" localSheetId="1" hidden="1">{#N/A,#N/A,TRUE,"Old - New P&amp;L";#N/A,#N/A,TRUE,"EBIT MMO - Total";#N/A,#N/A,TRUE,"MMO NE, CEE, ASIA, CAR";#N/A,#N/A,TRUE,"MMO LAT, MEA, AFR";#N/A,#N/A,TRUE,"NP growth";#N/A,#N/A,TRUE,"ER impact"}</definedName>
    <definedName name="__aa2" hidden="1">{#N/A,#N/A,TRUE,"Old - New P&amp;L";#N/A,#N/A,TRUE,"EBIT MMO - Total";#N/A,#N/A,TRUE,"MMO NE, CEE, ASIA, CAR";#N/A,#N/A,TRUE,"MMO LAT, MEA, AFR";#N/A,#N/A,TRUE,"NP growth";#N/A,#N/A,TRUE,"ER impact"}</definedName>
    <definedName name="__d" localSheetId="2" hidden="1">{#N/A,#N/A,TRUE,"Old - New P&amp;L";#N/A,#N/A,TRUE,"EBIT MMO - Total";#N/A,#N/A,TRUE,"MMO NE, CEE, ASIA, CAR";#N/A,#N/A,TRUE,"MMO LAT, MEA, AFR";#N/A,#N/A,TRUE,"NP growth";#N/A,#N/A,TRUE,"ER impact"}</definedName>
    <definedName name="__d" localSheetId="4" hidden="1">{#N/A,#N/A,TRUE,"Old - New P&amp;L";#N/A,#N/A,TRUE,"EBIT MMO - Total";#N/A,#N/A,TRUE,"MMO NE, CEE, ASIA, CAR";#N/A,#N/A,TRUE,"MMO LAT, MEA, AFR";#N/A,#N/A,TRUE,"NP growth";#N/A,#N/A,TRUE,"ER impact"}</definedName>
    <definedName name="__d" localSheetId="5" hidden="1">{#N/A,#N/A,TRUE,"Old - New P&amp;L";#N/A,#N/A,TRUE,"EBIT MMO - Total";#N/A,#N/A,TRUE,"MMO NE, CEE, ASIA, CAR";#N/A,#N/A,TRUE,"MMO LAT, MEA, AFR";#N/A,#N/A,TRUE,"NP growth";#N/A,#N/A,TRUE,"ER impact"}</definedName>
    <definedName name="__d" localSheetId="3" hidden="1">{#N/A,#N/A,TRUE,"Old - New P&amp;L";#N/A,#N/A,TRUE,"EBIT MMO - Total";#N/A,#N/A,TRUE,"MMO NE, CEE, ASIA, CAR";#N/A,#N/A,TRUE,"MMO LAT, MEA, AFR";#N/A,#N/A,TRUE,"NP growth";#N/A,#N/A,TRUE,"ER impact"}</definedName>
    <definedName name="__d" localSheetId="1" hidden="1">{#N/A,#N/A,TRUE,"Old - New P&amp;L";#N/A,#N/A,TRUE,"EBIT MMO - Total";#N/A,#N/A,TRUE,"MMO NE, CEE, ASIA, CAR";#N/A,#N/A,TRUE,"MMO LAT, MEA, AFR";#N/A,#N/A,TRUE,"NP growth";#N/A,#N/A,TRUE,"ER impact"}</definedName>
    <definedName name="__d" hidden="1">{#N/A,#N/A,TRUE,"Old - New P&amp;L";#N/A,#N/A,TRUE,"EBIT MMO - Total";#N/A,#N/A,TRUE,"MMO NE, CEE, ASIA, CAR";#N/A,#N/A,TRUE,"MMO LAT, MEA, AFR";#N/A,#N/A,TRUE,"NP growth";#N/A,#N/A,TRUE,"ER impact"}</definedName>
    <definedName name="__IntlFixup" hidden="1">TRUE</definedName>
    <definedName name="__USD1">1179</definedName>
    <definedName name="__USD2">1220</definedName>
    <definedName name="_1" localSheetId="2" hidden="1">{#N/A,#N/A,TRUE,"Old - New P&amp;L";#N/A,#N/A,TRUE,"EBIT MMO - Total";#N/A,#N/A,TRUE,"MMO NE, CEE, ASIA, CAR";#N/A,#N/A,TRUE,"MMO LAT, MEA, AFR";#N/A,#N/A,TRUE,"NP growth";#N/A,#N/A,TRUE,"ER impact"}</definedName>
    <definedName name="_1" localSheetId="4" hidden="1">{#N/A,#N/A,TRUE,"Old - New P&amp;L";#N/A,#N/A,TRUE,"EBIT MMO - Total";#N/A,#N/A,TRUE,"MMO NE, CEE, ASIA, CAR";#N/A,#N/A,TRUE,"MMO LAT, MEA, AFR";#N/A,#N/A,TRUE,"NP growth";#N/A,#N/A,TRUE,"ER impact"}</definedName>
    <definedName name="_1" localSheetId="5" hidden="1">{#N/A,#N/A,TRUE,"Old - New P&amp;L";#N/A,#N/A,TRUE,"EBIT MMO - Total";#N/A,#N/A,TRUE,"MMO NE, CEE, ASIA, CAR";#N/A,#N/A,TRUE,"MMO LAT, MEA, AFR";#N/A,#N/A,TRUE,"NP growth";#N/A,#N/A,TRUE,"ER impact"}</definedName>
    <definedName name="_1" localSheetId="3" hidden="1">{#N/A,#N/A,TRUE,"Old - New P&amp;L";#N/A,#N/A,TRUE,"EBIT MMO - Total";#N/A,#N/A,TRUE,"MMO NE, CEE, ASIA, CAR";#N/A,#N/A,TRUE,"MMO LAT, MEA, AFR";#N/A,#N/A,TRUE,"NP growth";#N/A,#N/A,TRUE,"ER impact"}</definedName>
    <definedName name="_1" localSheetId="1" hidden="1">{#N/A,#N/A,TRUE,"Old - New P&amp;L";#N/A,#N/A,TRUE,"EBIT MMO - Total";#N/A,#N/A,TRUE,"MMO NE, CEE, ASIA, CAR";#N/A,#N/A,TRUE,"MMO LAT, MEA, AFR";#N/A,#N/A,TRUE,"NP growth";#N/A,#N/A,TRUE,"ER impact"}</definedName>
    <definedName name="_1" hidden="1">{#N/A,#N/A,TRUE,"Old - New P&amp;L";#N/A,#N/A,TRUE,"EBIT MMO - Total";#N/A,#N/A,TRUE,"MMO NE, CEE, ASIA, CAR";#N/A,#N/A,TRUE,"MMO LAT, MEA, AFR";#N/A,#N/A,TRUE,"NP growth";#N/A,#N/A,TRUE,"ER impact"}</definedName>
    <definedName name="_1__123Graph_ACHART_1" hidden="1">#REF!</definedName>
    <definedName name="_10__123Graph_BCHART_1" hidden="1">'[4]General input total'!$Q$119:$Q$131</definedName>
    <definedName name="_10__123Graph_BCHART_2" hidden="1">#REF!</definedName>
    <definedName name="_10__123Graph_BCHART_4" hidden="1">#REF!</definedName>
    <definedName name="_10__123Graph_BCHART_9" hidden="1">#REF!</definedName>
    <definedName name="_10__123Graph_CCHART_2" hidden="1">#REF!</definedName>
    <definedName name="_10__123Graph_DCHART_1" hidden="1">#REF!</definedName>
    <definedName name="_10_AChart" hidden="1">#REF!</definedName>
    <definedName name="_105__123Graph_DCHART_2" hidden="1">#REF!</definedName>
    <definedName name="_11__123Graph_BCHART_3" hidden="1">#REF!</definedName>
    <definedName name="_11__123Graph_CCHART_1" hidden="1">#REF!</definedName>
    <definedName name="_11__123Graph_CCHART_3" hidden="1">#REF!</definedName>
    <definedName name="_11__123Graph_DCHART_2" hidden="1">#REF!</definedName>
    <definedName name="_110__123Graph_XCHART_3" hidden="1">'[5]Front page PDF'!#REF!</definedName>
    <definedName name="_111__123Graph_DCHART_3" hidden="1">#REF!</definedName>
    <definedName name="_111CHART" hidden="1">#REF!</definedName>
    <definedName name="_11Chart" hidden="1">#REF!</definedName>
    <definedName name="_12__123Graph_ACHART_2" hidden="1">#REF!</definedName>
    <definedName name="_12__123Graph_BCHART_2" hidden="1">'[4]General input total'!$Q$133:$Q$145</definedName>
    <definedName name="_12__123Graph_BCHART_3" hidden="1">'[6]General input total'!#REF!</definedName>
    <definedName name="_12__123Graph_BCHART_9" hidden="1">#REF!</definedName>
    <definedName name="_12__123Graph_CCHART_2" hidden="1">#REF!</definedName>
    <definedName name="_12__123Graph_CCHART_9" hidden="1">'[7]Front page'!#REF!</definedName>
    <definedName name="_12__123Graph_DCHART_3" hidden="1">#REF!</definedName>
    <definedName name="_123CHart" hidden="1">#REF!</definedName>
    <definedName name="_124__123Graph_DCHART_9" hidden="1">#REF!</definedName>
    <definedName name="_129__123Graph_XCHART_4" hidden="1">'[5]Front page PDF'!#REF!</definedName>
    <definedName name="_13__123Graph_CCHART_1" hidden="1">#REF!</definedName>
    <definedName name="_13__123Graph_CCHART_3" hidden="1">#REF!</definedName>
    <definedName name="_13__123Graph_DCHART_1" hidden="1">#REF!</definedName>
    <definedName name="_13__123Graph_ECHART_3" hidden="1">#REF!</definedName>
    <definedName name="_130__123Graph_ECHART_3" hidden="1">#REF!</definedName>
    <definedName name="_136__123Graph_XCHART_1" hidden="1">#REF!</definedName>
    <definedName name="_14__123Graph_BCHART_3" hidden="1">'[4]General input total'!#REF!</definedName>
    <definedName name="_14__123Graph_CCHART_1" hidden="1">'[6]General input total'!#REF!</definedName>
    <definedName name="_14__123Graph_CCHART_2" hidden="1">#REF!</definedName>
    <definedName name="_14__123Graph_DCHART_2" hidden="1">#REF!</definedName>
    <definedName name="_14__123Graph_XCHART_1" hidden="1">#REF!</definedName>
    <definedName name="_142__123Graph_XCHART_2" hidden="1">#REF!</definedName>
    <definedName name="_148__123Graph_XCHART_9" hidden="1">'[5]Front page PDF'!#REF!</definedName>
    <definedName name="_15__123Graph_CCHART_3" hidden="1">#REF!</definedName>
    <definedName name="_15__123Graph_CCHART_9" hidden="1">#REF!</definedName>
    <definedName name="_15__123Graph_DCHART_3" hidden="1">#REF!</definedName>
    <definedName name="_15__123Graph_XCHART_2" hidden="1">#REF!</definedName>
    <definedName name="_153__123Graph_XCHART_3" hidden="1">#REF!</definedName>
    <definedName name="_16__123Graph_BCHART_9" hidden="1">'[7]Front page'!#REF!</definedName>
    <definedName name="_16__123Graph_CCHART_2" hidden="1">'[6]General input total'!#REF!</definedName>
    <definedName name="_16__123Graph_CCHART_4" hidden="1">#REF!</definedName>
    <definedName name="_16__123Graph_DCHART_1" hidden="1">#REF!</definedName>
    <definedName name="_16__123Graph_DCHART_9" hidden="1">'[7]Front page'!#REF!</definedName>
    <definedName name="_164__123Graph_XCHART_4" hidden="1">#REF!</definedName>
    <definedName name="_17__123Graph_CCHART_1" hidden="1">#REF!</definedName>
    <definedName name="_17__123Graph_DCHART_2" hidden="1">#REF!</definedName>
    <definedName name="_17__123Graph_ECHART_3" hidden="1">#REF!</definedName>
    <definedName name="_175__123Graph_XCHART_9" hidden="1">#REF!</definedName>
    <definedName name="_18__123Graph_ACHART_3" hidden="1">#REF!</definedName>
    <definedName name="_18__123Graph_CCHART_1" hidden="1">'[4]General input total'!#REF!</definedName>
    <definedName name="_18__123Graph_CCHART_2" hidden="1">#REF!</definedName>
    <definedName name="_18__123Graph_CCHART_3" hidden="1">'[6]General input total'!#REF!</definedName>
    <definedName name="_18__123Graph_CCHART_9" hidden="1">#REF!</definedName>
    <definedName name="_18__123Graph_DCHART_3" hidden="1">#REF!</definedName>
    <definedName name="_18__123Graph_XCHART_1" hidden="1">#REF!</definedName>
    <definedName name="_19__123Graph_CCHART_3" hidden="1">#REF!</definedName>
    <definedName name="_19__123Graph_DCHART_1" hidden="1">#REF!</definedName>
    <definedName name="_19__123Graph_XCHART_2" hidden="1">#REF!</definedName>
    <definedName name="_2__123Graph_ACHART_1" hidden="1">'[6]General input total'!#REF!</definedName>
    <definedName name="_2__123Graph_ACHART_2" hidden="1">#REF!</definedName>
    <definedName name="_20__123Graph_CCHART_2" hidden="1">'[4]General input total'!#REF!</definedName>
    <definedName name="_20__123Graph_DCHART_1" hidden="1">'[6]General input total'!#REF!</definedName>
    <definedName name="_20__123Graph_DCHART_2" hidden="1">#REF!</definedName>
    <definedName name="_20__123Graph_DCHART_9" hidden="1">#REF!</definedName>
    <definedName name="_20__123Graph_XCHART_3" hidden="1">'[7]Front page'!#REF!</definedName>
    <definedName name="_21__123Graph_DCHART_3" hidden="1">#REF!</definedName>
    <definedName name="_21__123Graph_ECHART_3" hidden="1">#REF!</definedName>
    <definedName name="_21__123Graph_XCHART_4" hidden="1">'[7]Front page'!#REF!</definedName>
    <definedName name="_22__123Graph_ACHART_9" hidden="1">'[5]Front page PDF'!#REF!</definedName>
    <definedName name="_22__123Graph_CCHART_3" hidden="1">'[4]General input total'!#REF!</definedName>
    <definedName name="_22__123Graph_DCHART_2" hidden="1">'[6]General input total'!#REF!</definedName>
    <definedName name="_22__123Graph_DCHART_4" hidden="1">#REF!</definedName>
    <definedName name="_22__123Graph_XCHART_1" hidden="1">#REF!</definedName>
    <definedName name="_22__123Graph_XCHART_9" hidden="1">'[7]Front page'!#REF!</definedName>
    <definedName name="_22_Chart" hidden="1">#REF!</definedName>
    <definedName name="_23__123Graph_BCHART_1" hidden="1">#REF!</definedName>
    <definedName name="_23__123Graph_XCHART_2" hidden="1">#REF!</definedName>
    <definedName name="_24__123Graph_BCHART_2" hidden="1">#REF!</definedName>
    <definedName name="_24__123Graph_CCHART_9" hidden="1">'[7]Front page'!#REF!</definedName>
    <definedName name="_24__123Graph_DCHART_3" hidden="1">'[6]General input total'!#REF!</definedName>
    <definedName name="_24__123Graph_DCHART_9" hidden="1">#REF!</definedName>
    <definedName name="_25__123Graph_BCHART_3" hidden="1">#REF!</definedName>
    <definedName name="_25__123Graph_DCHART_1" hidden="1">#REF!</definedName>
    <definedName name="_25__123Graph_ECHART_3" hidden="1">#REF!</definedName>
    <definedName name="_25__123Graph_XCHART_3" hidden="1">#REF!</definedName>
    <definedName name="_26__123Graph_DCHART_1" hidden="1">'[4]General input total'!$M$119:$M$131</definedName>
    <definedName name="_26__123Graph_DCHART_2" hidden="1">#REF!</definedName>
    <definedName name="_26__123Graph_ECHART_3" hidden="1">'[6]General input total'!#REF!</definedName>
    <definedName name="_26__123Graph_XCHART_1" hidden="1">#REF!</definedName>
    <definedName name="_27__123Graph_DCHART_3" hidden="1">#REF!</definedName>
    <definedName name="_27__123Graph_XCHART_2" hidden="1">#REF!</definedName>
    <definedName name="_27__123Graph_XCHART_4" hidden="1">#REF!</definedName>
    <definedName name="_28__123Graph_DCHART_2" hidden="1">'[4]General input total'!$M$133:$M$145</definedName>
    <definedName name="_29__123Graph_XCHART_3" hidden="1">#REF!</definedName>
    <definedName name="_29__123Graph_XCHART_9" hidden="1">#REF!</definedName>
    <definedName name="_3__123Graph_ACHART_3" hidden="1">#REF!</definedName>
    <definedName name="_30__123Graph_DCHART_3" hidden="1">'[4]General input total'!#REF!</definedName>
    <definedName name="_30__123Graph_XCHART_3" hidden="1">'[8]Front page PDF'!#REF!</definedName>
    <definedName name="_31__123Graph_ACHART_9" hidden="1">#REF!</definedName>
    <definedName name="_31__123Graph_XCHART_4" hidden="1">#REF!</definedName>
    <definedName name="_32__123Graph_DCHART_9" hidden="1">'[7]Front page'!#REF!</definedName>
    <definedName name="_33__123Graph_ECHART_3" hidden="1">#REF!</definedName>
    <definedName name="_33__123Graph_XCHART_4" hidden="1">'[8]Front page PDF'!#REF!</definedName>
    <definedName name="_33__123Graph_XCHART_9" hidden="1">#REF!</definedName>
    <definedName name="_34__123Graph_ECHART_3" hidden="1">'[4]General input total'!#REF!</definedName>
    <definedName name="_34__123Graph_XCHART_1" hidden="1">#REF!</definedName>
    <definedName name="_35__123Graph_XCHART_2" hidden="1">#REF!</definedName>
    <definedName name="_36__123Graph_XCHART_1" hidden="1">'[4]General input total'!$B$119:$B$131</definedName>
    <definedName name="_36__123Graph_XCHART_9" hidden="1">'[8]Front page PDF'!#REF!</definedName>
    <definedName name="_37__123Graph_BCHART_1" hidden="1">#REF!</definedName>
    <definedName name="_38__123Graph_XCHART_2" hidden="1">'[4]General input total'!$B$133:$B$145</definedName>
    <definedName name="_4__123Graph_ACHART_2" hidden="1">'[6]General input total'!#REF!</definedName>
    <definedName name="_4__123Graph_ACHART_4" hidden="1">#REF!</definedName>
    <definedName name="_4__123Graph_ACHART_9" hidden="1">'[7]Front page'!#REF!</definedName>
    <definedName name="_4__123Graph_BCHART_1" hidden="1">#REF!</definedName>
    <definedName name="_40__123Graph_XCHART_3" hidden="1">'[7]Front page'!#REF!</definedName>
    <definedName name="_42__123Graph_XCHART_4" hidden="1">'[9]Front page'!#REF!</definedName>
    <definedName name="_43__123Graph_BCHART_2" hidden="1">#REF!</definedName>
    <definedName name="_44__123Graph_BCHART_9" hidden="1">'[5]Front page PDF'!#REF!</definedName>
    <definedName name="_44__123Graph_XCHART_9" hidden="1">'[9]Front page'!#REF!</definedName>
    <definedName name="_45__123Graph_CCHART_1" hidden="1">#REF!</definedName>
    <definedName name="_45__123Graph_XCHART_4" hidden="1">'[7]Front page'!#REF!</definedName>
    <definedName name="_46__123Graph_CCHART_2" hidden="1">#REF!</definedName>
    <definedName name="_47__123Graph_CCHART_3" hidden="1">#REF!</definedName>
    <definedName name="_49__123Graph_BCHART_3" hidden="1">#REF!</definedName>
    <definedName name="_5__123Graph_ACHART_9" hidden="1">#REF!</definedName>
    <definedName name="_5__123Graph_BCHART_1" hidden="1">#REF!</definedName>
    <definedName name="_5__123Graph_BCHART_2" hidden="1">#REF!</definedName>
    <definedName name="_50__123Graph_XCHART_9" hidden="1">'[7]Front page'!#REF!</definedName>
    <definedName name="_6__123Graph_ACHART_1" hidden="1">#REF!</definedName>
    <definedName name="_6__123Graph_ACHART_3" hidden="1">'[6]General input total'!#REF!</definedName>
    <definedName name="_6__123Graph_ACHART_9" hidden="1">#REF!</definedName>
    <definedName name="_6__123Graph_BCHART_1" hidden="1">#REF!</definedName>
    <definedName name="_6__123Graph_BCHART_2" hidden="1">#REF!</definedName>
    <definedName name="_6__123Graph_BCHART_3" hidden="1">#REF!</definedName>
    <definedName name="_62__123Graph_BCHART_9" hidden="1">#REF!</definedName>
    <definedName name="_66__123Graph_CCHART_9" hidden="1">'[5]Front page PDF'!#REF!</definedName>
    <definedName name="_67__123Graph_DCHART_1" hidden="1">#REF!</definedName>
    <definedName name="_68__123Graph_CCHART_1" hidden="1">#REF!</definedName>
    <definedName name="_68__123Graph_DCHART_2" hidden="1">#REF!</definedName>
    <definedName name="_69__123Graph_DCHART_3" hidden="1">#REF!</definedName>
    <definedName name="_7__123Graph_BCHART_1" hidden="1">#REF!</definedName>
    <definedName name="_7__123Graph_BCHART_2" hidden="1">#REF!</definedName>
    <definedName name="_7__123Graph_BCHART_3" hidden="1">#REF!</definedName>
    <definedName name="_7__123Graph_CCHART_1" hidden="1">#REF!</definedName>
    <definedName name="_74__123Graph_CCHART_2" hidden="1">#REF!</definedName>
    <definedName name="_8__123Graph_ACHART_9" hidden="1">'[7]Front page'!#REF!</definedName>
    <definedName name="_8__123Graph_BCHART_1" hidden="1">'[6]General input total'!#REF!</definedName>
    <definedName name="_8__123Graph_BCHART_2" hidden="1">#REF!</definedName>
    <definedName name="_8__123Graph_BCHART_3" hidden="1">#REF!</definedName>
    <definedName name="_8__123Graph_BCHART_9" hidden="1">'[7]Front page'!#REF!</definedName>
    <definedName name="_8__123Graph_CCHART_2" hidden="1">#REF!</definedName>
    <definedName name="_80__123Graph_CCHART_3" hidden="1">#REF!</definedName>
    <definedName name="_88__123Graph_DCHART_9" hidden="1">'[5]Front page PDF'!#REF!</definedName>
    <definedName name="_89__123Graph_ECHART_3" hidden="1">#REF!</definedName>
    <definedName name="_9__123Graph_BCHART_1" hidden="1">#REF!</definedName>
    <definedName name="_9__123Graph_BCHART_3" hidden="1">#REF!</definedName>
    <definedName name="_9__123Graph_CCHART_1" hidden="1">#REF!</definedName>
    <definedName name="_9__123Graph_CCHART_3" hidden="1">#REF!</definedName>
    <definedName name="_90__123Graph_XCHART_1" hidden="1">#REF!</definedName>
    <definedName name="_91__123Graph_XCHART_2" hidden="1">#REF!</definedName>
    <definedName name="_93__123Graph_CCHART_9" hidden="1">#REF!</definedName>
    <definedName name="_99__123Graph_DCHART_1" hidden="1">#REF!</definedName>
    <definedName name="_a1" localSheetId="2" hidden="1">{#N/A,#N/A,TRUE,"Old - New P&amp;L";#N/A,#N/A,TRUE,"EBIT MMO - Total";#N/A,#N/A,TRUE,"MMO NE, CEE, ASIA, CAR";#N/A,#N/A,TRUE,"MMO LAT, MEA, AFR";#N/A,#N/A,TRUE,"NP growth";#N/A,#N/A,TRUE,"ER impact"}</definedName>
    <definedName name="_a1" localSheetId="4" hidden="1">{#N/A,#N/A,TRUE,"Old - New P&amp;L";#N/A,#N/A,TRUE,"EBIT MMO - Total";#N/A,#N/A,TRUE,"MMO NE, CEE, ASIA, CAR";#N/A,#N/A,TRUE,"MMO LAT, MEA, AFR";#N/A,#N/A,TRUE,"NP growth";#N/A,#N/A,TRUE,"ER impact"}</definedName>
    <definedName name="_a1" localSheetId="5" hidden="1">{#N/A,#N/A,TRUE,"Old - New P&amp;L";#N/A,#N/A,TRUE,"EBIT MMO - Total";#N/A,#N/A,TRUE,"MMO NE, CEE, ASIA, CAR";#N/A,#N/A,TRUE,"MMO LAT, MEA, AFR";#N/A,#N/A,TRUE,"NP growth";#N/A,#N/A,TRUE,"ER impact"}</definedName>
    <definedName name="_a1" localSheetId="3" hidden="1">{#N/A,#N/A,TRUE,"Old - New P&amp;L";#N/A,#N/A,TRUE,"EBIT MMO - Total";#N/A,#N/A,TRUE,"MMO NE, CEE, ASIA, CAR";#N/A,#N/A,TRUE,"MMO LAT, MEA, AFR";#N/A,#N/A,TRUE,"NP growth";#N/A,#N/A,TRUE,"ER impact"}</definedName>
    <definedName name="_a1" localSheetId="1" hidden="1">{#N/A,#N/A,TRUE,"Old - New P&amp;L";#N/A,#N/A,TRUE,"EBIT MMO - Total";#N/A,#N/A,TRUE,"MMO NE, CEE, ASIA, CAR";#N/A,#N/A,TRUE,"MMO LAT, MEA, AFR";#N/A,#N/A,TRUE,"NP growth";#N/A,#N/A,TRUE,"ER impact"}</definedName>
    <definedName name="_a1" hidden="1">{#N/A,#N/A,TRUE,"Old - New P&amp;L";#N/A,#N/A,TRUE,"EBIT MMO - Total";#N/A,#N/A,TRUE,"MMO NE, CEE, ASIA, CAR";#N/A,#N/A,TRUE,"MMO LAT, MEA, AFR";#N/A,#N/A,TRUE,"NP growth";#N/A,#N/A,TRUE,"ER impact"}</definedName>
    <definedName name="_aa1" localSheetId="2" hidden="1">{#N/A,#N/A,TRUE,"Old - New P&amp;L";#N/A,#N/A,TRUE,"EBIT MMO - Total";#N/A,#N/A,TRUE,"MMO NE, CEE, ASIA, CAR";#N/A,#N/A,TRUE,"MMO LAT, MEA, AFR";#N/A,#N/A,TRUE,"NP growth";#N/A,#N/A,TRUE,"ER impact"}</definedName>
    <definedName name="_aa1" localSheetId="4" hidden="1">{#N/A,#N/A,TRUE,"Old - New P&amp;L";#N/A,#N/A,TRUE,"EBIT MMO - Total";#N/A,#N/A,TRUE,"MMO NE, CEE, ASIA, CAR";#N/A,#N/A,TRUE,"MMO LAT, MEA, AFR";#N/A,#N/A,TRUE,"NP growth";#N/A,#N/A,TRUE,"ER impact"}</definedName>
    <definedName name="_aa1" localSheetId="5" hidden="1">{#N/A,#N/A,TRUE,"Old - New P&amp;L";#N/A,#N/A,TRUE,"EBIT MMO - Total";#N/A,#N/A,TRUE,"MMO NE, CEE, ASIA, CAR";#N/A,#N/A,TRUE,"MMO LAT, MEA, AFR";#N/A,#N/A,TRUE,"NP growth";#N/A,#N/A,TRUE,"ER impact"}</definedName>
    <definedName name="_aa1" localSheetId="3" hidden="1">{#N/A,#N/A,TRUE,"Old - New P&amp;L";#N/A,#N/A,TRUE,"EBIT MMO - Total";#N/A,#N/A,TRUE,"MMO NE, CEE, ASIA, CAR";#N/A,#N/A,TRUE,"MMO LAT, MEA, AFR";#N/A,#N/A,TRUE,"NP growth";#N/A,#N/A,TRUE,"ER impact"}</definedName>
    <definedName name="_aa1" localSheetId="1" hidden="1">{#N/A,#N/A,TRUE,"Old - New P&amp;L";#N/A,#N/A,TRUE,"EBIT MMO - Total";#N/A,#N/A,TRUE,"MMO NE, CEE, ASIA, CAR";#N/A,#N/A,TRUE,"MMO LAT, MEA, AFR";#N/A,#N/A,TRUE,"NP growth";#N/A,#N/A,TRUE,"ER impact"}</definedName>
    <definedName name="_aa1" hidden="1">{#N/A,#N/A,TRUE,"Old - New P&amp;L";#N/A,#N/A,TRUE,"EBIT MMO - Total";#N/A,#N/A,TRUE,"MMO NE, CEE, ASIA, CAR";#N/A,#N/A,TRUE,"MMO LAT, MEA, AFR";#N/A,#N/A,TRUE,"NP growth";#N/A,#N/A,TRUE,"ER impact"}</definedName>
    <definedName name="_aa2" localSheetId="2" hidden="1">{#N/A,#N/A,TRUE,"Old - New P&amp;L";#N/A,#N/A,TRUE,"EBIT MMO - Total";#N/A,#N/A,TRUE,"MMO NE, CEE, ASIA, CAR";#N/A,#N/A,TRUE,"MMO LAT, MEA, AFR";#N/A,#N/A,TRUE,"NP growth";#N/A,#N/A,TRUE,"ER impact"}</definedName>
    <definedName name="_aa2" localSheetId="4" hidden="1">{#N/A,#N/A,TRUE,"Old - New P&amp;L";#N/A,#N/A,TRUE,"EBIT MMO - Total";#N/A,#N/A,TRUE,"MMO NE, CEE, ASIA, CAR";#N/A,#N/A,TRUE,"MMO LAT, MEA, AFR";#N/A,#N/A,TRUE,"NP growth";#N/A,#N/A,TRUE,"ER impact"}</definedName>
    <definedName name="_aa2" localSheetId="5" hidden="1">{#N/A,#N/A,TRUE,"Old - New P&amp;L";#N/A,#N/A,TRUE,"EBIT MMO - Total";#N/A,#N/A,TRUE,"MMO NE, CEE, ASIA, CAR";#N/A,#N/A,TRUE,"MMO LAT, MEA, AFR";#N/A,#N/A,TRUE,"NP growth";#N/A,#N/A,TRUE,"ER impact"}</definedName>
    <definedName name="_aa2" localSheetId="3" hidden="1">{#N/A,#N/A,TRUE,"Old - New P&amp;L";#N/A,#N/A,TRUE,"EBIT MMO - Total";#N/A,#N/A,TRUE,"MMO NE, CEE, ASIA, CAR";#N/A,#N/A,TRUE,"MMO LAT, MEA, AFR";#N/A,#N/A,TRUE,"NP growth";#N/A,#N/A,TRUE,"ER impact"}</definedName>
    <definedName name="_aa2" localSheetId="1" hidden="1">{#N/A,#N/A,TRUE,"Old - New P&amp;L";#N/A,#N/A,TRUE,"EBIT MMO - Total";#N/A,#N/A,TRUE,"MMO NE, CEE, ASIA, CAR";#N/A,#N/A,TRUE,"MMO LAT, MEA, AFR";#N/A,#N/A,TRUE,"NP growth";#N/A,#N/A,TRUE,"ER impact"}</definedName>
    <definedName name="_aa2" hidden="1">{#N/A,#N/A,TRUE,"Old - New P&amp;L";#N/A,#N/A,TRUE,"EBIT MMO - Total";#N/A,#N/A,TRUE,"MMO NE, CEE, ASIA, CAR";#N/A,#N/A,TRUE,"MMO LAT, MEA, AFR";#N/A,#N/A,TRUE,"NP growth";#N/A,#N/A,TRUE,"ER impact"}</definedName>
    <definedName name="_ACHART_10" hidden="1">'[5]Front page PDF'!#REF!</definedName>
    <definedName name="_ACHART_12" hidden="1">#REF!</definedName>
    <definedName name="_BBCHART_10" hidden="1">#REF!</definedName>
    <definedName name="_BCHART_10" hidden="1">'[5]Front page PDF'!#REF!</definedName>
    <definedName name="_CHART_10" hidden="1">'[5]Front page PDF'!#REF!</definedName>
    <definedName name="_CMX4">'[10]Contribution Margin'!$G$20</definedName>
    <definedName name="_DCHART_10" hidden="1">'[5]Front page PDF'!#REF!</definedName>
    <definedName name="_DCHART_13" hidden="1">#REF!</definedName>
    <definedName name="_DDCHArt_10" hidden="1">#REF!</definedName>
    <definedName name="_Fill" hidden="1">'[11]#REF'!$Z$2:$AQ$2</definedName>
    <definedName name="_k" hidden="1">'[4]General input total'!#REF!</definedName>
    <definedName name="_KA1" localSheetId="2" hidden="1">{#N/A,#N/A,FALSE,"Sheet1"}</definedName>
    <definedName name="_KA1" localSheetId="4" hidden="1">{#N/A,#N/A,FALSE,"Sheet1"}</definedName>
    <definedName name="_KA1" localSheetId="5" hidden="1">{#N/A,#N/A,FALSE,"Sheet1"}</definedName>
    <definedName name="_KA1" localSheetId="3" hidden="1">{#N/A,#N/A,FALSE,"Sheet1"}</definedName>
    <definedName name="_KA1" localSheetId="1" hidden="1">{#N/A,#N/A,FALSE,"Sheet1"}</definedName>
    <definedName name="_KA1" hidden="1">{#N/A,#N/A,FALSE,"Sheet1"}</definedName>
    <definedName name="_Key1" hidden="1">'[11]#REF'!$Y$5</definedName>
    <definedName name="_Key2" hidden="1">#REF!</definedName>
    <definedName name="_OP2" hidden="1">'[12]General input total'!#REF!</definedName>
    <definedName name="_Order1" hidden="1">255</definedName>
    <definedName name="_Order2" hidden="1">255</definedName>
    <definedName name="_Sort" hidden="1">'[11]#REF'!$Y$5:$AQ$364</definedName>
    <definedName name="_TEST" hidden="1">#REF!</definedName>
    <definedName name="_UB1" localSheetId="2" hidden="1">{"'Feb 99'!$A$1:$G$30"}</definedName>
    <definedName name="_UB1" localSheetId="4" hidden="1">{"'Feb 99'!$A$1:$G$30"}</definedName>
    <definedName name="_UB1" localSheetId="5" hidden="1">{"'Feb 99'!$A$1:$G$30"}</definedName>
    <definedName name="_UB1" localSheetId="3" hidden="1">{"'Feb 99'!$A$1:$G$30"}</definedName>
    <definedName name="_UB1" localSheetId="1" hidden="1">{"'Feb 99'!$A$1:$G$30"}</definedName>
    <definedName name="_UB1" hidden="1">{"'Feb 99'!$A$1:$G$30"}</definedName>
    <definedName name="_UB2" localSheetId="2" hidden="1">{"'Feb 99'!$A$1:$G$30"}</definedName>
    <definedName name="_UB2" localSheetId="4" hidden="1">{"'Feb 99'!$A$1:$G$30"}</definedName>
    <definedName name="_UB2" localSheetId="5" hidden="1">{"'Feb 99'!$A$1:$G$30"}</definedName>
    <definedName name="_UB2" localSheetId="3" hidden="1">{"'Feb 99'!$A$1:$G$30"}</definedName>
    <definedName name="_UB2" localSheetId="1" hidden="1">{"'Feb 99'!$A$1:$G$30"}</definedName>
    <definedName name="_UB2" hidden="1">{"'Feb 99'!$A$1:$G$30"}</definedName>
    <definedName name="_USD1">1195</definedName>
    <definedName name="_USD2">1220</definedName>
    <definedName name="_VCHART_10" hidden="1">#REF!</definedName>
    <definedName name="_XCHART_10" hidden="1">'[5]Front page PDF'!#REF!</definedName>
    <definedName name="_XCHART_11" hidden="1">'[5]Front page PDF'!#REF!</definedName>
    <definedName name="_XCHART_3" hidden="1">#REF!</definedName>
    <definedName name="_XCHART10" hidden="1">'[5]Front page PDF'!#REF!</definedName>
    <definedName name="A">#REF!</definedName>
    <definedName name="à140">[13]Mate_beer!$F$194,[13]Mate_beer!$F$213</definedName>
    <definedName name="À151">[14]vodka!$E$158</definedName>
    <definedName name="a1a" localSheetId="2" hidden="1">{#N/A,#N/A,TRUE,"Old - New P&amp;L";#N/A,#N/A,TRUE,"EBIT MMO - Total";#N/A,#N/A,TRUE,"MMO NE, CEE, ASIA, CAR";#N/A,#N/A,TRUE,"MMO LAT, MEA, AFR";#N/A,#N/A,TRUE,"NP growth";#N/A,#N/A,TRUE,"ER impact"}</definedName>
    <definedName name="a1a" localSheetId="4" hidden="1">{#N/A,#N/A,TRUE,"Old - New P&amp;L";#N/A,#N/A,TRUE,"EBIT MMO - Total";#N/A,#N/A,TRUE,"MMO NE, CEE, ASIA, CAR";#N/A,#N/A,TRUE,"MMO LAT, MEA, AFR";#N/A,#N/A,TRUE,"NP growth";#N/A,#N/A,TRUE,"ER impact"}</definedName>
    <definedName name="a1a" localSheetId="5" hidden="1">{#N/A,#N/A,TRUE,"Old - New P&amp;L";#N/A,#N/A,TRUE,"EBIT MMO - Total";#N/A,#N/A,TRUE,"MMO NE, CEE, ASIA, CAR";#N/A,#N/A,TRUE,"MMO LAT, MEA, AFR";#N/A,#N/A,TRUE,"NP growth";#N/A,#N/A,TRUE,"ER impact"}</definedName>
    <definedName name="a1a" localSheetId="3" hidden="1">{#N/A,#N/A,TRUE,"Old - New P&amp;L";#N/A,#N/A,TRUE,"EBIT MMO - Total";#N/A,#N/A,TRUE,"MMO NE, CEE, ASIA, CAR";#N/A,#N/A,TRUE,"MMO LAT, MEA, AFR";#N/A,#N/A,TRUE,"NP growth";#N/A,#N/A,TRUE,"ER impact"}</definedName>
    <definedName name="a1a" localSheetId="1" hidden="1">{#N/A,#N/A,TRUE,"Old - New P&amp;L";#N/A,#N/A,TRUE,"EBIT MMO - Total";#N/A,#N/A,TRUE,"MMO NE, CEE, ASIA, CAR";#N/A,#N/A,TRUE,"MMO LAT, MEA, AFR";#N/A,#N/A,TRUE,"NP growth";#N/A,#N/A,TRUE,"ER impact"}</definedName>
    <definedName name="a1a" hidden="1">{#N/A,#N/A,TRUE,"Old - New P&amp;L";#N/A,#N/A,TRUE,"EBIT MMO - Total";#N/A,#N/A,TRUE,"MMO NE, CEE, ASIA, CAR";#N/A,#N/A,TRUE,"MMO LAT, MEA, AFR";#N/A,#N/A,TRUE,"NP growth";#N/A,#N/A,TRUE,"ER impact"}</definedName>
    <definedName name="A2A" localSheetId="2" hidden="1">{#N/A,#N/A,FALSE,"Sheet1"}</definedName>
    <definedName name="A2A" localSheetId="4" hidden="1">{#N/A,#N/A,FALSE,"Sheet1"}</definedName>
    <definedName name="A2A" localSheetId="5" hidden="1">{#N/A,#N/A,FALSE,"Sheet1"}</definedName>
    <definedName name="A2A" localSheetId="3" hidden="1">{#N/A,#N/A,FALSE,"Sheet1"}</definedName>
    <definedName name="A2A" localSheetId="1" hidden="1">{#N/A,#N/A,FALSE,"Sheet1"}</definedName>
    <definedName name="A2A" hidden="1">{#N/A,#N/A,FALSE,"Sheet1"}</definedName>
    <definedName name="aa" hidden="1">#REF!</definedName>
    <definedName name="aa1a" localSheetId="2" hidden="1">{#N/A,#N/A,TRUE,"Old - New P&amp;L";#N/A,#N/A,TRUE,"EBIT MMO - Total";#N/A,#N/A,TRUE,"MMO NE, CEE, ASIA, CAR";#N/A,#N/A,TRUE,"MMO LAT, MEA, AFR";#N/A,#N/A,TRUE,"NP growth";#N/A,#N/A,TRUE,"ER impact"}</definedName>
    <definedName name="aa1a" localSheetId="4" hidden="1">{#N/A,#N/A,TRUE,"Old - New P&amp;L";#N/A,#N/A,TRUE,"EBIT MMO - Total";#N/A,#N/A,TRUE,"MMO NE, CEE, ASIA, CAR";#N/A,#N/A,TRUE,"MMO LAT, MEA, AFR";#N/A,#N/A,TRUE,"NP growth";#N/A,#N/A,TRUE,"ER impact"}</definedName>
    <definedName name="aa1a" localSheetId="5" hidden="1">{#N/A,#N/A,TRUE,"Old - New P&amp;L";#N/A,#N/A,TRUE,"EBIT MMO - Total";#N/A,#N/A,TRUE,"MMO NE, CEE, ASIA, CAR";#N/A,#N/A,TRUE,"MMO LAT, MEA, AFR";#N/A,#N/A,TRUE,"NP growth";#N/A,#N/A,TRUE,"ER impact"}</definedName>
    <definedName name="aa1a" localSheetId="3" hidden="1">{#N/A,#N/A,TRUE,"Old - New P&amp;L";#N/A,#N/A,TRUE,"EBIT MMO - Total";#N/A,#N/A,TRUE,"MMO NE, CEE, ASIA, CAR";#N/A,#N/A,TRUE,"MMO LAT, MEA, AFR";#N/A,#N/A,TRUE,"NP growth";#N/A,#N/A,TRUE,"ER impact"}</definedName>
    <definedName name="aa1a" localSheetId="1" hidden="1">{#N/A,#N/A,TRUE,"Old - New P&amp;L";#N/A,#N/A,TRUE,"EBIT MMO - Total";#N/A,#N/A,TRUE,"MMO NE, CEE, ASIA, CAR";#N/A,#N/A,TRUE,"MMO LAT, MEA, AFR";#N/A,#N/A,TRUE,"NP growth";#N/A,#N/A,TRUE,"ER impact"}</definedName>
    <definedName name="aa1a" hidden="1">{#N/A,#N/A,TRUE,"Old - New P&amp;L";#N/A,#N/A,TRUE,"EBIT MMO - Total";#N/A,#N/A,TRUE,"MMO NE, CEE, ASIA, CAR";#N/A,#N/A,TRUE,"MMO LAT, MEA, AFR";#N/A,#N/A,TRUE,"NP growth";#N/A,#N/A,TRUE,"ER impact"}</definedName>
    <definedName name="aa2a" localSheetId="2" hidden="1">{#N/A,#N/A,TRUE,"Old - New P&amp;L";#N/A,#N/A,TRUE,"EBIT MMO - Total";#N/A,#N/A,TRUE,"MMO NE, CEE, ASIA, CAR";#N/A,#N/A,TRUE,"MMO LAT, MEA, AFR";#N/A,#N/A,TRUE,"NP growth";#N/A,#N/A,TRUE,"ER impact"}</definedName>
    <definedName name="aa2a" localSheetId="4" hidden="1">{#N/A,#N/A,TRUE,"Old - New P&amp;L";#N/A,#N/A,TRUE,"EBIT MMO - Total";#N/A,#N/A,TRUE,"MMO NE, CEE, ASIA, CAR";#N/A,#N/A,TRUE,"MMO LAT, MEA, AFR";#N/A,#N/A,TRUE,"NP growth";#N/A,#N/A,TRUE,"ER impact"}</definedName>
    <definedName name="aa2a" localSheetId="5" hidden="1">{#N/A,#N/A,TRUE,"Old - New P&amp;L";#N/A,#N/A,TRUE,"EBIT MMO - Total";#N/A,#N/A,TRUE,"MMO NE, CEE, ASIA, CAR";#N/A,#N/A,TRUE,"MMO LAT, MEA, AFR";#N/A,#N/A,TRUE,"NP growth";#N/A,#N/A,TRUE,"ER impact"}</definedName>
    <definedName name="aa2a" localSheetId="3" hidden="1">{#N/A,#N/A,TRUE,"Old - New P&amp;L";#N/A,#N/A,TRUE,"EBIT MMO - Total";#N/A,#N/A,TRUE,"MMO NE, CEE, ASIA, CAR";#N/A,#N/A,TRUE,"MMO LAT, MEA, AFR";#N/A,#N/A,TRUE,"NP growth";#N/A,#N/A,TRUE,"ER impact"}</definedName>
    <definedName name="aa2a" localSheetId="1" hidden="1">{#N/A,#N/A,TRUE,"Old - New P&amp;L";#N/A,#N/A,TRUE,"EBIT MMO - Total";#N/A,#N/A,TRUE,"MMO NE, CEE, ASIA, CAR";#N/A,#N/A,TRUE,"MMO LAT, MEA, AFR";#N/A,#N/A,TRUE,"NP growth";#N/A,#N/A,TRUE,"ER impact"}</definedName>
    <definedName name="aa2a" hidden="1">{#N/A,#N/A,TRUE,"Old - New P&amp;L";#N/A,#N/A,TRUE,"EBIT MMO - Total";#N/A,#N/A,TRUE,"MMO NE, CEE, ASIA, CAR";#N/A,#N/A,TRUE,"MMO LAT, MEA, AFR";#N/A,#N/A,TRUE,"NP growth";#N/A,#N/A,TRUE,"ER impact"}</definedName>
    <definedName name="àà40">'[15]Perf_III ul'!$D$65</definedName>
    <definedName name="aaa" localSheetId="2" hidden="1">{#N/A,#N/A,TRUE,"Old - New P&amp;L";#N/A,#N/A,TRUE,"EBIT MMO - Total";#N/A,#N/A,TRUE,"MMO NE, CEE, ASIA, CAR";#N/A,#N/A,TRUE,"MMO LAT, MEA, AFR";#N/A,#N/A,TRUE,"NP growth";#N/A,#N/A,TRUE,"ER impact"}</definedName>
    <definedName name="aaa" localSheetId="4" hidden="1">{#N/A,#N/A,TRUE,"Old - New P&amp;L";#N/A,#N/A,TRUE,"EBIT MMO - Total";#N/A,#N/A,TRUE,"MMO NE, CEE, ASIA, CAR";#N/A,#N/A,TRUE,"MMO LAT, MEA, AFR";#N/A,#N/A,TRUE,"NP growth";#N/A,#N/A,TRUE,"ER impact"}</definedName>
    <definedName name="aaa" localSheetId="5" hidden="1">{#N/A,#N/A,TRUE,"Old - New P&amp;L";#N/A,#N/A,TRUE,"EBIT MMO - Total";#N/A,#N/A,TRUE,"MMO NE, CEE, ASIA, CAR";#N/A,#N/A,TRUE,"MMO LAT, MEA, AFR";#N/A,#N/A,TRUE,"NP growth";#N/A,#N/A,TRUE,"ER impact"}</definedName>
    <definedName name="aaa" localSheetId="3" hidden="1">{#N/A,#N/A,TRUE,"Old - New P&amp;L";#N/A,#N/A,TRUE,"EBIT MMO - Total";#N/A,#N/A,TRUE,"MMO NE, CEE, ASIA, CAR";#N/A,#N/A,TRUE,"MMO LAT, MEA, AFR";#N/A,#N/A,TRUE,"NP growth";#N/A,#N/A,TRUE,"ER impact"}</definedName>
    <definedName name="aaa" localSheetId="1" hidden="1">{#N/A,#N/A,TRUE,"Old - New P&amp;L";#N/A,#N/A,TRUE,"EBIT MMO - Total";#N/A,#N/A,TRUE,"MMO NE, CEE, ASIA, CAR";#N/A,#N/A,TRUE,"MMO LAT, MEA, AFR";#N/A,#N/A,TRUE,"NP growth";#N/A,#N/A,TRUE,"ER impact"}</definedName>
    <definedName name="aaa" hidden="1">{#N/A,#N/A,TRUE,"Old - New P&amp;L";#N/A,#N/A,TRUE,"EBIT MMO - Total";#N/A,#N/A,TRUE,"MMO NE, CEE, ASIA, CAR";#N/A,#N/A,TRUE,"MMO LAT, MEA, AFR";#N/A,#N/A,TRUE,"NP growth";#N/A,#N/A,TRUE,"ER impact"}</definedName>
    <definedName name="aaaaaaaaaaaa" localSheetId="2" hidden="1">{#N/A,#N/A,TRUE,"CF brut";#N/A,#N/A,TRUE,"CashFlow";#N/A,#N/A,TRUE,"RCE";#N/A,#N/A,TRUE,"amort"}</definedName>
    <definedName name="aaaaaaaaaaaa" localSheetId="4" hidden="1">{#N/A,#N/A,TRUE,"CF brut";#N/A,#N/A,TRUE,"CashFlow";#N/A,#N/A,TRUE,"RCE";#N/A,#N/A,TRUE,"amort"}</definedName>
    <definedName name="aaaaaaaaaaaa" localSheetId="5" hidden="1">{#N/A,#N/A,TRUE,"CF brut";#N/A,#N/A,TRUE,"CashFlow";#N/A,#N/A,TRUE,"RCE";#N/A,#N/A,TRUE,"amort"}</definedName>
    <definedName name="aaaaaaaaaaaa" localSheetId="3" hidden="1">{#N/A,#N/A,TRUE,"CF brut";#N/A,#N/A,TRUE,"CashFlow";#N/A,#N/A,TRUE,"RCE";#N/A,#N/A,TRUE,"amort"}</definedName>
    <definedName name="aaaaaaaaaaaa" localSheetId="1" hidden="1">{#N/A,#N/A,TRUE,"CF brut";#N/A,#N/A,TRUE,"CashFlow";#N/A,#N/A,TRUE,"RCE";#N/A,#N/A,TRUE,"amort"}</definedName>
    <definedName name="aaaaaaaaaaaa" hidden="1">{#N/A,#N/A,TRUE,"CF brut";#N/A,#N/A,TRUE,"CashFlow";#N/A,#N/A,TRUE,"RCE";#N/A,#N/A,TRUE,"amort"}</definedName>
    <definedName name="AB">#REF!</definedName>
    <definedName name="abc" hidden="1">'[6]General input total'!#REF!</definedName>
    <definedName name="AccDep1Q">[10]Capital!$B$23</definedName>
    <definedName name="AccDep2Q">[10]Capital!$C$23</definedName>
    <definedName name="AccDep3Q">[10]Capital!$D$23</definedName>
    <definedName name="AccDep4Q">[10]Capital!$E$23</definedName>
    <definedName name="AccumulatedDepreciation">'[16]1h 2003'!#REF!</definedName>
    <definedName name="AccumulatedDepreciation1H2003">'[16]1h 2003'!#REF!</definedName>
    <definedName name="ACHART10" hidden="1">'[5]Front page PDF'!#REF!</definedName>
    <definedName name="Actmonth">'[17]Data Set'!$D$11</definedName>
    <definedName name="Actyear">'[17]Data Set'!$D$12</definedName>
    <definedName name="ad" localSheetId="2" hidden="1">{#N/A,#N/A,TRUE,"Old - New P&amp;L";#N/A,#N/A,TRUE,"EBIT MMO - Total";#N/A,#N/A,TRUE,"MMO NE, CEE, ASIA, CAR";#N/A,#N/A,TRUE,"MMO LAT, MEA, AFR";#N/A,#N/A,TRUE,"NP growth";#N/A,#N/A,TRUE,"ER impact"}</definedName>
    <definedName name="ad" localSheetId="4" hidden="1">{#N/A,#N/A,TRUE,"Old - New P&amp;L";#N/A,#N/A,TRUE,"EBIT MMO - Total";#N/A,#N/A,TRUE,"MMO NE, CEE, ASIA, CAR";#N/A,#N/A,TRUE,"MMO LAT, MEA, AFR";#N/A,#N/A,TRUE,"NP growth";#N/A,#N/A,TRUE,"ER impact"}</definedName>
    <definedName name="ad" localSheetId="5" hidden="1">{#N/A,#N/A,TRUE,"Old - New P&amp;L";#N/A,#N/A,TRUE,"EBIT MMO - Total";#N/A,#N/A,TRUE,"MMO NE, CEE, ASIA, CAR";#N/A,#N/A,TRUE,"MMO LAT, MEA, AFR";#N/A,#N/A,TRUE,"NP growth";#N/A,#N/A,TRUE,"ER impact"}</definedName>
    <definedName name="ad" localSheetId="3" hidden="1">{#N/A,#N/A,TRUE,"Old - New P&amp;L";#N/A,#N/A,TRUE,"EBIT MMO - Total";#N/A,#N/A,TRUE,"MMO NE, CEE, ASIA, CAR";#N/A,#N/A,TRUE,"MMO LAT, MEA, AFR";#N/A,#N/A,TRUE,"NP growth";#N/A,#N/A,TRUE,"ER impact"}</definedName>
    <definedName name="ad" localSheetId="1" hidden="1">{#N/A,#N/A,TRUE,"Old - New P&amp;L";#N/A,#N/A,TRUE,"EBIT MMO - Total";#N/A,#N/A,TRUE,"MMO NE, CEE, ASIA, CAR";#N/A,#N/A,TRUE,"MMO LAT, MEA, AFR";#N/A,#N/A,TRUE,"NP growth";#N/A,#N/A,TRUE,"ER impact"}</definedName>
    <definedName name="ad" hidden="1">{#N/A,#N/A,TRUE,"Old - New P&amp;L";#N/A,#N/A,TRUE,"EBIT MMO - Total";#N/A,#N/A,TRUE,"MMO NE, CEE, ASIA, CAR";#N/A,#N/A,TRUE,"MMO LAT, MEA, AFR";#N/A,#N/A,TRUE,"NP growth";#N/A,#N/A,TRUE,"ER impact"}</definedName>
    <definedName name="adadsad" localSheetId="2" hidden="1">{"Summary report",#N/A,FALSE,"BBH";"Details - chart",#N/A,FALSE,"BBH"}</definedName>
    <definedName name="adadsad" localSheetId="4" hidden="1">{"Summary report",#N/A,FALSE,"BBH";"Details - chart",#N/A,FALSE,"BBH"}</definedName>
    <definedName name="adadsad" localSheetId="5" hidden="1">{"Summary report",#N/A,FALSE,"BBH";"Details - chart",#N/A,FALSE,"BBH"}</definedName>
    <definedName name="adadsad" localSheetId="3" hidden="1">{"Summary report",#N/A,FALSE,"BBH";"Details - chart",#N/A,FALSE,"BBH"}</definedName>
    <definedName name="adadsad" localSheetId="1" hidden="1">{"Summary report",#N/A,FALSE,"BBH";"Details - chart",#N/A,FALSE,"BBH"}</definedName>
    <definedName name="adadsad" hidden="1">{"Summary report",#N/A,FALSE,"BBH";"Details - chart",#N/A,FALSE,"BBH"}</definedName>
    <definedName name="AddAP1Q">'[10]Inventory and Purchases'!$B$21</definedName>
    <definedName name="AddAP2Q">'[10]Inventory and Purchases'!$C$21</definedName>
    <definedName name="AddAP3Q">'[10]Inventory and Purchases'!$D$21</definedName>
    <definedName name="AddAP4Q">'[10]Inventory and Purchases'!$E$21</definedName>
    <definedName name="AddAPX4">'[10]Inventory and Purchases'!$G$21</definedName>
    <definedName name="AddAR1Q">'[10]Sales and Collections'!$B$22</definedName>
    <definedName name="AddAR2Q">'[10]Sales and Collections'!$C$22</definedName>
    <definedName name="AddAR3Q">'[10]Sales and Collections'!$D$22</definedName>
    <definedName name="AddAR4Q">'[10]Sales and Collections'!$E$22</definedName>
    <definedName name="AddARX4">'[10]Sales and Collections'!$G$22</definedName>
    <definedName name="æ423">#REF!</definedName>
    <definedName name="ALI" localSheetId="2" hidden="1">{"'Feb 99'!$A$1:$G$30"}</definedName>
    <definedName name="ALI" localSheetId="4" hidden="1">{"'Feb 99'!$A$1:$G$30"}</definedName>
    <definedName name="ALI" localSheetId="5" hidden="1">{"'Feb 99'!$A$1:$G$30"}</definedName>
    <definedName name="ALI" localSheetId="3" hidden="1">{"'Feb 99'!$A$1:$G$30"}</definedName>
    <definedName name="ALI" localSheetId="1" hidden="1">{"'Feb 99'!$A$1:$G$30"}</definedName>
    <definedName name="ALI" hidden="1">{"'Feb 99'!$A$1:$G$30"}</definedName>
    <definedName name="AME_CBII" localSheetId="2" hidden="1">{#N/A,#N/A,TRUE,"Old - New P&amp;L";#N/A,#N/A,TRUE,"EBIT MMO - Total";#N/A,#N/A,TRUE,"MMO NE, CEE, ASIA, CAR";#N/A,#N/A,TRUE,"MMO LAT, MEA, AFR";#N/A,#N/A,TRUE,"NP growth";#N/A,#N/A,TRUE,"ER impact"}</definedName>
    <definedName name="AME_CBII" localSheetId="4" hidden="1">{#N/A,#N/A,TRUE,"Old - New P&amp;L";#N/A,#N/A,TRUE,"EBIT MMO - Total";#N/A,#N/A,TRUE,"MMO NE, CEE, ASIA, CAR";#N/A,#N/A,TRUE,"MMO LAT, MEA, AFR";#N/A,#N/A,TRUE,"NP growth";#N/A,#N/A,TRUE,"ER impact"}</definedName>
    <definedName name="AME_CBII" localSheetId="5" hidden="1">{#N/A,#N/A,TRUE,"Old - New P&amp;L";#N/A,#N/A,TRUE,"EBIT MMO - Total";#N/A,#N/A,TRUE,"MMO NE, CEE, ASIA, CAR";#N/A,#N/A,TRUE,"MMO LAT, MEA, AFR";#N/A,#N/A,TRUE,"NP growth";#N/A,#N/A,TRUE,"ER impact"}</definedName>
    <definedName name="AME_CBII" localSheetId="3" hidden="1">{#N/A,#N/A,TRUE,"Old - New P&amp;L";#N/A,#N/A,TRUE,"EBIT MMO - Total";#N/A,#N/A,TRUE,"MMO NE, CEE, ASIA, CAR";#N/A,#N/A,TRUE,"MMO LAT, MEA, AFR";#N/A,#N/A,TRUE,"NP growth";#N/A,#N/A,TRUE,"ER impact"}</definedName>
    <definedName name="AME_CBII" localSheetId="1" hidden="1">{#N/A,#N/A,TRUE,"Old - New P&amp;L";#N/A,#N/A,TRUE,"EBIT MMO - Total";#N/A,#N/A,TRUE,"MMO NE, CEE, ASIA, CAR";#N/A,#N/A,TRUE,"MMO LAT, MEA, AFR";#N/A,#N/A,TRUE,"NP growth";#N/A,#N/A,TRUE,"ER impact"}</definedName>
    <definedName name="AME_CBII" hidden="1">{#N/A,#N/A,TRUE,"Old - New P&amp;L";#N/A,#N/A,TRUE,"EBIT MMO - Total";#N/A,#N/A,TRUE,"MMO NE, CEE, ASIA, CAR";#N/A,#N/A,TRUE,"MMO LAT, MEA, AFR";#N/A,#N/A,TRUE,"NP growth";#N/A,#N/A,TRUE,"ER impact"}</definedName>
    <definedName name="Amino">187640</definedName>
    <definedName name="Ammortization">[18]Workings_updated!$I$370:$S$370</definedName>
    <definedName name="Ang" localSheetId="2" hidden="1">{"'Feb 99'!$A$1:$G$30"}</definedName>
    <definedName name="Ang" localSheetId="4" hidden="1">{"'Feb 99'!$A$1:$G$30"}</definedName>
    <definedName name="Ang" localSheetId="5" hidden="1">{"'Feb 99'!$A$1:$G$30"}</definedName>
    <definedName name="Ang" localSheetId="3" hidden="1">{"'Feb 99'!$A$1:$G$30"}</definedName>
    <definedName name="Ang" localSheetId="1" hidden="1">{"'Feb 99'!$A$1:$G$30"}</definedName>
    <definedName name="Ang" hidden="1">{"'Feb 99'!$A$1:$G$30"}</definedName>
    <definedName name="anscount" hidden="1">1</definedName>
    <definedName name="AP_CBII" localSheetId="2" hidden="1">{#N/A,#N/A,TRUE,"Old - New P&amp;L";#N/A,#N/A,TRUE,"EBIT MMO - Total";#N/A,#N/A,TRUE,"MMO NE, CEE, ASIA, CAR";#N/A,#N/A,TRUE,"MMO LAT, MEA, AFR";#N/A,#N/A,TRUE,"NP growth";#N/A,#N/A,TRUE,"ER impact"}</definedName>
    <definedName name="AP_CBII" localSheetId="4" hidden="1">{#N/A,#N/A,TRUE,"Old - New P&amp;L";#N/A,#N/A,TRUE,"EBIT MMO - Total";#N/A,#N/A,TRUE,"MMO NE, CEE, ASIA, CAR";#N/A,#N/A,TRUE,"MMO LAT, MEA, AFR";#N/A,#N/A,TRUE,"NP growth";#N/A,#N/A,TRUE,"ER impact"}</definedName>
    <definedName name="AP_CBII" localSheetId="5" hidden="1">{#N/A,#N/A,TRUE,"Old - New P&amp;L";#N/A,#N/A,TRUE,"EBIT MMO - Total";#N/A,#N/A,TRUE,"MMO NE, CEE, ASIA, CAR";#N/A,#N/A,TRUE,"MMO LAT, MEA, AFR";#N/A,#N/A,TRUE,"NP growth";#N/A,#N/A,TRUE,"ER impact"}</definedName>
    <definedName name="AP_CBII" localSheetId="3" hidden="1">{#N/A,#N/A,TRUE,"Old - New P&amp;L";#N/A,#N/A,TRUE,"EBIT MMO - Total";#N/A,#N/A,TRUE,"MMO NE, CEE, ASIA, CAR";#N/A,#N/A,TRUE,"MMO LAT, MEA, AFR";#N/A,#N/A,TRUE,"NP growth";#N/A,#N/A,TRUE,"ER impact"}</definedName>
    <definedName name="AP_CBII" localSheetId="1" hidden="1">{#N/A,#N/A,TRUE,"Old - New P&amp;L";#N/A,#N/A,TRUE,"EBIT MMO - Total";#N/A,#N/A,TRUE,"MMO NE, CEE, ASIA, CAR";#N/A,#N/A,TRUE,"MMO LAT, MEA, AFR";#N/A,#N/A,TRUE,"NP growth";#N/A,#N/A,TRUE,"ER impact"}</definedName>
    <definedName name="AP_CBII" hidden="1">{#N/A,#N/A,TRUE,"Old - New P&amp;L";#N/A,#N/A,TRUE,"EBIT MMO - Total";#N/A,#N/A,TRUE,"MMO NE, CEE, ASIA, CAR";#N/A,#N/A,TRUE,"MMO LAT, MEA, AFR";#N/A,#N/A,TRUE,"NP growth";#N/A,#N/A,TRUE,"ER impact"}</definedName>
    <definedName name="AP1H2003">'[16]1h 2003'!$C$33</definedName>
    <definedName name="APCf">[16]Workings!$C$152:$K$152</definedName>
    <definedName name="APDoHIn">'[19]Input APU&amp;APU TRADING 2005-2012'!#REF!</definedName>
    <definedName name="APHist">'[16]2001&amp;2002'!$D$32</definedName>
    <definedName name="APUTradingassetsBf">#REF!</definedName>
    <definedName name="APUTradingassetsCapex">#REF!</definedName>
    <definedName name="APUTradingassetsCf">#REF!</definedName>
    <definedName name="APUTradingCapex">#REF!</definedName>
    <definedName name="APUTradingCapexLCU">#REF!</definedName>
    <definedName name="APUTradingCapexUSDin">#REF!</definedName>
    <definedName name="AR1H2003">'[16]1h 2003'!$C$8</definedName>
    <definedName name="arate13">[20]FX!$B$2</definedName>
    <definedName name="arate14">[20]FX!$B$3</definedName>
    <definedName name="arate18CNY">[21]FXrate18!$G$2</definedName>
    <definedName name="arate18EUR">[21]FXrate18!$C$2</definedName>
    <definedName name="arate18RUB">[21]FXrate18!$F$2</definedName>
    <definedName name="arate18USD">[21]FXrate18!$B$2</definedName>
    <definedName name="arate19">[22]FXrate19!$B$2</definedName>
    <definedName name="ARCf">[16]Workings!$C$147:$K$147</definedName>
    <definedName name="ARDoHIn">'[19]Input APU&amp;APU TRADING 2005-2012'!#REF!</definedName>
    <definedName name="ARHist">'[16]2001&amp;2002'!$D$7</definedName>
    <definedName name="ARPUTable">[23]Sensitivities!$F$15:$M$17</definedName>
    <definedName name="as">[24]limit1!#REF!</definedName>
    <definedName name="asd">#REF!</definedName>
    <definedName name="ATEBIT1Q">'[10]Free Cash Flows'!$B$7</definedName>
    <definedName name="ATEBIT2Q">'[10]Free Cash Flows'!$C$7</definedName>
    <definedName name="ATEBIT3Q">'[10]Free Cash Flows'!$D$7</definedName>
    <definedName name="ATEBIT4Q">'[10]Free Cash Flows'!$E$7</definedName>
    <definedName name="ATEBITX4">'[10]Free Cash Flows'!$G$7</definedName>
    <definedName name="b">#REF!</definedName>
    <definedName name="B2A" localSheetId="2" hidden="1">{#N/A,#N/A,FALSE,"Sheet1"}</definedName>
    <definedName name="B2A" localSheetId="4" hidden="1">{#N/A,#N/A,FALSE,"Sheet1"}</definedName>
    <definedName name="B2A" localSheetId="5" hidden="1">{#N/A,#N/A,FALSE,"Sheet1"}</definedName>
    <definedName name="B2A" localSheetId="3" hidden="1">{#N/A,#N/A,FALSE,"Sheet1"}</definedName>
    <definedName name="B2A" localSheetId="1" hidden="1">{#N/A,#N/A,FALSE,"Sheet1"}</definedName>
    <definedName name="B2A" hidden="1">{#N/A,#N/A,FALSE,"Sheet1"}</definedName>
    <definedName name="Bandcost">140000</definedName>
    <definedName name="Bandcost2">90000</definedName>
    <definedName name="Base">'[25]CF-monthly'!#REF!</definedName>
    <definedName name="base_year">#REF!</definedName>
    <definedName name="BaseSal1Q">'[10]Headcount Cost'!$B$15</definedName>
    <definedName name="BaseSal2Q">'[10]Headcount Cost'!$C$15</definedName>
    <definedName name="BaseSal3Q">'[10]Headcount Cost'!$D$15</definedName>
    <definedName name="BaseSal4Q">'[10]Headcount Cost'!$E$15</definedName>
    <definedName name="BaseYear">[26]Input!$I$4</definedName>
    <definedName name="BeerVolSen">#REF!</definedName>
    <definedName name="BegAP1Q">'[10]Inventory and Purchases'!$B$20</definedName>
    <definedName name="BegAP2Q">'[10]Inventory and Purchases'!$C$20</definedName>
    <definedName name="BegAP3Q">'[10]Inventory and Purchases'!$D$20</definedName>
    <definedName name="BegAP4Q">'[10]Inventory and Purchases'!$E$20</definedName>
    <definedName name="BegAPX4">'[10]Inventory and Purchases'!$G$20</definedName>
    <definedName name="BegAR1Q">'[10]Sales and Collections'!$B$21</definedName>
    <definedName name="BegAR2Q">'[10]Sales and Collections'!$C$21</definedName>
    <definedName name="BegAR3Q">'[10]Sales and Collections'!$D$21</definedName>
    <definedName name="BegAR4Q">'[10]Sales and Collections'!$E$21</definedName>
    <definedName name="BegARX4">'[10]Sales and Collections'!$G$21</definedName>
    <definedName name="BegCash1Q">[10]Cash!$B$4</definedName>
    <definedName name="BegCash2Q">[10]Cash!$C$4</definedName>
    <definedName name="BegCash3Q">[10]Cash!$D$4</definedName>
    <definedName name="BegCash4Q">[10]Cash!$E$4</definedName>
    <definedName name="BegInv1Q">'[10]Inventory and Purchases'!$B$12</definedName>
    <definedName name="BegInv2Q">'[10]Inventory and Purchases'!$C$12</definedName>
    <definedName name="BegInv3Q">'[10]Inventory and Purchases'!$D$12</definedName>
    <definedName name="BegInv4Q">'[10]Inventory and Purchases'!$E$12</definedName>
    <definedName name="BegLoanVal1Q">#REF!</definedName>
    <definedName name="BegLoanVal2Q">#REF!</definedName>
    <definedName name="BegLoanVal3Q">#REF!</definedName>
    <definedName name="BegLoanVal4Q">#REF!</definedName>
    <definedName name="BegNWC1Q">'[10]Balance Sheet'!$B$32</definedName>
    <definedName name="BegNWC2Q">'[10]Balance Sheet'!$C$32</definedName>
    <definedName name="BegNWC3Q">'[10]Balance Sheet'!$D$32</definedName>
    <definedName name="BegNWC4Q">'[10]Balance Sheet'!$E$32</definedName>
    <definedName name="BeneFactor">'[10]Assumptions and Dashboard'!$G$58</definedName>
    <definedName name="BeneRate">'[10]Assumptions and Dashboard'!$G$57</definedName>
    <definedName name="BEU1Q">'[10]Contribution Margin'!$B$40</definedName>
    <definedName name="BEU2Q">'[10]Contribution Margin'!$C$40</definedName>
    <definedName name="BEU3Q">'[10]Contribution Margin'!$D$40</definedName>
    <definedName name="BEU4Q">'[10]Contribution Margin'!$E$40</definedName>
    <definedName name="BEx1KCGFUCC6VMECCXAU6Z5D8C2W" hidden="1">#REF!</definedName>
    <definedName name="BEx59T9DXIO49TU4R86GNZLP2NHP" hidden="1">#N/A</definedName>
    <definedName name="BEx5FB7Q6CXQR89O5S9JHLLZUV8L" hidden="1">#N/A</definedName>
    <definedName name="BEx755BBR452XCTXPYWA5BR53ONB" hidden="1">#N/A</definedName>
    <definedName name="BEx79VEC0K6K6CH4W7J36KH8HBKW" hidden="1">#REF!</definedName>
    <definedName name="BEx7F1T69QVDYFDYTPBEJO011KUD" localSheetId="2" hidden="1">South Africa Manual [27]Input!$C$1:$C$1</definedName>
    <definedName name="BEx7F1T69QVDYFDYTPBEJO011KUD" localSheetId="4" hidden="1">South Africa Manual [27]Input!$C$1:$C$1</definedName>
    <definedName name="BEx7F1T69QVDYFDYTPBEJO011KUD" localSheetId="5" hidden="1">South Africa Manual [27]Input!$C$1:$C$1</definedName>
    <definedName name="BEx7F1T69QVDYFDYTPBEJO011KUD" localSheetId="3" hidden="1">South Africa Manual [27]Input!$C$1:$C$1</definedName>
    <definedName name="BEx7F1T69QVDYFDYTPBEJO011KUD" localSheetId="1" hidden="1">South Africa Manual [27]Input!$C$1:$C$1</definedName>
    <definedName name="BEx7F1T69QVDYFDYTPBEJO011KUD" hidden="1">South Africa Manual [27]Input!$C$1:$C$1</definedName>
    <definedName name="BEx7HO2AA17W0IN49AHXIMJB1GFY" hidden="1">#N/A</definedName>
    <definedName name="BEx937Z1MTHMSBVB8MAKQP8CO94B" hidden="1">#N/A</definedName>
    <definedName name="BEx9DR8PGZZ92DYE5MC0D298P1L4" hidden="1">#REF!</definedName>
    <definedName name="BExB72656Y2NE3FJPC0CUM838L9U" hidden="1">#N/A</definedName>
    <definedName name="BExBC6XQERBTHZJMF0UIQTQB8L8T" hidden="1">#N/A</definedName>
    <definedName name="BExCYARV6EED76XP35D3PFL9F12N" hidden="1">#N/A</definedName>
    <definedName name="BExF4JA7YTXWFY2MBOA9VPOIS34F" hidden="1">#REF!</definedName>
    <definedName name="BExGM7ZFVAJRLDTJRZLAVVL8GM5I" hidden="1">#N/A</definedName>
    <definedName name="BExGPXHYU1WFOGWG5DIFJR72JEW2" hidden="1">#N/A</definedName>
    <definedName name="BExIK3WAXAFEKAKZ1ATSR50TATC9" hidden="1">#REF!</definedName>
    <definedName name="BExIMWLGR004K853QFDRRCIBCPRO" hidden="1">#N/A</definedName>
    <definedName name="BExIOVMF86Z90NKHSU5OOVLNV3XE" hidden="1">#N/A</definedName>
    <definedName name="BExKJJUNKLCRP90PO3471W2H13CD" hidden="1">#REF!</definedName>
    <definedName name="BExKNR791NWMA6E2PXIQ6YZZB5M2" localSheetId="2" hidden="1">South Africa Manual [27]Input!$D$1:$D$1</definedName>
    <definedName name="BExKNR791NWMA6E2PXIQ6YZZB5M2" localSheetId="4" hidden="1">South Africa Manual [27]Input!$D$1:$D$1</definedName>
    <definedName name="BExKNR791NWMA6E2PXIQ6YZZB5M2" localSheetId="5" hidden="1">South Africa Manual [27]Input!$D$1:$D$1</definedName>
    <definedName name="BExKNR791NWMA6E2PXIQ6YZZB5M2" localSheetId="3" hidden="1">South Africa Manual [27]Input!$D$1:$D$1</definedName>
    <definedName name="BExKNR791NWMA6E2PXIQ6YZZB5M2" localSheetId="1" hidden="1">South Africa Manual [27]Input!$D$1:$D$1</definedName>
    <definedName name="BExKNR791NWMA6E2PXIQ6YZZB5M2" hidden="1">South Africa Manual [27]Input!$D$1:$D$1</definedName>
    <definedName name="BExKRA9VZXKJYZS6CE11W7CBCL06" hidden="1">#N/A</definedName>
    <definedName name="BExMMYWYO83H3FJ95RX9UV2HZY7R" hidden="1">#N/A</definedName>
    <definedName name="BExMONWMP33CUIBX0B6KEESS0453" hidden="1">#N/A</definedName>
    <definedName name="BExO9MJ96Q0COMANZIRNRFJTDWTR" localSheetId="2" hidden="1">Sensitivity Analysis - [28]MMR!$C$1:$C$1</definedName>
    <definedName name="BExO9MJ96Q0COMANZIRNRFJTDWTR" localSheetId="4" hidden="1">Sensitivity Analysis - [28]MMR!$C$1:$C$1</definedName>
    <definedName name="BExO9MJ96Q0COMANZIRNRFJTDWTR" localSheetId="5" hidden="1">Sensitivity Analysis - [28]MMR!$C$1:$C$1</definedName>
    <definedName name="BExO9MJ96Q0COMANZIRNRFJTDWTR" localSheetId="3" hidden="1">Sensitivity Analysis - [28]MMR!$C$1:$C$1</definedName>
    <definedName name="BExO9MJ96Q0COMANZIRNRFJTDWTR" localSheetId="1" hidden="1">Sensitivity Analysis - [28]MMR!$C$1:$C$1</definedName>
    <definedName name="BExO9MJ96Q0COMANZIRNRFJTDWTR" hidden="1">Sensitivity Analysis - [28]MMR!$C$1:$C$1</definedName>
    <definedName name="BExOMT9F3SOIHJFNJV89S8EQEAV1" hidden="1">#REF!</definedName>
    <definedName name="BExQ4PWFCBYRXIN24AIH10SYBUBV" hidden="1">#N/A</definedName>
    <definedName name="BExS2BBOCFEG1CG36765BMGSB9IO" hidden="1">#N/A</definedName>
    <definedName name="BExS2BX7H34E45MBMI0RLOPEOHH2" hidden="1">#N/A</definedName>
    <definedName name="BExTVZQK9MZ19HSGESGBZ1UOKWB9" hidden="1">#N/A</definedName>
    <definedName name="BExU0OX2M27RNPZLNJD24EHFNLO5" hidden="1">#REF!</definedName>
    <definedName name="BExU0UBAVAIJ4ERHXU38YOOLPVJB" hidden="1">#N/A</definedName>
    <definedName name="BExUDDT6SCLDVF43LXOY6E7T6W27" hidden="1">#N/A</definedName>
    <definedName name="BExVSIY7CGPEWLF9BFCZLO4YZJLS" hidden="1">#N/A</definedName>
    <definedName name="BExVWC293GRC5Q0QOZ50CTS4M3PO" hidden="1">#N/A</definedName>
    <definedName name="BExVZQXU04ZBU2FQMOCFU3KMNERO" hidden="1">#N/A</definedName>
    <definedName name="BExW1139KF9BP8Y5PO8BST9HT4BU" hidden="1">#REF!</definedName>
    <definedName name="BExZNL05S1XTQP9OWNTGN5EKADUH" hidden="1">#REF!</definedName>
    <definedName name="BExZRD2BKVH4CH4IOC3KKFB8WAAK" hidden="1">#REF!</definedName>
    <definedName name="BExZV7IZNE3MEJM9HZ8CZN6RXP5K" localSheetId="2" hidden="1">South Africa Manual [27]Input!$E$1:$E$1</definedName>
    <definedName name="BExZV7IZNE3MEJM9HZ8CZN6RXP5K" localSheetId="4" hidden="1">South Africa Manual [27]Input!$E$1:$E$1</definedName>
    <definedName name="BExZV7IZNE3MEJM9HZ8CZN6RXP5K" localSheetId="5" hidden="1">South Africa Manual [27]Input!$E$1:$E$1</definedName>
    <definedName name="BExZV7IZNE3MEJM9HZ8CZN6RXP5K" localSheetId="3" hidden="1">South Africa Manual [27]Input!$E$1:$E$1</definedName>
    <definedName name="BExZV7IZNE3MEJM9HZ8CZN6RXP5K" localSheetId="1" hidden="1">South Africa Manual [27]Input!$E$1:$E$1</definedName>
    <definedName name="BExZV7IZNE3MEJM9HZ8CZN6RXP5K" hidden="1">South Africa Manual [27]Input!$E$1:$E$1</definedName>
    <definedName name="BLPH1" hidden="1">[29]Sheet1!#REF!</definedName>
    <definedName name="BLPH10" hidden="1">[29]Sheet1!#REF!</definedName>
    <definedName name="BLPH100" hidden="1">[29]Sheet1!#REF!</definedName>
    <definedName name="BLPH1000" hidden="1">[29]Sheet1!#REF!</definedName>
    <definedName name="BLPH1001" hidden="1">[29]Sheet1!#REF!</definedName>
    <definedName name="BLPH1002" hidden="1">[29]Sheet1!#REF!</definedName>
    <definedName name="BLPH1003" hidden="1">[29]Sheet1!#REF!</definedName>
    <definedName name="BLPH1004" hidden="1">[29]Sheet1!#REF!</definedName>
    <definedName name="BLPH1005" hidden="1">[29]Sheet1!#REF!</definedName>
    <definedName name="BLPH1006" hidden="1">[29]Sheet1!#REF!</definedName>
    <definedName name="BLPH1007" hidden="1">[29]Sheet1!#REF!</definedName>
    <definedName name="BLPH1008" hidden="1">[29]Sheet1!#REF!</definedName>
    <definedName name="BLPH1009" hidden="1">[29]Sheet1!#REF!</definedName>
    <definedName name="BLPH101" hidden="1">[29]Sheet1!#REF!</definedName>
    <definedName name="BLPH1010" hidden="1">[29]Sheet1!#REF!</definedName>
    <definedName name="BLPH1011" hidden="1">[29]Sheet1!#REF!</definedName>
    <definedName name="BLPH1012" hidden="1">[29]Sheet1!#REF!</definedName>
    <definedName name="BLPH1013" hidden="1">[29]Sheet1!#REF!</definedName>
    <definedName name="BLPH1014" hidden="1">[29]Sheet1!#REF!</definedName>
    <definedName name="BLPH1015" hidden="1">[29]Sheet1!#REF!</definedName>
    <definedName name="BLPH1016" hidden="1">[29]Sheet1!#REF!</definedName>
    <definedName name="BLPH1017" hidden="1">[29]Sheet1!#REF!</definedName>
    <definedName name="BLPH1018" hidden="1">[29]Sheet1!#REF!</definedName>
    <definedName name="BLPH1019" hidden="1">[29]Sheet1!#REF!</definedName>
    <definedName name="BLPH102" hidden="1">[29]Sheet1!#REF!</definedName>
    <definedName name="BLPH1020" hidden="1">[29]Sheet1!#REF!</definedName>
    <definedName name="BLPH1021" hidden="1">[29]Sheet1!#REF!</definedName>
    <definedName name="BLPH1022" hidden="1">[29]Sheet1!#REF!</definedName>
    <definedName name="BLPH1023" hidden="1">[29]Sheet1!#REF!</definedName>
    <definedName name="BLPH1024" hidden="1">[29]Sheet1!#REF!</definedName>
    <definedName name="BLPH1025" hidden="1">[29]Sheet1!#REF!</definedName>
    <definedName name="BLPH1026" hidden="1">[29]Sheet1!#REF!</definedName>
    <definedName name="BLPH1027" hidden="1">[29]Sheet1!#REF!</definedName>
    <definedName name="BLPH1028" hidden="1">[29]Sheet1!#REF!</definedName>
    <definedName name="BLPH1029" hidden="1">[29]Sheet1!#REF!</definedName>
    <definedName name="BLPH103" hidden="1">[29]Sheet1!#REF!</definedName>
    <definedName name="BLPH1030" hidden="1">[29]Sheet1!#REF!</definedName>
    <definedName name="BLPH1031" hidden="1">[29]Sheet1!#REF!</definedName>
    <definedName name="BLPH1032" hidden="1">[29]Sheet1!#REF!</definedName>
    <definedName name="BLPH1033" hidden="1">[29]Sheet1!#REF!</definedName>
    <definedName name="BLPH1034" hidden="1">[29]Sheet1!#REF!</definedName>
    <definedName name="BLPH1035" hidden="1">[29]Sheet1!#REF!</definedName>
    <definedName name="BLPH1036" hidden="1">[29]Sheet1!#REF!</definedName>
    <definedName name="BLPH1037" hidden="1">[29]Sheet1!#REF!</definedName>
    <definedName name="BLPH1038" hidden="1">[29]Sheet1!#REF!</definedName>
    <definedName name="BLPH1039" hidden="1">[29]Sheet1!#REF!</definedName>
    <definedName name="BLPH104" hidden="1">[29]Sheet1!#REF!</definedName>
    <definedName name="BLPH1040" hidden="1">[29]Sheet1!#REF!</definedName>
    <definedName name="BLPH1041" hidden="1">[29]Sheet1!#REF!</definedName>
    <definedName name="BLPH1042" hidden="1">[29]Sheet1!#REF!</definedName>
    <definedName name="BLPH1043" hidden="1">[29]Sheet1!#REF!</definedName>
    <definedName name="BLPH1044" hidden="1">[29]Sheet1!#REF!</definedName>
    <definedName name="BLPH1045" hidden="1">[29]Sheet1!#REF!</definedName>
    <definedName name="BLPH1046" hidden="1">[29]Sheet1!#REF!</definedName>
    <definedName name="BLPH1047" hidden="1">[29]Sheet1!#REF!</definedName>
    <definedName name="BLPH1048" hidden="1">[29]Sheet1!#REF!</definedName>
    <definedName name="BLPH1049" hidden="1">[29]Sheet1!#REF!</definedName>
    <definedName name="BLPH105" hidden="1">[29]Sheet1!#REF!</definedName>
    <definedName name="BLPH1050" hidden="1">[29]Sheet1!#REF!</definedName>
    <definedName name="BLPH1051" hidden="1">[29]Sheet1!#REF!</definedName>
    <definedName name="BLPH1052" hidden="1">[29]Sheet1!#REF!</definedName>
    <definedName name="BLPH1053" hidden="1">[29]Sheet1!#REF!</definedName>
    <definedName name="BLPH1054" hidden="1">[29]Sheet1!#REF!</definedName>
    <definedName name="BLPH1055" hidden="1">[29]Sheet1!#REF!</definedName>
    <definedName name="BLPH1056" hidden="1">[29]Sheet1!#REF!</definedName>
    <definedName name="BLPH1057" hidden="1">[29]Sheet1!#REF!</definedName>
    <definedName name="BLPH1058" hidden="1">[29]Sheet1!#REF!</definedName>
    <definedName name="BLPH1059" hidden="1">[29]Sheet1!#REF!</definedName>
    <definedName name="BLPH106" hidden="1">[29]Sheet1!#REF!</definedName>
    <definedName name="BLPH1060" hidden="1">[29]Sheet1!#REF!</definedName>
    <definedName name="BLPH1061" hidden="1">[29]Sheet1!#REF!</definedName>
    <definedName name="BLPH1062" hidden="1">[29]Sheet1!#REF!</definedName>
    <definedName name="BLPH1063" hidden="1">[29]Sheet1!#REF!</definedName>
    <definedName name="BLPH1064" hidden="1">[29]Sheet1!#REF!</definedName>
    <definedName name="BLPH1065" hidden="1">[29]Sheet1!#REF!</definedName>
    <definedName name="BLPH1066" hidden="1">[29]Sheet1!#REF!</definedName>
    <definedName name="BLPH1067" hidden="1">[29]Sheet1!#REF!</definedName>
    <definedName name="BLPH1068" hidden="1">[29]Sheet1!#REF!</definedName>
    <definedName name="BLPH1069" hidden="1">[29]Sheet1!#REF!</definedName>
    <definedName name="BLPH107" hidden="1">[29]Sheet1!#REF!</definedName>
    <definedName name="BLPH1070" hidden="1">[29]Sheet1!#REF!</definedName>
    <definedName name="BLPH1071" hidden="1">[29]Sheet1!#REF!</definedName>
    <definedName name="BLPH1072" hidden="1">[29]Sheet1!#REF!</definedName>
    <definedName name="BLPH1073" hidden="1">[29]Sheet1!#REF!</definedName>
    <definedName name="BLPH1074" hidden="1">[29]Sheet1!#REF!</definedName>
    <definedName name="BLPH1075" hidden="1">[29]Sheet1!#REF!</definedName>
    <definedName name="BLPH1076" hidden="1">[29]Sheet1!#REF!</definedName>
    <definedName name="BLPH1077" hidden="1">[29]Sheet1!#REF!</definedName>
    <definedName name="BLPH1078" hidden="1">[29]Sheet1!#REF!</definedName>
    <definedName name="BLPH1079" hidden="1">[29]Sheet1!#REF!</definedName>
    <definedName name="BLPH108" hidden="1">[29]Sheet1!#REF!</definedName>
    <definedName name="BLPH1080" hidden="1">[29]Sheet1!#REF!</definedName>
    <definedName name="BLPH1081" hidden="1">[29]Sheet1!#REF!</definedName>
    <definedName name="BLPH1082" hidden="1">[29]Sheet1!#REF!</definedName>
    <definedName name="BLPH1083" hidden="1">[29]Sheet1!#REF!</definedName>
    <definedName name="BLPH1084" hidden="1">[29]Sheet1!#REF!</definedName>
    <definedName name="BLPH1085" hidden="1">[29]Sheet1!#REF!</definedName>
    <definedName name="BLPH1086" hidden="1">[29]Sheet1!#REF!</definedName>
    <definedName name="BLPH1087" hidden="1">[29]Sheet1!#REF!</definedName>
    <definedName name="BLPH1088" hidden="1">[29]Sheet1!#REF!</definedName>
    <definedName name="BLPH1089" hidden="1">[29]Sheet1!#REF!</definedName>
    <definedName name="BLPH109" hidden="1">[29]Sheet1!#REF!</definedName>
    <definedName name="BLPH1090" hidden="1">[29]Sheet1!#REF!</definedName>
    <definedName name="BLPH1091" hidden="1">[29]Sheet1!#REF!</definedName>
    <definedName name="BLPH1092" hidden="1">[29]Sheet1!#REF!</definedName>
    <definedName name="BLPH1093" hidden="1">[29]Sheet1!#REF!</definedName>
    <definedName name="BLPH1094" hidden="1">[29]Sheet1!#REF!</definedName>
    <definedName name="BLPH1095" hidden="1">[29]Sheet1!#REF!</definedName>
    <definedName name="BLPH1096" hidden="1">[29]Sheet1!#REF!</definedName>
    <definedName name="BLPH1097" hidden="1">[29]Sheet1!#REF!</definedName>
    <definedName name="BLPH1098" hidden="1">[29]Sheet1!#REF!</definedName>
    <definedName name="BLPH1099" hidden="1">[29]Sheet1!#REF!</definedName>
    <definedName name="BLPH11" hidden="1">[29]Sheet1!#REF!</definedName>
    <definedName name="BLPH110" hidden="1">[29]Sheet1!#REF!</definedName>
    <definedName name="BLPH1100" hidden="1">[29]Sheet1!#REF!</definedName>
    <definedName name="BLPH1101" hidden="1">[29]Sheet1!#REF!</definedName>
    <definedName name="BLPH1102" hidden="1">[29]Sheet1!#REF!</definedName>
    <definedName name="BLPH1103" hidden="1">[29]Sheet1!#REF!</definedName>
    <definedName name="BLPH1104" hidden="1">[29]Sheet1!#REF!</definedName>
    <definedName name="BLPH1105" hidden="1">[29]Sheet1!#REF!</definedName>
    <definedName name="BLPH1106" hidden="1">[29]Sheet1!#REF!</definedName>
    <definedName name="BLPH1107" hidden="1">[29]Sheet1!#REF!</definedName>
    <definedName name="BLPH1108" hidden="1">[29]Sheet1!#REF!</definedName>
    <definedName name="BLPH1109" hidden="1">[29]Sheet1!#REF!</definedName>
    <definedName name="BLPH111" hidden="1">[29]Sheet1!#REF!</definedName>
    <definedName name="BLPH1110" hidden="1">[29]Sheet1!#REF!</definedName>
    <definedName name="BLPH1111" hidden="1">[29]Sheet1!#REF!</definedName>
    <definedName name="BLPH1112" hidden="1">[29]Sheet1!#REF!</definedName>
    <definedName name="BLPH1113" hidden="1">[29]Sheet1!#REF!</definedName>
    <definedName name="BLPH1114" hidden="1">[29]Sheet1!#REF!</definedName>
    <definedName name="BLPH1115" hidden="1">[29]Sheet1!#REF!</definedName>
    <definedName name="BLPH1116" hidden="1">[29]Sheet1!#REF!</definedName>
    <definedName name="BLPH1117" hidden="1">[29]Sheet1!#REF!</definedName>
    <definedName name="BLPH1118" hidden="1">[29]Sheet1!#REF!</definedName>
    <definedName name="BLPH1119" hidden="1">[29]Sheet1!#REF!</definedName>
    <definedName name="BLPH112" hidden="1">[29]Sheet1!#REF!</definedName>
    <definedName name="BLPH1120" hidden="1">[29]Sheet1!#REF!</definedName>
    <definedName name="BLPH1121" hidden="1">[29]Sheet1!#REF!</definedName>
    <definedName name="BLPH1122" hidden="1">[29]Sheet1!#REF!</definedName>
    <definedName name="BLPH1123" hidden="1">[29]Sheet1!#REF!</definedName>
    <definedName name="BLPH1124" hidden="1">[29]Sheet1!#REF!</definedName>
    <definedName name="BLPH1125" hidden="1">[29]Sheet1!#REF!</definedName>
    <definedName name="BLPH1126" hidden="1">[29]Sheet1!#REF!</definedName>
    <definedName name="BLPH1127" hidden="1">[29]Sheet1!#REF!</definedName>
    <definedName name="BLPH1128" hidden="1">[29]Sheet1!#REF!</definedName>
    <definedName name="BLPH1129" hidden="1">[29]Sheet1!#REF!</definedName>
    <definedName name="BLPH113" hidden="1">[29]Sheet1!#REF!</definedName>
    <definedName name="BLPH1130" hidden="1">[29]Sheet1!#REF!</definedName>
    <definedName name="BLPH1131" hidden="1">[29]Sheet1!#REF!</definedName>
    <definedName name="BLPH1132" hidden="1">[29]Sheet1!#REF!</definedName>
    <definedName name="BLPH1133" hidden="1">[29]Sheet1!#REF!</definedName>
    <definedName name="BLPH1134" hidden="1">[29]Sheet1!#REF!</definedName>
    <definedName name="BLPH1135" hidden="1">[29]Sheet1!#REF!</definedName>
    <definedName name="BLPH1136" hidden="1">[29]Sheet1!#REF!</definedName>
    <definedName name="BLPH1137" hidden="1">[29]Sheet1!#REF!</definedName>
    <definedName name="BLPH1138" hidden="1">[29]Sheet1!#REF!</definedName>
    <definedName name="BLPH1139" hidden="1">[29]Sheet1!#REF!</definedName>
    <definedName name="BLPH114" hidden="1">[29]Sheet1!#REF!</definedName>
    <definedName name="BLPH1140" hidden="1">[29]Sheet1!#REF!</definedName>
    <definedName name="BLPH1141" hidden="1">[29]Sheet1!#REF!</definedName>
    <definedName name="BLPH1142" hidden="1">[29]Sheet1!#REF!</definedName>
    <definedName name="BLPH1143" hidden="1">[29]Sheet1!#REF!</definedName>
    <definedName name="BLPH1144" hidden="1">[29]Sheet1!#REF!</definedName>
    <definedName name="BLPH1145" hidden="1">[29]Sheet1!#REF!</definedName>
    <definedName name="BLPH1146" hidden="1">[29]Sheet1!#REF!</definedName>
    <definedName name="BLPH1147" hidden="1">[29]Sheet1!#REF!</definedName>
    <definedName name="BLPH1148" hidden="1">[29]Sheet1!#REF!</definedName>
    <definedName name="BLPH1149" hidden="1">[29]Sheet1!#REF!</definedName>
    <definedName name="BLPH115" hidden="1">[29]Sheet1!#REF!</definedName>
    <definedName name="BLPH1150" hidden="1">[29]Sheet1!#REF!</definedName>
    <definedName name="BLPH1151" hidden="1">[29]Sheet1!#REF!</definedName>
    <definedName name="BLPH1152" hidden="1">[29]Sheet1!#REF!</definedName>
    <definedName name="BLPH1153" hidden="1">[29]Sheet1!#REF!</definedName>
    <definedName name="BLPH1154" hidden="1">[29]Sheet1!#REF!</definedName>
    <definedName name="BLPH1155" hidden="1">[29]Sheet1!#REF!</definedName>
    <definedName name="BLPH1156" hidden="1">[29]Sheet1!#REF!</definedName>
    <definedName name="BLPH1157" hidden="1">[29]Sheet1!#REF!</definedName>
    <definedName name="BLPH1158" hidden="1">[29]Sheet1!#REF!</definedName>
    <definedName name="BLPH1159" hidden="1">[29]Sheet1!#REF!</definedName>
    <definedName name="BLPH116" hidden="1">[29]Sheet1!#REF!</definedName>
    <definedName name="BLPH1160" hidden="1">[29]Sheet1!#REF!</definedName>
    <definedName name="BLPH1161" hidden="1">[29]Sheet1!#REF!</definedName>
    <definedName name="BLPH1162" hidden="1">[29]Sheet1!#REF!</definedName>
    <definedName name="BLPH1163" hidden="1">[29]Sheet1!#REF!</definedName>
    <definedName name="BLPH1164" hidden="1">[29]Sheet1!#REF!</definedName>
    <definedName name="BLPH1165" hidden="1">[29]Sheet1!#REF!</definedName>
    <definedName name="BLPH1166" hidden="1">[29]Sheet1!#REF!</definedName>
    <definedName name="BLPH1167" hidden="1">[29]Sheet1!#REF!</definedName>
    <definedName name="BLPH1168" hidden="1">[29]Sheet1!#REF!</definedName>
    <definedName name="BLPH1169" hidden="1">[29]Sheet1!#REF!</definedName>
    <definedName name="BLPH117" hidden="1">[29]Sheet1!#REF!</definedName>
    <definedName name="BLPH1170" hidden="1">[29]Sheet1!#REF!</definedName>
    <definedName name="BLPH1171" hidden="1">[29]Sheet1!#REF!</definedName>
    <definedName name="BLPH1172" hidden="1">[29]Sheet1!#REF!</definedName>
    <definedName name="BLPH1173" hidden="1">[29]Sheet1!#REF!</definedName>
    <definedName name="BLPH1174" hidden="1">[29]Sheet1!#REF!</definedName>
    <definedName name="BLPH1175" hidden="1">[29]Sheet1!#REF!</definedName>
    <definedName name="BLPH1176" hidden="1">[29]Sheet1!#REF!</definedName>
    <definedName name="BLPH1177" hidden="1">[29]Sheet1!#REF!</definedName>
    <definedName name="BLPH1178" hidden="1">[29]Sheet1!#REF!</definedName>
    <definedName name="BLPH1179" hidden="1">[29]Sheet1!#REF!</definedName>
    <definedName name="BLPH118" hidden="1">[29]Sheet1!#REF!</definedName>
    <definedName name="BLPH1180" hidden="1">[29]Sheet1!#REF!</definedName>
    <definedName name="BLPH1181" hidden="1">[29]Sheet1!#REF!</definedName>
    <definedName name="BLPH1182" hidden="1">[29]Sheet1!#REF!</definedName>
    <definedName name="BLPH1183" hidden="1">[29]Sheet1!#REF!</definedName>
    <definedName name="BLPH1184" hidden="1">[29]Sheet1!#REF!</definedName>
    <definedName name="BLPH1185" hidden="1">[29]Sheet1!#REF!</definedName>
    <definedName name="BLPH1186" hidden="1">[29]Sheet1!#REF!</definedName>
    <definedName name="BLPH1187" hidden="1">[29]Sheet1!#REF!</definedName>
    <definedName name="BLPH1188" hidden="1">[29]Sheet1!#REF!</definedName>
    <definedName name="BLPH1189" hidden="1">[29]Sheet1!#REF!</definedName>
    <definedName name="BLPH119" hidden="1">[29]Sheet1!#REF!</definedName>
    <definedName name="BLPH1190" hidden="1">[29]Sheet1!#REF!</definedName>
    <definedName name="BLPH1191" hidden="1">[29]Sheet1!#REF!</definedName>
    <definedName name="BLPH1192" hidden="1">[29]Sheet1!#REF!</definedName>
    <definedName name="BLPH1193" hidden="1">[29]Sheet1!#REF!</definedName>
    <definedName name="BLPH1194" hidden="1">[29]Sheet1!#REF!</definedName>
    <definedName name="BLPH1195" hidden="1">[29]Sheet1!#REF!</definedName>
    <definedName name="BLPH1196" hidden="1">[29]Sheet1!#REF!</definedName>
    <definedName name="BLPH1197" hidden="1">[29]Sheet1!#REF!</definedName>
    <definedName name="BLPH1198" hidden="1">[29]Sheet1!#REF!</definedName>
    <definedName name="BLPH1199" hidden="1">[29]Sheet1!#REF!</definedName>
    <definedName name="BLPH12" hidden="1">#REF!</definedName>
    <definedName name="BLPH120" hidden="1">[29]Sheet1!#REF!</definedName>
    <definedName name="BLPH1200" hidden="1">[29]Sheet1!#REF!</definedName>
    <definedName name="BLPH1201" hidden="1">[29]Sheet1!#REF!</definedName>
    <definedName name="BLPH1202" hidden="1">[29]Sheet1!#REF!</definedName>
    <definedName name="BLPH1203" hidden="1">[29]Sheet1!#REF!</definedName>
    <definedName name="BLPH1204" hidden="1">[29]Sheet1!#REF!</definedName>
    <definedName name="BLPH1205" hidden="1">[29]Sheet1!#REF!</definedName>
    <definedName name="BLPH1206" hidden="1">[29]Sheet1!#REF!</definedName>
    <definedName name="BLPH1207" hidden="1">[29]Sheet1!#REF!</definedName>
    <definedName name="BLPH1208" hidden="1">[29]Sheet1!#REF!</definedName>
    <definedName name="BLPH1209" hidden="1">[29]Sheet1!#REF!</definedName>
    <definedName name="BLPH121" hidden="1">[29]Sheet1!#REF!</definedName>
    <definedName name="BLPH1210" hidden="1">[29]Sheet1!#REF!</definedName>
    <definedName name="BLPH1211" hidden="1">[29]Sheet1!#REF!</definedName>
    <definedName name="BLPH1212" hidden="1">[29]Sheet1!#REF!</definedName>
    <definedName name="BLPH1213" hidden="1">[29]Sheet1!#REF!</definedName>
    <definedName name="BLPH1214" hidden="1">[29]Sheet1!#REF!</definedName>
    <definedName name="BLPH1215" hidden="1">[29]Sheet1!#REF!</definedName>
    <definedName name="BLPH1216" hidden="1">[29]Sheet1!#REF!</definedName>
    <definedName name="BLPH1217" hidden="1">[29]Sheet1!#REF!</definedName>
    <definedName name="BLPH1218" hidden="1">[29]Sheet1!#REF!</definedName>
    <definedName name="BLPH1219" hidden="1">[29]Sheet1!#REF!</definedName>
    <definedName name="BLPH122" hidden="1">[29]Sheet1!#REF!</definedName>
    <definedName name="BLPH1220" hidden="1">[29]Sheet1!#REF!</definedName>
    <definedName name="BLPH1221" hidden="1">[29]Sheet1!#REF!</definedName>
    <definedName name="BLPH1222" hidden="1">[29]Sheet1!#REF!</definedName>
    <definedName name="BLPH1223" hidden="1">[29]Sheet1!#REF!</definedName>
    <definedName name="BLPH1224" hidden="1">[29]Sheet1!#REF!</definedName>
    <definedName name="BLPH1225" hidden="1">[29]Sheet1!#REF!</definedName>
    <definedName name="BLPH1226" hidden="1">[29]Sheet1!#REF!</definedName>
    <definedName name="BLPH1227" hidden="1">[29]Sheet1!#REF!</definedName>
    <definedName name="BLPH1228" hidden="1">[29]Sheet1!#REF!</definedName>
    <definedName name="BLPH1229" hidden="1">[29]Sheet1!#REF!</definedName>
    <definedName name="BLPH123" hidden="1">[29]Sheet1!#REF!</definedName>
    <definedName name="BLPH1230" hidden="1">[29]Sheet1!#REF!</definedName>
    <definedName name="BLPH1231" hidden="1">[29]Sheet1!#REF!</definedName>
    <definedName name="BLPH1232" hidden="1">[29]Sheet1!#REF!</definedName>
    <definedName name="BLPH1233" hidden="1">[29]Sheet1!#REF!</definedName>
    <definedName name="BLPH1234" hidden="1">[29]Sheet1!#REF!</definedName>
    <definedName name="BLPH1235" hidden="1">[29]Sheet1!#REF!</definedName>
    <definedName name="BLPH1236" hidden="1">[29]Sheet1!#REF!</definedName>
    <definedName name="BLPH1237" hidden="1">[29]Sheet1!#REF!</definedName>
    <definedName name="BLPH1238" hidden="1">[29]Sheet1!#REF!</definedName>
    <definedName name="BLPH1239" hidden="1">[29]Sheet1!#REF!</definedName>
    <definedName name="BLPH124" hidden="1">[29]Sheet1!#REF!</definedName>
    <definedName name="BLPH1240" hidden="1">[29]Sheet1!#REF!</definedName>
    <definedName name="BLPH1241" hidden="1">[29]Sheet1!#REF!</definedName>
    <definedName name="BLPH1242" hidden="1">[29]Sheet1!#REF!</definedName>
    <definedName name="BLPH1243" hidden="1">[29]Sheet1!#REF!</definedName>
    <definedName name="BLPH1244" hidden="1">[29]Sheet1!#REF!</definedName>
    <definedName name="BLPH1245" hidden="1">[29]Sheet1!#REF!</definedName>
    <definedName name="BLPH1246" hidden="1">[29]Sheet1!#REF!</definedName>
    <definedName name="BLPH1247" hidden="1">[29]Sheet1!#REF!</definedName>
    <definedName name="BLPH1248" hidden="1">[29]Sheet1!#REF!</definedName>
    <definedName name="BLPH1249" hidden="1">[29]Sheet1!#REF!</definedName>
    <definedName name="BLPH125" hidden="1">[29]Sheet1!#REF!</definedName>
    <definedName name="BLPH1250" hidden="1">[29]Sheet1!#REF!</definedName>
    <definedName name="BLPH1251" hidden="1">[29]Sheet1!#REF!</definedName>
    <definedName name="BLPH1252" hidden="1">[29]Sheet1!#REF!</definedName>
    <definedName name="BLPH1253" hidden="1">[29]Sheet1!#REF!</definedName>
    <definedName name="BLPH1254" hidden="1">[29]Sheet1!#REF!</definedName>
    <definedName name="BLPH1255" hidden="1">[29]Sheet1!#REF!</definedName>
    <definedName name="BLPH1256" hidden="1">[29]Sheet1!#REF!</definedName>
    <definedName name="BLPH1257" hidden="1">[29]Sheet1!#REF!</definedName>
    <definedName name="BLPH1258" hidden="1">[29]Sheet1!#REF!</definedName>
    <definedName name="BLPH1259" hidden="1">[29]Sheet1!#REF!</definedName>
    <definedName name="BLPH126" hidden="1">[29]Sheet1!#REF!</definedName>
    <definedName name="BLPH1260" hidden="1">[29]Sheet1!#REF!</definedName>
    <definedName name="BLPH1261" hidden="1">[29]Sheet1!#REF!</definedName>
    <definedName name="BLPH1262" hidden="1">[29]Sheet1!#REF!</definedName>
    <definedName name="BLPH1263" hidden="1">[29]Sheet1!#REF!</definedName>
    <definedName name="BLPH1264" hidden="1">[29]Sheet1!#REF!</definedName>
    <definedName name="BLPH1265" hidden="1">[29]Sheet1!#REF!</definedName>
    <definedName name="BLPH1266" hidden="1">[29]Sheet1!#REF!</definedName>
    <definedName name="BLPH1267" hidden="1">[29]Sheet1!#REF!</definedName>
    <definedName name="BLPH1268" hidden="1">[29]Sheet1!#REF!</definedName>
    <definedName name="BLPH1269" hidden="1">[29]Sheet1!#REF!</definedName>
    <definedName name="BLPH127" hidden="1">[29]Sheet1!#REF!</definedName>
    <definedName name="BLPH1270" hidden="1">[29]Sheet1!#REF!</definedName>
    <definedName name="BLPH1271" hidden="1">[29]Sheet1!#REF!</definedName>
    <definedName name="BLPH1272" hidden="1">[29]Sheet1!#REF!</definedName>
    <definedName name="BLPH1273" hidden="1">[29]Sheet1!#REF!</definedName>
    <definedName name="BLPH1274" hidden="1">[29]Sheet1!#REF!</definedName>
    <definedName name="BLPH1275" hidden="1">[29]Sheet1!#REF!</definedName>
    <definedName name="BLPH1276" hidden="1">[29]Sheet1!#REF!</definedName>
    <definedName name="BLPH1277" hidden="1">[29]Sheet1!#REF!</definedName>
    <definedName name="BLPH1278" hidden="1">[29]Sheet1!#REF!</definedName>
    <definedName name="BLPH1279" hidden="1">[29]Sheet1!#REF!</definedName>
    <definedName name="BLPH128" hidden="1">[29]Sheet1!#REF!</definedName>
    <definedName name="BLPH1280" hidden="1">[29]Sheet1!#REF!</definedName>
    <definedName name="BLPH1281" hidden="1">[29]Sheet1!#REF!</definedName>
    <definedName name="BLPH1282" hidden="1">[29]Sheet1!#REF!</definedName>
    <definedName name="BLPH1283" hidden="1">[29]Sheet1!#REF!</definedName>
    <definedName name="BLPH1284" hidden="1">[29]Sheet1!#REF!</definedName>
    <definedName name="BLPH1285" hidden="1">[29]Sheet1!#REF!</definedName>
    <definedName name="BLPH1286" hidden="1">[29]Sheet1!#REF!</definedName>
    <definedName name="BLPH1287" hidden="1">[29]Sheet1!#REF!</definedName>
    <definedName name="BLPH1288" hidden="1">[29]Sheet1!#REF!</definedName>
    <definedName name="BLPH1289" hidden="1">[29]Sheet1!#REF!</definedName>
    <definedName name="BLPH129" hidden="1">[29]Sheet1!#REF!</definedName>
    <definedName name="BLPH1290" hidden="1">[29]Sheet1!#REF!</definedName>
    <definedName name="BLPH1291" hidden="1">[29]Sheet1!#REF!</definedName>
    <definedName name="BLPH1292" hidden="1">[29]Sheet1!#REF!</definedName>
    <definedName name="BLPH1293" hidden="1">[29]Sheet1!#REF!</definedName>
    <definedName name="BLPH1294" hidden="1">[29]Sheet1!#REF!</definedName>
    <definedName name="BLPH1295" hidden="1">[29]Sheet1!#REF!</definedName>
    <definedName name="BLPH1296" hidden="1">[29]Sheet1!#REF!</definedName>
    <definedName name="BLPH1297" hidden="1">[29]Sheet1!#REF!</definedName>
    <definedName name="BLPH1298" hidden="1">[29]Sheet1!#REF!</definedName>
    <definedName name="BLPH1299" hidden="1">[29]Sheet1!#REF!</definedName>
    <definedName name="BLPH13" hidden="1">#REF!</definedName>
    <definedName name="BLPH130" hidden="1">[29]Sheet1!#REF!</definedName>
    <definedName name="BLPH1300" hidden="1">[29]Sheet1!#REF!</definedName>
    <definedName name="BLPH1301" hidden="1">[29]Sheet1!#REF!</definedName>
    <definedName name="BLPH1302" hidden="1">[29]Sheet1!#REF!</definedName>
    <definedName name="BLPH1303" hidden="1">[29]Sheet1!#REF!</definedName>
    <definedName name="BLPH1304" hidden="1">[29]Sheet1!#REF!</definedName>
    <definedName name="BLPH1305" hidden="1">[29]Sheet1!#REF!</definedName>
    <definedName name="BLPH1306" hidden="1">[29]Sheet1!#REF!</definedName>
    <definedName name="BLPH1307" hidden="1">[29]Sheet1!#REF!</definedName>
    <definedName name="BLPH1308" hidden="1">[29]Sheet1!#REF!</definedName>
    <definedName name="BLPH1309" hidden="1">[29]Sheet1!#REF!</definedName>
    <definedName name="BLPH131" hidden="1">[29]Sheet1!#REF!</definedName>
    <definedName name="BLPH1310" hidden="1">[29]Sheet1!#REF!</definedName>
    <definedName name="BLPH1311" hidden="1">[29]Sheet1!#REF!</definedName>
    <definedName name="BLPH1312" hidden="1">[29]Sheet1!#REF!</definedName>
    <definedName name="BLPH1313" hidden="1">[29]Sheet1!#REF!</definedName>
    <definedName name="BLPH1314" hidden="1">[29]Sheet1!#REF!</definedName>
    <definedName name="BLPH1315" hidden="1">[29]Sheet1!#REF!</definedName>
    <definedName name="BLPH1316" hidden="1">[29]Sheet1!#REF!</definedName>
    <definedName name="BLPH1317" hidden="1">[29]Sheet1!#REF!</definedName>
    <definedName name="BLPH1318" hidden="1">[29]Sheet1!#REF!</definedName>
    <definedName name="BLPH1319" hidden="1">[29]Sheet1!#REF!</definedName>
    <definedName name="BLPH132" hidden="1">[29]Sheet1!#REF!</definedName>
    <definedName name="BLPH1320" hidden="1">[29]Sheet1!#REF!</definedName>
    <definedName name="BLPH1321" hidden="1">[29]Sheet1!#REF!</definedName>
    <definedName name="BLPH1322" hidden="1">[29]Sheet1!#REF!</definedName>
    <definedName name="BLPH1323" hidden="1">[29]Sheet1!#REF!</definedName>
    <definedName name="BLPH1324" hidden="1">[29]Sheet1!#REF!</definedName>
    <definedName name="BLPH1325" hidden="1">[29]Sheet1!#REF!</definedName>
    <definedName name="BLPH1326" hidden="1">[29]Sheet1!#REF!</definedName>
    <definedName name="BLPH1327" hidden="1">[29]Sheet1!#REF!</definedName>
    <definedName name="BLPH1328" hidden="1">[29]Sheet1!#REF!</definedName>
    <definedName name="BLPH1329" hidden="1">[29]Sheet1!#REF!</definedName>
    <definedName name="BLPH133" hidden="1">[29]Sheet1!#REF!</definedName>
    <definedName name="BLPH1330" hidden="1">[29]Sheet1!#REF!</definedName>
    <definedName name="BLPH1331" hidden="1">[29]Sheet1!#REF!</definedName>
    <definedName name="BLPH1332" hidden="1">[29]Sheet1!#REF!</definedName>
    <definedName name="BLPH1333" hidden="1">[29]Sheet1!#REF!</definedName>
    <definedName name="BLPH1334" hidden="1">[29]Sheet1!#REF!</definedName>
    <definedName name="BLPH1335" hidden="1">[29]Sheet1!#REF!</definedName>
    <definedName name="BLPH1336" hidden="1">[29]Sheet1!#REF!</definedName>
    <definedName name="BLPH1337" hidden="1">[29]Sheet1!#REF!</definedName>
    <definedName name="BLPH1338" hidden="1">[29]Sheet1!#REF!</definedName>
    <definedName name="BLPH1339" hidden="1">[29]Sheet1!#REF!</definedName>
    <definedName name="BLPH134" hidden="1">[29]Sheet1!#REF!</definedName>
    <definedName name="BLPH1340" hidden="1">[29]Sheet1!#REF!</definedName>
    <definedName name="BLPH1341" hidden="1">[29]Sheet1!#REF!</definedName>
    <definedName name="BLPH1342" hidden="1">[29]Sheet1!#REF!</definedName>
    <definedName name="BLPH1343" hidden="1">[29]Sheet1!#REF!</definedName>
    <definedName name="BLPH1344" hidden="1">[29]Sheet1!#REF!</definedName>
    <definedName name="BLPH1345" hidden="1">[29]Sheet1!#REF!</definedName>
    <definedName name="BLPH1346" hidden="1">[29]Sheet1!#REF!</definedName>
    <definedName name="BLPH1347" hidden="1">[29]Sheet1!#REF!</definedName>
    <definedName name="BLPH1348" hidden="1">[29]Sheet1!#REF!</definedName>
    <definedName name="BLPH1349" hidden="1">[29]Sheet1!#REF!</definedName>
    <definedName name="BLPH135" hidden="1">[29]Sheet1!#REF!</definedName>
    <definedName name="BLPH1350" hidden="1">[29]Sheet1!#REF!</definedName>
    <definedName name="BLPH1351" hidden="1">[29]Sheet1!#REF!</definedName>
    <definedName name="BLPH1352" hidden="1">[29]Sheet1!#REF!</definedName>
    <definedName name="BLPH1353" hidden="1">[29]Sheet1!#REF!</definedName>
    <definedName name="BLPH1354" hidden="1">[29]Sheet1!#REF!</definedName>
    <definedName name="BLPH1355" hidden="1">[29]Sheet1!#REF!</definedName>
    <definedName name="BLPH1356" hidden="1">[29]Sheet1!#REF!</definedName>
    <definedName name="BLPH1357" hidden="1">[29]Sheet1!#REF!</definedName>
    <definedName name="BLPH1358" hidden="1">[29]Sheet1!#REF!</definedName>
    <definedName name="BLPH1359" hidden="1">[29]Sheet1!#REF!</definedName>
    <definedName name="BLPH136" hidden="1">[29]Sheet1!#REF!</definedName>
    <definedName name="BLPH1360" hidden="1">[29]Sheet1!#REF!</definedName>
    <definedName name="BLPH1361" hidden="1">[29]Sheet1!#REF!</definedName>
    <definedName name="BLPH1362" hidden="1">[29]Sheet1!#REF!</definedName>
    <definedName name="BLPH1363" hidden="1">[29]Sheet1!#REF!</definedName>
    <definedName name="BLPH1364" hidden="1">[29]Sheet1!#REF!</definedName>
    <definedName name="BLPH1365" hidden="1">[29]Sheet1!#REF!</definedName>
    <definedName name="BLPH1366" hidden="1">[29]Sheet1!#REF!</definedName>
    <definedName name="BLPH1367" hidden="1">[29]Sheet1!#REF!</definedName>
    <definedName name="BLPH1368" hidden="1">[29]Sheet1!#REF!</definedName>
    <definedName name="BLPH1369" hidden="1">[29]Sheet1!#REF!</definedName>
    <definedName name="BLPH137" hidden="1">[29]Sheet1!#REF!</definedName>
    <definedName name="BLPH1370" hidden="1">[29]Sheet1!#REF!</definedName>
    <definedName name="BLPH1371" hidden="1">[29]Sheet1!#REF!</definedName>
    <definedName name="BLPH1372" hidden="1">[29]Sheet1!#REF!</definedName>
    <definedName name="BLPH1373" hidden="1">[29]Sheet1!#REF!</definedName>
    <definedName name="BLPH1374" hidden="1">[29]Sheet1!#REF!</definedName>
    <definedName name="BLPH1375" hidden="1">[29]Sheet1!#REF!</definedName>
    <definedName name="BLPH1376" hidden="1">[29]Sheet1!#REF!</definedName>
    <definedName name="BLPH1377" hidden="1">[29]Sheet1!#REF!</definedName>
    <definedName name="BLPH1378" hidden="1">[29]Sheet1!#REF!</definedName>
    <definedName name="BLPH1379" hidden="1">[29]Sheet1!#REF!</definedName>
    <definedName name="BLPH138" hidden="1">[29]Sheet1!#REF!</definedName>
    <definedName name="BLPH1380" hidden="1">[29]Sheet1!#REF!</definedName>
    <definedName name="BLPH1381" hidden="1">[29]Sheet1!#REF!</definedName>
    <definedName name="BLPH1382" hidden="1">[29]Sheet1!#REF!</definedName>
    <definedName name="BLPH1383" hidden="1">[29]Sheet1!#REF!</definedName>
    <definedName name="BLPH1384" hidden="1">[29]Sheet1!#REF!</definedName>
    <definedName name="BLPH1385" hidden="1">[29]Sheet1!#REF!</definedName>
    <definedName name="BLPH1386" hidden="1">[29]Sheet1!#REF!</definedName>
    <definedName name="BLPH1387" hidden="1">[29]Sheet1!#REF!</definedName>
    <definedName name="BLPH1388" hidden="1">[29]Sheet1!#REF!</definedName>
    <definedName name="BLPH1389" hidden="1">[29]Sheet1!#REF!</definedName>
    <definedName name="BLPH139" hidden="1">[29]Sheet1!#REF!</definedName>
    <definedName name="BLPH1390" hidden="1">[29]Sheet1!#REF!</definedName>
    <definedName name="BLPH1391" hidden="1">[29]Sheet1!#REF!</definedName>
    <definedName name="BLPH1392" hidden="1">[29]Sheet1!#REF!</definedName>
    <definedName name="BLPH1393" hidden="1">[29]Sheet1!#REF!</definedName>
    <definedName name="BLPH1394" hidden="1">[29]Sheet1!#REF!</definedName>
    <definedName name="BLPH1395" hidden="1">[29]Sheet1!#REF!</definedName>
    <definedName name="BLPH1396" hidden="1">[29]Sheet1!#REF!</definedName>
    <definedName name="BLPH1397" hidden="1">[29]Sheet1!#REF!</definedName>
    <definedName name="BLPH1398" hidden="1">[29]Sheet1!#REF!</definedName>
    <definedName name="BLPH1399" hidden="1">[29]Sheet1!#REF!</definedName>
    <definedName name="BLPH14" hidden="1">[29]Sheet1!#REF!</definedName>
    <definedName name="BLPH140" hidden="1">[29]Sheet1!#REF!</definedName>
    <definedName name="BLPH1400" hidden="1">[29]Sheet1!#REF!</definedName>
    <definedName name="BLPH1401" hidden="1">[29]Sheet1!#REF!</definedName>
    <definedName name="BLPH1402" hidden="1">[29]Sheet1!#REF!</definedName>
    <definedName name="BLPH1403" hidden="1">[29]Sheet1!#REF!</definedName>
    <definedName name="BLPH1404" hidden="1">[29]Sheet1!#REF!</definedName>
    <definedName name="BLPH1405" hidden="1">[29]Sheet1!#REF!</definedName>
    <definedName name="BLPH1406" hidden="1">[29]Sheet1!#REF!</definedName>
    <definedName name="BLPH1407" hidden="1">[29]Sheet1!#REF!</definedName>
    <definedName name="BLPH1408" hidden="1">[29]Sheet1!#REF!</definedName>
    <definedName name="BLPH1409" hidden="1">[29]Sheet1!#REF!</definedName>
    <definedName name="BLPH141" hidden="1">[29]Sheet1!#REF!</definedName>
    <definedName name="BLPH1410" hidden="1">[29]Sheet1!#REF!</definedName>
    <definedName name="BLPH1411" hidden="1">[29]Sheet1!#REF!</definedName>
    <definedName name="BLPH1412" hidden="1">[29]Sheet1!#REF!</definedName>
    <definedName name="BLPH1413" hidden="1">[29]Sheet1!#REF!</definedName>
    <definedName name="BLPH1414" hidden="1">[29]Sheet1!#REF!</definedName>
    <definedName name="BLPH1415" hidden="1">[29]Sheet1!#REF!</definedName>
    <definedName name="BLPH1416" hidden="1">[29]Sheet1!#REF!</definedName>
    <definedName name="BLPH1417" hidden="1">[29]Sheet1!#REF!</definedName>
    <definedName name="BLPH1418" hidden="1">[29]Sheet1!#REF!</definedName>
    <definedName name="BLPH1419" hidden="1">[29]Sheet1!#REF!</definedName>
    <definedName name="BLPH142" hidden="1">[29]Sheet1!#REF!</definedName>
    <definedName name="BLPH1420" hidden="1">[29]Sheet1!#REF!</definedName>
    <definedName name="BLPH1421" hidden="1">[29]Sheet1!#REF!</definedName>
    <definedName name="BLPH1422" hidden="1">[29]Sheet1!#REF!</definedName>
    <definedName name="BLPH1423" hidden="1">[29]Sheet1!#REF!</definedName>
    <definedName name="BLPH1424" hidden="1">[29]Sheet1!#REF!</definedName>
    <definedName name="BLPH1425" hidden="1">[29]Sheet1!#REF!</definedName>
    <definedName name="BLPH1426" hidden="1">[29]Sheet1!#REF!</definedName>
    <definedName name="BLPH1427" hidden="1">[29]Sheet1!#REF!</definedName>
    <definedName name="BLPH1428" hidden="1">[29]Sheet1!#REF!</definedName>
    <definedName name="BLPH1429" hidden="1">[29]Sheet1!#REF!</definedName>
    <definedName name="BLPH143" hidden="1">[29]Sheet1!#REF!</definedName>
    <definedName name="BLPH1430" hidden="1">[29]Sheet1!#REF!</definedName>
    <definedName name="BLPH1431" hidden="1">[29]Sheet1!#REF!</definedName>
    <definedName name="BLPH1432" hidden="1">[29]Sheet1!#REF!</definedName>
    <definedName name="BLPH1433" hidden="1">[29]Sheet1!#REF!</definedName>
    <definedName name="BLPH1434" hidden="1">[29]Sheet1!#REF!</definedName>
    <definedName name="BLPH1435" hidden="1">[29]Sheet1!#REF!</definedName>
    <definedName name="BLPH1436" hidden="1">[29]Sheet1!#REF!</definedName>
    <definedName name="BLPH1437" hidden="1">[29]Sheet1!#REF!</definedName>
    <definedName name="BLPH1438" hidden="1">[29]Sheet1!#REF!</definedName>
    <definedName name="BLPH1439" hidden="1">[29]Sheet1!#REF!</definedName>
    <definedName name="BLPH144" hidden="1">[29]Sheet1!#REF!</definedName>
    <definedName name="BLPH1440" hidden="1">[29]Sheet1!#REF!</definedName>
    <definedName name="BLPH1441" hidden="1">[29]Sheet1!#REF!</definedName>
    <definedName name="BLPH1442" hidden="1">[29]Sheet1!#REF!</definedName>
    <definedName name="BLPH1443" hidden="1">[29]Sheet1!#REF!</definedName>
    <definedName name="BLPH1444" hidden="1">[29]Sheet1!#REF!</definedName>
    <definedName name="BLPH1445" hidden="1">[29]Sheet1!#REF!</definedName>
    <definedName name="BLPH1446" hidden="1">[29]Sheet1!#REF!</definedName>
    <definedName name="BLPH1447" hidden="1">[29]Sheet1!#REF!</definedName>
    <definedName name="BLPH1448" hidden="1">[29]Sheet1!#REF!</definedName>
    <definedName name="BLPH1449" hidden="1">[29]Sheet1!#REF!</definedName>
    <definedName name="BLPH145" hidden="1">[29]Sheet1!#REF!</definedName>
    <definedName name="BLPH1450" hidden="1">[29]Sheet1!#REF!</definedName>
    <definedName name="BLPH1451" hidden="1">[29]Sheet1!#REF!</definedName>
    <definedName name="BLPH1452" hidden="1">[29]Sheet1!#REF!</definedName>
    <definedName name="BLPH1453" hidden="1">[29]Sheet1!#REF!</definedName>
    <definedName name="BLPH1454" hidden="1">[29]Sheet1!#REF!</definedName>
    <definedName name="BLPH1455" hidden="1">[29]Sheet1!#REF!</definedName>
    <definedName name="BLPH1456" hidden="1">[29]Sheet1!#REF!</definedName>
    <definedName name="BLPH1457" hidden="1">[29]Sheet1!#REF!</definedName>
    <definedName name="BLPH1458" hidden="1">[29]Sheet1!#REF!</definedName>
    <definedName name="BLPH1459" hidden="1">[29]Sheet1!#REF!</definedName>
    <definedName name="BLPH146" hidden="1">[29]Sheet1!#REF!</definedName>
    <definedName name="BLPH1460" hidden="1">[29]Sheet1!#REF!</definedName>
    <definedName name="BLPH1461" hidden="1">[29]Sheet1!#REF!</definedName>
    <definedName name="BLPH1462" hidden="1">[29]Sheet1!#REF!</definedName>
    <definedName name="BLPH1463" hidden="1">[29]Sheet1!#REF!</definedName>
    <definedName name="BLPH1464" hidden="1">[29]Sheet1!#REF!</definedName>
    <definedName name="BLPH1465" hidden="1">[29]Sheet1!#REF!</definedName>
    <definedName name="BLPH1466" hidden="1">[29]Sheet1!#REF!</definedName>
    <definedName name="BLPH1467" hidden="1">[29]Sheet1!#REF!</definedName>
    <definedName name="BLPH1468" hidden="1">[29]Sheet1!#REF!</definedName>
    <definedName name="BLPH1469" hidden="1">[29]Sheet1!#REF!</definedName>
    <definedName name="BLPH147" hidden="1">[29]Sheet1!#REF!</definedName>
    <definedName name="BLPH1470" hidden="1">[29]Sheet1!#REF!</definedName>
    <definedName name="BLPH1471" hidden="1">[29]Sheet1!#REF!</definedName>
    <definedName name="BLPH1472" hidden="1">[29]Sheet1!#REF!</definedName>
    <definedName name="BLPH1473" hidden="1">[29]Sheet1!#REF!</definedName>
    <definedName name="BLPH1474" hidden="1">[29]Sheet1!#REF!</definedName>
    <definedName name="BLPH1475" hidden="1">[29]Sheet1!#REF!</definedName>
    <definedName name="BLPH1476" hidden="1">[29]Sheet1!#REF!</definedName>
    <definedName name="BLPH1477" hidden="1">[29]Sheet1!#REF!</definedName>
    <definedName name="BLPH1478" hidden="1">[29]Sheet1!#REF!</definedName>
    <definedName name="BLPH1479" hidden="1">[29]Sheet1!#REF!</definedName>
    <definedName name="BLPH148" hidden="1">[29]Sheet1!#REF!</definedName>
    <definedName name="BLPH1480" hidden="1">[29]Sheet1!#REF!</definedName>
    <definedName name="BLPH1481" hidden="1">[29]Sheet1!#REF!</definedName>
    <definedName name="BLPH1482" hidden="1">[29]Sheet1!#REF!</definedName>
    <definedName name="BLPH1483" hidden="1">[29]Sheet1!#REF!</definedName>
    <definedName name="BLPH1484" hidden="1">[29]Sheet1!#REF!</definedName>
    <definedName name="BLPH1485" hidden="1">[29]Sheet1!#REF!</definedName>
    <definedName name="BLPH1486" hidden="1">[29]Sheet1!#REF!</definedName>
    <definedName name="BLPH1487" hidden="1">[29]Sheet1!#REF!</definedName>
    <definedName name="BLPH1488" hidden="1">[29]Sheet1!#REF!</definedName>
    <definedName name="BLPH1489" hidden="1">[29]Sheet1!#REF!</definedName>
    <definedName name="BLPH149" hidden="1">[29]Sheet1!#REF!</definedName>
    <definedName name="BLPH1490" hidden="1">[29]Sheet1!#REF!</definedName>
    <definedName name="BLPH1491" hidden="1">[29]Sheet1!#REF!</definedName>
    <definedName name="BLPH1492" hidden="1">[29]Sheet1!#REF!</definedName>
    <definedName name="BLPH1493" hidden="1">[29]Sheet1!#REF!</definedName>
    <definedName name="BLPH1494" hidden="1">[29]Sheet1!#REF!</definedName>
    <definedName name="BLPH1495" hidden="1">[29]Sheet1!#REF!</definedName>
    <definedName name="BLPH1496" hidden="1">[29]Sheet1!#REF!</definedName>
    <definedName name="BLPH1497" hidden="1">[29]Sheet1!#REF!</definedName>
    <definedName name="BLPH1498" hidden="1">[29]Sheet1!#REF!</definedName>
    <definedName name="BLPH1499" hidden="1">[29]Sheet1!#REF!</definedName>
    <definedName name="BLPH15" hidden="1">[29]Sheet1!#REF!</definedName>
    <definedName name="BLPH150" hidden="1">[29]Sheet1!#REF!</definedName>
    <definedName name="BLPH1500" hidden="1">[29]Sheet1!#REF!</definedName>
    <definedName name="BLPH1501" hidden="1">[29]Sheet1!#REF!</definedName>
    <definedName name="BLPH1502" hidden="1">[29]Sheet1!#REF!</definedName>
    <definedName name="BLPH1503" hidden="1">[29]Sheet1!#REF!</definedName>
    <definedName name="BLPH1504" hidden="1">[29]Sheet1!#REF!</definedName>
    <definedName name="BLPH1505" hidden="1">[29]Sheet1!#REF!</definedName>
    <definedName name="BLPH1506" hidden="1">[29]Sheet1!#REF!</definedName>
    <definedName name="BLPH1507" hidden="1">[29]Sheet1!#REF!</definedName>
    <definedName name="BLPH1508" hidden="1">[29]Sheet1!#REF!</definedName>
    <definedName name="BLPH1509" hidden="1">[29]Sheet1!#REF!</definedName>
    <definedName name="BLPH151" hidden="1">[29]Sheet1!#REF!</definedName>
    <definedName name="BLPH1510" hidden="1">[29]Sheet1!#REF!</definedName>
    <definedName name="BLPH1511" hidden="1">[29]Sheet1!#REF!</definedName>
    <definedName name="BLPH1512" hidden="1">[29]Sheet1!#REF!</definedName>
    <definedName name="BLPH1513" hidden="1">[29]Sheet1!#REF!</definedName>
    <definedName name="BLPH1514" hidden="1">[29]Sheet1!#REF!</definedName>
    <definedName name="BLPH1515" hidden="1">[29]Sheet1!#REF!</definedName>
    <definedName name="BLPH1516" hidden="1">[29]Sheet1!#REF!</definedName>
    <definedName name="BLPH1517" hidden="1">[29]Sheet1!#REF!</definedName>
    <definedName name="BLPH1518" hidden="1">[29]Sheet1!#REF!</definedName>
    <definedName name="BLPH1519" hidden="1">[29]Sheet1!#REF!</definedName>
    <definedName name="BLPH152" hidden="1">[29]Sheet1!#REF!</definedName>
    <definedName name="BLPH1520" hidden="1">[29]Sheet1!#REF!</definedName>
    <definedName name="BLPH1521" hidden="1">[29]Sheet1!#REF!</definedName>
    <definedName name="BLPH1522" hidden="1">[29]Sheet1!#REF!</definedName>
    <definedName name="BLPH1523" hidden="1">[29]Sheet1!#REF!</definedName>
    <definedName name="BLPH1524" hidden="1">[29]Sheet1!#REF!</definedName>
    <definedName name="BLPH1525" hidden="1">[29]Sheet1!#REF!</definedName>
    <definedName name="BLPH1526" hidden="1">[29]Sheet1!#REF!</definedName>
    <definedName name="BLPH1527" hidden="1">[29]Sheet1!#REF!</definedName>
    <definedName name="BLPH1528" hidden="1">[29]Sheet1!#REF!</definedName>
    <definedName name="BLPH1529" hidden="1">[29]Sheet1!#REF!</definedName>
    <definedName name="BLPH153" hidden="1">[29]Sheet1!#REF!</definedName>
    <definedName name="BLPH1530" hidden="1">[29]Sheet1!#REF!</definedName>
    <definedName name="BLPH1531" hidden="1">[29]Sheet1!#REF!</definedName>
    <definedName name="BLPH1532" hidden="1">[29]Sheet1!#REF!</definedName>
    <definedName name="BLPH1533" hidden="1">[29]Sheet1!#REF!</definedName>
    <definedName name="BLPH1534" hidden="1">[29]Sheet1!#REF!</definedName>
    <definedName name="BLPH1535" hidden="1">[29]Sheet1!#REF!</definedName>
    <definedName name="BLPH1536" hidden="1">[29]Sheet1!#REF!</definedName>
    <definedName name="BLPH1537" hidden="1">[29]Sheet1!#REF!</definedName>
    <definedName name="BLPH1538" hidden="1">[29]Sheet1!#REF!</definedName>
    <definedName name="BLPH1539" hidden="1">[29]Sheet1!#REF!</definedName>
    <definedName name="BLPH154" hidden="1">[29]Sheet1!#REF!</definedName>
    <definedName name="BLPH1540" hidden="1">[29]Sheet1!#REF!</definedName>
    <definedName name="BLPH1541" hidden="1">[29]Sheet1!#REF!</definedName>
    <definedName name="BLPH1542" hidden="1">[29]Sheet1!#REF!</definedName>
    <definedName name="BLPH1543" hidden="1">[29]Sheet1!#REF!</definedName>
    <definedName name="BLPH1544" hidden="1">[29]Sheet1!#REF!</definedName>
    <definedName name="BLPH1545" hidden="1">[29]Sheet1!#REF!</definedName>
    <definedName name="BLPH1546" hidden="1">[29]Sheet1!#REF!</definedName>
    <definedName name="BLPH1547" hidden="1">[29]Sheet1!#REF!</definedName>
    <definedName name="BLPH1548" hidden="1">[29]Sheet1!#REF!</definedName>
    <definedName name="BLPH1549" hidden="1">[29]Sheet1!#REF!</definedName>
    <definedName name="BLPH155" hidden="1">[29]Sheet1!#REF!</definedName>
    <definedName name="BLPH1550" hidden="1">[29]Sheet1!#REF!</definedName>
    <definedName name="BLPH1551" hidden="1">[29]Sheet1!#REF!</definedName>
    <definedName name="BLPH1552" hidden="1">[29]Sheet1!#REF!</definedName>
    <definedName name="BLPH1553" hidden="1">[29]Sheet1!#REF!</definedName>
    <definedName name="BLPH1554" hidden="1">[29]Sheet1!#REF!</definedName>
    <definedName name="BLPH1555" hidden="1">[29]Sheet1!#REF!</definedName>
    <definedName name="BLPH1556" hidden="1">[29]Sheet1!#REF!</definedName>
    <definedName name="BLPH1557" hidden="1">[29]Sheet1!#REF!</definedName>
    <definedName name="BLPH1558" hidden="1">[29]Sheet1!#REF!</definedName>
    <definedName name="BLPH1559" hidden="1">[29]Sheet1!#REF!</definedName>
    <definedName name="BLPH156" hidden="1">[29]Sheet1!#REF!</definedName>
    <definedName name="BLPH1560" hidden="1">[29]Sheet1!#REF!</definedName>
    <definedName name="BLPH1561" hidden="1">[29]Sheet1!#REF!</definedName>
    <definedName name="BLPH1562" hidden="1">[29]Sheet1!#REF!</definedName>
    <definedName name="BLPH1563" hidden="1">[29]Sheet1!#REF!</definedName>
    <definedName name="BLPH1564" hidden="1">[29]Sheet1!#REF!</definedName>
    <definedName name="BLPH1565" hidden="1">[29]Sheet1!#REF!</definedName>
    <definedName name="BLPH1566" hidden="1">[29]Sheet1!#REF!</definedName>
    <definedName name="BLPH1567" hidden="1">[29]Sheet1!#REF!</definedName>
    <definedName name="BLPH1568" hidden="1">[29]Sheet1!#REF!</definedName>
    <definedName name="BLPH1569" hidden="1">[29]Sheet1!#REF!</definedName>
    <definedName name="BLPH157" hidden="1">[29]Sheet1!#REF!</definedName>
    <definedName name="BLPH1570" hidden="1">[29]Sheet1!#REF!</definedName>
    <definedName name="BLPH1571" hidden="1">[29]Sheet1!#REF!</definedName>
    <definedName name="BLPH1572" hidden="1">[29]Sheet1!#REF!</definedName>
    <definedName name="BLPH1573" hidden="1">[29]Sheet1!#REF!</definedName>
    <definedName name="BLPH1574" hidden="1">[29]Sheet1!#REF!</definedName>
    <definedName name="BLPH1575" hidden="1">[29]Sheet1!#REF!</definedName>
    <definedName name="BLPH1576" hidden="1">[29]Sheet1!#REF!</definedName>
    <definedName name="BLPH1577" hidden="1">[29]Sheet1!#REF!</definedName>
    <definedName name="BLPH1578" hidden="1">[29]Sheet1!#REF!</definedName>
    <definedName name="BLPH1579" hidden="1">[29]Sheet1!#REF!</definedName>
    <definedName name="BLPH158" hidden="1">[29]Sheet1!#REF!</definedName>
    <definedName name="BLPH1580" hidden="1">[29]Sheet1!#REF!</definedName>
    <definedName name="BLPH1581" hidden="1">[29]Sheet1!#REF!</definedName>
    <definedName name="BLPH1582" hidden="1">[29]Sheet1!#REF!</definedName>
    <definedName name="BLPH1583" hidden="1">[29]Sheet1!#REF!</definedName>
    <definedName name="BLPH1584" hidden="1">[29]Sheet1!#REF!</definedName>
    <definedName name="BLPH1585" hidden="1">[29]Sheet1!#REF!</definedName>
    <definedName name="BLPH1586" hidden="1">[29]Sheet1!#REF!</definedName>
    <definedName name="BLPH1587" hidden="1">[29]Sheet1!#REF!</definedName>
    <definedName name="BLPH1588" hidden="1">[29]Sheet1!#REF!</definedName>
    <definedName name="BLPH1589" hidden="1">[29]Sheet1!#REF!</definedName>
    <definedName name="BLPH159" hidden="1">[29]Sheet1!#REF!</definedName>
    <definedName name="BLPH1590" hidden="1">[29]Sheet1!#REF!</definedName>
    <definedName name="BLPH1591" hidden="1">[29]Sheet1!#REF!</definedName>
    <definedName name="BLPH1592" hidden="1">[29]Sheet1!#REF!</definedName>
    <definedName name="BLPH1593" hidden="1">[29]Sheet1!#REF!</definedName>
    <definedName name="BLPH1594" hidden="1">[29]Sheet1!#REF!</definedName>
    <definedName name="BLPH1595" hidden="1">[29]Sheet1!#REF!</definedName>
    <definedName name="BLPH1596" hidden="1">[29]Sheet1!#REF!</definedName>
    <definedName name="BLPH1597" hidden="1">[29]Sheet1!#REF!</definedName>
    <definedName name="BLPH1598" hidden="1">[29]Sheet1!#REF!</definedName>
    <definedName name="BLPH1599" hidden="1">[29]Sheet1!#REF!</definedName>
    <definedName name="BLPH16" hidden="1">[29]Sheet1!#REF!</definedName>
    <definedName name="BLPH160" hidden="1">[29]Sheet1!#REF!</definedName>
    <definedName name="BLPH1600" hidden="1">[29]Sheet1!#REF!</definedName>
    <definedName name="BLPH1601" hidden="1">[29]Sheet1!#REF!</definedName>
    <definedName name="BLPH1602" hidden="1">[29]Sheet1!#REF!</definedName>
    <definedName name="BLPH1603" hidden="1">[29]Sheet1!#REF!</definedName>
    <definedName name="BLPH1604" hidden="1">[29]Sheet1!#REF!</definedName>
    <definedName name="BLPH1605" hidden="1">[29]Sheet1!#REF!</definedName>
    <definedName name="BLPH1606" hidden="1">[29]Sheet1!#REF!</definedName>
    <definedName name="BLPH1607" hidden="1">[29]Sheet1!#REF!</definedName>
    <definedName name="BLPH1608" hidden="1">[29]Sheet1!#REF!</definedName>
    <definedName name="BLPH1609" hidden="1">[29]Sheet1!#REF!</definedName>
    <definedName name="BLPH161" hidden="1">[29]Sheet1!#REF!</definedName>
    <definedName name="BLPH1610" hidden="1">[29]Sheet1!#REF!</definedName>
    <definedName name="BLPH1611" hidden="1">[29]Sheet1!#REF!</definedName>
    <definedName name="BLPH1612" hidden="1">[29]Sheet1!#REF!</definedName>
    <definedName name="BLPH1613" hidden="1">[29]Sheet1!#REF!</definedName>
    <definedName name="BLPH1614" hidden="1">[29]Sheet1!#REF!</definedName>
    <definedName name="BLPH1615" hidden="1">[29]Sheet1!#REF!</definedName>
    <definedName name="BLPH1616" hidden="1">[29]Sheet1!#REF!</definedName>
    <definedName name="BLPH1617" hidden="1">[29]Sheet1!#REF!</definedName>
    <definedName name="BLPH1618" hidden="1">[29]Sheet1!#REF!</definedName>
    <definedName name="BLPH1619" hidden="1">[29]Sheet1!#REF!</definedName>
    <definedName name="BLPH162" hidden="1">[29]Sheet1!#REF!</definedName>
    <definedName name="BLPH1620" hidden="1">[29]Sheet1!#REF!</definedName>
    <definedName name="BLPH1621" hidden="1">[29]Sheet1!#REF!</definedName>
    <definedName name="BLPH1622" hidden="1">[29]Sheet1!#REF!</definedName>
    <definedName name="BLPH1623" hidden="1">[29]Sheet1!#REF!</definedName>
    <definedName name="BLPH1624" hidden="1">[29]Sheet1!#REF!</definedName>
    <definedName name="BLPH1625" hidden="1">[29]Sheet1!#REF!</definedName>
    <definedName name="BLPH1626" hidden="1">[29]Sheet1!#REF!</definedName>
    <definedName name="BLPH1627" hidden="1">[29]Sheet1!#REF!</definedName>
    <definedName name="BLPH1628" hidden="1">[29]Sheet1!#REF!</definedName>
    <definedName name="BLPH1629" hidden="1">[29]Sheet1!#REF!</definedName>
    <definedName name="BLPH163" hidden="1">[29]Sheet1!#REF!</definedName>
    <definedName name="BLPH1630" hidden="1">[29]Sheet1!#REF!</definedName>
    <definedName name="BLPH1631" hidden="1">[29]Sheet1!#REF!</definedName>
    <definedName name="BLPH1632" hidden="1">[29]Sheet1!#REF!</definedName>
    <definedName name="BLPH1633" hidden="1">[29]Sheet1!#REF!</definedName>
    <definedName name="BLPH1634" hidden="1">[29]Sheet1!#REF!</definedName>
    <definedName name="BLPH1635" hidden="1">[29]Sheet1!#REF!</definedName>
    <definedName name="BLPH1636" hidden="1">[29]Sheet1!#REF!</definedName>
    <definedName name="BLPH1637" hidden="1">[29]Sheet1!#REF!</definedName>
    <definedName name="BLPH1638" hidden="1">[29]Sheet1!#REF!</definedName>
    <definedName name="BLPH1639" hidden="1">[29]Sheet1!#REF!</definedName>
    <definedName name="BLPH164" hidden="1">[29]Sheet1!#REF!</definedName>
    <definedName name="BLPH1640" hidden="1">[29]Sheet1!#REF!</definedName>
    <definedName name="BLPH1641" hidden="1">[29]Sheet1!#REF!</definedName>
    <definedName name="BLPH1642" hidden="1">[29]Sheet1!#REF!</definedName>
    <definedName name="BLPH1643" hidden="1">[29]Sheet1!#REF!</definedName>
    <definedName name="BLPH1644" hidden="1">[29]Sheet1!#REF!</definedName>
    <definedName name="BLPH1645" hidden="1">[29]Sheet1!#REF!</definedName>
    <definedName name="BLPH1646" hidden="1">[29]Sheet1!#REF!</definedName>
    <definedName name="BLPH1647" hidden="1">[29]Sheet1!#REF!</definedName>
    <definedName name="BLPH1648" hidden="1">[29]Sheet1!#REF!</definedName>
    <definedName name="BLPH1649" hidden="1">[29]Sheet1!#REF!</definedName>
    <definedName name="BLPH165" hidden="1">[29]Sheet1!#REF!</definedName>
    <definedName name="BLPH1650" hidden="1">[29]Sheet1!#REF!</definedName>
    <definedName name="BLPH1651" hidden="1">[29]Sheet1!#REF!</definedName>
    <definedName name="BLPH1652" hidden="1">[29]Sheet1!#REF!</definedName>
    <definedName name="BLPH1653" hidden="1">[29]Sheet1!#REF!</definedName>
    <definedName name="BLPH1654" hidden="1">[29]Sheet1!#REF!</definedName>
    <definedName name="BLPH1655" hidden="1">[29]Sheet1!#REF!</definedName>
    <definedName name="BLPH1656" hidden="1">[29]Sheet1!#REF!</definedName>
    <definedName name="BLPH1657" hidden="1">[29]Sheet1!#REF!</definedName>
    <definedName name="BLPH1658" hidden="1">[29]Sheet1!#REF!</definedName>
    <definedName name="BLPH1659" hidden="1">[29]Sheet1!#REF!</definedName>
    <definedName name="BLPH166" hidden="1">[29]Sheet1!#REF!</definedName>
    <definedName name="BLPH1660" hidden="1">[29]Sheet1!#REF!</definedName>
    <definedName name="BLPH1661" hidden="1">[29]Sheet1!#REF!</definedName>
    <definedName name="BLPH1662" hidden="1">[29]Sheet1!#REF!</definedName>
    <definedName name="BLPH1663" hidden="1">[29]Sheet1!#REF!</definedName>
    <definedName name="BLPH1664" hidden="1">[29]Sheet1!#REF!</definedName>
    <definedName name="BLPH1665" hidden="1">[29]Sheet1!#REF!</definedName>
    <definedName name="BLPH1666" hidden="1">[29]Sheet1!#REF!</definedName>
    <definedName name="BLPH1667" hidden="1">[29]Sheet1!#REF!</definedName>
    <definedName name="BLPH1668" hidden="1">[29]Sheet1!#REF!</definedName>
    <definedName name="BLPH1669" hidden="1">[29]Sheet1!#REF!</definedName>
    <definedName name="BLPH167" hidden="1">[29]Sheet1!#REF!</definedName>
    <definedName name="BLPH1670" hidden="1">[29]Sheet1!#REF!</definedName>
    <definedName name="BLPH1671" hidden="1">[29]Sheet1!#REF!</definedName>
    <definedName name="BLPH1672" hidden="1">[29]Sheet1!#REF!</definedName>
    <definedName name="BLPH1673" hidden="1">[29]Sheet1!#REF!</definedName>
    <definedName name="BLPH1674" hidden="1">[29]Sheet1!#REF!</definedName>
    <definedName name="BLPH1675" hidden="1">[29]Sheet1!#REF!</definedName>
    <definedName name="BLPH1676" hidden="1">[29]Sheet1!#REF!</definedName>
    <definedName name="BLPH1677" hidden="1">[29]Sheet1!#REF!</definedName>
    <definedName name="BLPH1678" hidden="1">[29]Sheet1!#REF!</definedName>
    <definedName name="BLPH1679" hidden="1">[29]Sheet1!#REF!</definedName>
    <definedName name="BLPH168" hidden="1">[29]Sheet1!#REF!</definedName>
    <definedName name="BLPH1680" hidden="1">[29]Sheet1!#REF!</definedName>
    <definedName name="BLPH1681" hidden="1">[29]Sheet1!#REF!</definedName>
    <definedName name="BLPH1682" hidden="1">[29]Sheet1!#REF!</definedName>
    <definedName name="BLPH1683" hidden="1">[29]Sheet1!#REF!</definedName>
    <definedName name="BLPH1684" hidden="1">[29]Sheet1!#REF!</definedName>
    <definedName name="BLPH1685" hidden="1">[29]Sheet1!#REF!</definedName>
    <definedName name="BLPH1686" hidden="1">[29]Sheet1!#REF!</definedName>
    <definedName name="BLPH1687" hidden="1">[29]Sheet1!#REF!</definedName>
    <definedName name="BLPH1688" hidden="1">[29]Sheet1!#REF!</definedName>
    <definedName name="BLPH1689" hidden="1">[29]Sheet1!#REF!</definedName>
    <definedName name="BLPH169" hidden="1">[29]Sheet1!#REF!</definedName>
    <definedName name="BLPH1690" hidden="1">[29]Sheet1!#REF!</definedName>
    <definedName name="BLPH1691" hidden="1">[29]Sheet1!#REF!</definedName>
    <definedName name="BLPH1692" hidden="1">[29]Sheet1!#REF!</definedName>
    <definedName name="BLPH1693" hidden="1">[29]Sheet1!#REF!</definedName>
    <definedName name="BLPH1694" hidden="1">[29]Sheet1!#REF!</definedName>
    <definedName name="BLPH1695" hidden="1">[29]Sheet1!#REF!</definedName>
    <definedName name="BLPH1696" hidden="1">[29]Sheet1!#REF!</definedName>
    <definedName name="BLPH1697" hidden="1">[29]Sheet1!#REF!</definedName>
    <definedName name="BLPH1698" hidden="1">[29]Sheet1!#REF!</definedName>
    <definedName name="BLPH1699" hidden="1">[29]Sheet1!#REF!</definedName>
    <definedName name="BLPH17" hidden="1">[29]Sheet1!#REF!</definedName>
    <definedName name="BLPH170" hidden="1">[29]Sheet1!#REF!</definedName>
    <definedName name="BLPH1700" hidden="1">[29]Sheet1!#REF!</definedName>
    <definedName name="BLPH1701" hidden="1">[29]Sheet1!#REF!</definedName>
    <definedName name="BLPH1702" hidden="1">[29]Sheet1!#REF!</definedName>
    <definedName name="BLPH1703" hidden="1">[29]Sheet1!#REF!</definedName>
    <definedName name="BLPH1704" hidden="1">[29]Sheet1!#REF!</definedName>
    <definedName name="BLPH1705" hidden="1">[29]Sheet1!#REF!</definedName>
    <definedName name="BLPH1706" hidden="1">[29]Sheet1!#REF!</definedName>
    <definedName name="BLPH1707" hidden="1">[29]Sheet1!#REF!</definedName>
    <definedName name="BLPH1708" hidden="1">[29]Sheet1!#REF!</definedName>
    <definedName name="BLPH1709" hidden="1">[29]Sheet1!#REF!</definedName>
    <definedName name="BLPH171" hidden="1">[29]Sheet1!#REF!</definedName>
    <definedName name="BLPH1710" hidden="1">[29]Sheet1!#REF!</definedName>
    <definedName name="BLPH1711" hidden="1">[29]Sheet1!#REF!</definedName>
    <definedName name="BLPH1712" hidden="1">[29]Sheet1!#REF!</definedName>
    <definedName name="BLPH1713" hidden="1">[29]Sheet1!#REF!</definedName>
    <definedName name="BLPH1714" hidden="1">[29]Sheet1!#REF!</definedName>
    <definedName name="BLPH1715" hidden="1">[29]Sheet1!#REF!</definedName>
    <definedName name="BLPH1716" hidden="1">[29]Sheet1!#REF!</definedName>
    <definedName name="BLPH1717" hidden="1">[29]Sheet1!#REF!</definedName>
    <definedName name="BLPH1718" hidden="1">[29]Sheet1!#REF!</definedName>
    <definedName name="BLPH1719" hidden="1">[29]Sheet1!#REF!</definedName>
    <definedName name="BLPH172" hidden="1">[29]Sheet1!#REF!</definedName>
    <definedName name="BLPH1720" hidden="1">[29]Sheet1!#REF!</definedName>
    <definedName name="BLPH1721" hidden="1">[29]Sheet1!#REF!</definedName>
    <definedName name="BLPH1722" hidden="1">[29]Sheet1!#REF!</definedName>
    <definedName name="BLPH1723" hidden="1">[29]Sheet1!#REF!</definedName>
    <definedName name="BLPH1724" hidden="1">[29]Sheet1!#REF!</definedName>
    <definedName name="BLPH1725" hidden="1">[29]Sheet1!#REF!</definedName>
    <definedName name="BLPH1726" hidden="1">[29]Sheet1!#REF!</definedName>
    <definedName name="BLPH1727" hidden="1">[29]Sheet1!#REF!</definedName>
    <definedName name="BLPH1728" hidden="1">[29]Sheet1!#REF!</definedName>
    <definedName name="BLPH1729" hidden="1">[29]Sheet1!#REF!</definedName>
    <definedName name="BLPH173" hidden="1">[29]Sheet1!#REF!</definedName>
    <definedName name="BLPH1730" hidden="1">[29]Sheet1!#REF!</definedName>
    <definedName name="BLPH1731" hidden="1">[29]Sheet1!#REF!</definedName>
    <definedName name="BLPH1732" hidden="1">[29]Sheet1!#REF!</definedName>
    <definedName name="BLPH1733" hidden="1">[29]Sheet1!#REF!</definedName>
    <definedName name="BLPH1734" hidden="1">[29]Sheet1!#REF!</definedName>
    <definedName name="BLPH1735" hidden="1">[29]Sheet1!#REF!</definedName>
    <definedName name="BLPH1736" hidden="1">[29]Sheet1!#REF!</definedName>
    <definedName name="BLPH1737" hidden="1">[29]Sheet1!#REF!</definedName>
    <definedName name="BLPH1738" hidden="1">[29]Sheet1!#REF!</definedName>
    <definedName name="BLPH1739" hidden="1">[29]Sheet1!#REF!</definedName>
    <definedName name="BLPH174" hidden="1">[29]Sheet1!#REF!</definedName>
    <definedName name="BLPH1740" hidden="1">[29]Sheet1!#REF!</definedName>
    <definedName name="BLPH1741" hidden="1">[29]Sheet1!#REF!</definedName>
    <definedName name="BLPH1742" hidden="1">[29]Sheet1!#REF!</definedName>
    <definedName name="BLPH1743" hidden="1">[29]Sheet1!#REF!</definedName>
    <definedName name="BLPH1744" hidden="1">[29]Sheet1!#REF!</definedName>
    <definedName name="BLPH1745" hidden="1">[29]Sheet1!#REF!</definedName>
    <definedName name="BLPH1746" hidden="1">[29]Sheet1!#REF!</definedName>
    <definedName name="BLPH1747" hidden="1">[29]Sheet1!#REF!</definedName>
    <definedName name="BLPH1748" hidden="1">[29]Sheet1!#REF!</definedName>
    <definedName name="BLPH1749" hidden="1">[29]Sheet1!#REF!</definedName>
    <definedName name="BLPH175" hidden="1">[29]Sheet1!#REF!</definedName>
    <definedName name="BLPH1750" hidden="1">[29]Sheet1!#REF!</definedName>
    <definedName name="BLPH1751" hidden="1">[29]Sheet1!#REF!</definedName>
    <definedName name="BLPH1752" hidden="1">[29]Sheet1!#REF!</definedName>
    <definedName name="BLPH1753" hidden="1">[29]Sheet1!#REF!</definedName>
    <definedName name="BLPH1754" hidden="1">[29]Sheet1!#REF!</definedName>
    <definedName name="BLPH1755" hidden="1">[29]Sheet1!#REF!</definedName>
    <definedName name="BLPH1756" hidden="1">[29]Sheet1!#REF!</definedName>
    <definedName name="BLPH1757" hidden="1">[29]Sheet1!#REF!</definedName>
    <definedName name="BLPH1758" hidden="1">[29]Sheet1!#REF!</definedName>
    <definedName name="BLPH1759" hidden="1">[29]Sheet1!#REF!</definedName>
    <definedName name="BLPH176" hidden="1">[29]Sheet1!#REF!</definedName>
    <definedName name="BLPH1760" hidden="1">[29]Sheet1!#REF!</definedName>
    <definedName name="BLPH1761" hidden="1">[29]Sheet1!#REF!</definedName>
    <definedName name="BLPH1762" hidden="1">[29]Sheet1!#REF!</definedName>
    <definedName name="BLPH1763" hidden="1">[29]Sheet1!#REF!</definedName>
    <definedName name="BLPH1764" hidden="1">[29]Sheet1!#REF!</definedName>
    <definedName name="BLPH1765" hidden="1">[29]Sheet1!#REF!</definedName>
    <definedName name="BLPH1766" hidden="1">[29]Sheet1!#REF!</definedName>
    <definedName name="BLPH1767" hidden="1">[29]Sheet1!#REF!</definedName>
    <definedName name="BLPH1768" hidden="1">[29]Sheet1!#REF!</definedName>
    <definedName name="BLPH1769" hidden="1">[29]Sheet1!#REF!</definedName>
    <definedName name="BLPH177" hidden="1">[29]Sheet1!#REF!</definedName>
    <definedName name="BLPH1770" hidden="1">[29]Sheet1!#REF!</definedName>
    <definedName name="BLPH1771" hidden="1">[29]Sheet1!#REF!</definedName>
    <definedName name="BLPH1772" hidden="1">[29]Sheet1!#REF!</definedName>
    <definedName name="BLPH1773" hidden="1">[29]Sheet1!#REF!</definedName>
    <definedName name="BLPH1774" hidden="1">[29]Sheet1!#REF!</definedName>
    <definedName name="BLPH1775" hidden="1">[29]Sheet1!#REF!</definedName>
    <definedName name="BLPH1776" hidden="1">[29]Sheet1!#REF!</definedName>
    <definedName name="BLPH1777" hidden="1">[29]Sheet1!#REF!</definedName>
    <definedName name="BLPH1778" hidden="1">[29]Sheet1!#REF!</definedName>
    <definedName name="BLPH1779" hidden="1">[29]Sheet1!#REF!</definedName>
    <definedName name="BLPH178" hidden="1">[29]Sheet1!#REF!</definedName>
    <definedName name="BLPH1780" hidden="1">[29]Sheet1!#REF!</definedName>
    <definedName name="BLPH1781" hidden="1">[29]Sheet1!#REF!</definedName>
    <definedName name="BLPH1782" hidden="1">[29]Sheet1!#REF!</definedName>
    <definedName name="BLPH1783" hidden="1">[29]Sheet1!#REF!</definedName>
    <definedName name="BLPH1784" hidden="1">[29]Sheet1!#REF!</definedName>
    <definedName name="BLPH1785" hidden="1">[29]Sheet1!#REF!</definedName>
    <definedName name="BLPH1786" hidden="1">[29]Sheet1!#REF!</definedName>
    <definedName name="BLPH1787" hidden="1">[29]Sheet1!#REF!</definedName>
    <definedName name="BLPH1788" hidden="1">[29]Sheet1!#REF!</definedName>
    <definedName name="BLPH1789" hidden="1">[29]Sheet1!#REF!</definedName>
    <definedName name="BLPH179" hidden="1">[29]Sheet1!#REF!</definedName>
    <definedName name="BLPH1790" hidden="1">[29]Sheet1!#REF!</definedName>
    <definedName name="BLPH1791" hidden="1">[29]Sheet1!#REF!</definedName>
    <definedName name="BLPH1792" hidden="1">[29]Sheet1!#REF!</definedName>
    <definedName name="BLPH1793" hidden="1">[29]Sheet1!#REF!</definedName>
    <definedName name="BLPH1794" hidden="1">[29]Sheet1!#REF!</definedName>
    <definedName name="BLPH1795" hidden="1">[29]Sheet1!#REF!</definedName>
    <definedName name="BLPH1796" hidden="1">[29]Sheet1!#REF!</definedName>
    <definedName name="BLPH1797" hidden="1">[29]Sheet1!#REF!</definedName>
    <definedName name="BLPH1798" hidden="1">[29]Sheet1!#REF!</definedName>
    <definedName name="BLPH1799" hidden="1">[29]Sheet1!#REF!</definedName>
    <definedName name="BLPH18" hidden="1">[29]Sheet1!#REF!</definedName>
    <definedName name="BLPH180" hidden="1">[29]Sheet1!#REF!</definedName>
    <definedName name="BLPH1800" hidden="1">[29]Sheet1!#REF!</definedName>
    <definedName name="BLPH1801" hidden="1">[29]Sheet1!#REF!</definedName>
    <definedName name="BLPH1802" hidden="1">[29]Sheet1!#REF!</definedName>
    <definedName name="BLPH1803" hidden="1">[29]Sheet1!#REF!</definedName>
    <definedName name="BLPH1804" hidden="1">[29]Sheet1!#REF!</definedName>
    <definedName name="BLPH1805" hidden="1">[29]Sheet1!#REF!</definedName>
    <definedName name="BLPH1806" hidden="1">[29]Sheet1!#REF!</definedName>
    <definedName name="BLPH1807" hidden="1">[29]Sheet1!#REF!</definedName>
    <definedName name="BLPH1808" hidden="1">[29]Sheet1!#REF!</definedName>
    <definedName name="BLPH1809" hidden="1">[29]Sheet1!#REF!</definedName>
    <definedName name="BLPH181" hidden="1">[29]Sheet1!#REF!</definedName>
    <definedName name="BLPH1810" hidden="1">[29]Sheet1!#REF!</definedName>
    <definedName name="BLPH1811" hidden="1">[29]Sheet1!#REF!</definedName>
    <definedName name="BLPH1812" hidden="1">[29]Sheet1!#REF!</definedName>
    <definedName name="BLPH1813" hidden="1">[29]Sheet1!#REF!</definedName>
    <definedName name="BLPH1814" hidden="1">[29]Sheet1!#REF!</definedName>
    <definedName name="BLPH1815" hidden="1">[29]Sheet1!#REF!</definedName>
    <definedName name="BLPH1816" hidden="1">[29]Sheet1!#REF!</definedName>
    <definedName name="BLPH1817" hidden="1">[29]Sheet1!#REF!</definedName>
    <definedName name="BLPH1818" hidden="1">[29]Sheet1!#REF!</definedName>
    <definedName name="BLPH1819" hidden="1">[29]Sheet1!#REF!</definedName>
    <definedName name="BLPH182" hidden="1">[29]Sheet1!#REF!</definedName>
    <definedName name="BLPH1820" hidden="1">[29]Sheet1!#REF!</definedName>
    <definedName name="BLPH1821" hidden="1">[29]Sheet1!#REF!</definedName>
    <definedName name="BLPH1822" hidden="1">[29]Sheet1!#REF!</definedName>
    <definedName name="BLPH1823" hidden="1">[29]Sheet1!#REF!</definedName>
    <definedName name="BLPH1824" hidden="1">[29]Sheet1!#REF!</definedName>
    <definedName name="BLPH1825" hidden="1">[29]Sheet1!#REF!</definedName>
    <definedName name="BLPH1826" hidden="1">[29]Sheet1!#REF!</definedName>
    <definedName name="BLPH1827" hidden="1">[29]Sheet1!#REF!</definedName>
    <definedName name="BLPH1828" hidden="1">[29]Sheet1!#REF!</definedName>
    <definedName name="BLPH1829" hidden="1">[29]Sheet1!#REF!</definedName>
    <definedName name="BLPH183" hidden="1">[29]Sheet1!#REF!</definedName>
    <definedName name="BLPH1830" hidden="1">[29]Sheet1!#REF!</definedName>
    <definedName name="BLPH1831" hidden="1">[29]Sheet1!#REF!</definedName>
    <definedName name="BLPH1832" hidden="1">[29]Sheet1!#REF!</definedName>
    <definedName name="BLPH1833" hidden="1">[29]Sheet1!#REF!</definedName>
    <definedName name="BLPH1834" hidden="1">[29]Sheet1!#REF!</definedName>
    <definedName name="BLPH1835" hidden="1">[29]Sheet1!#REF!</definedName>
    <definedName name="BLPH1836" hidden="1">[29]Sheet1!#REF!</definedName>
    <definedName name="BLPH1837" hidden="1">[29]Sheet1!#REF!</definedName>
    <definedName name="BLPH1838" hidden="1">[29]Sheet1!#REF!</definedName>
    <definedName name="BLPH1839" hidden="1">[29]Sheet1!#REF!</definedName>
    <definedName name="BLPH184" hidden="1">[29]Sheet1!#REF!</definedName>
    <definedName name="BLPH1840" hidden="1">[29]Sheet1!#REF!</definedName>
    <definedName name="BLPH1841" hidden="1">[29]Sheet1!#REF!</definedName>
    <definedName name="BLPH1842" hidden="1">[29]Sheet1!#REF!</definedName>
    <definedName name="BLPH1843" hidden="1">[29]Sheet1!#REF!</definedName>
    <definedName name="BLPH1844" hidden="1">[29]Sheet1!#REF!</definedName>
    <definedName name="BLPH1845" hidden="1">[29]Sheet1!#REF!</definedName>
    <definedName name="BLPH1846" hidden="1">[29]Sheet1!#REF!</definedName>
    <definedName name="BLPH1847" hidden="1">[29]Sheet1!#REF!</definedName>
    <definedName name="BLPH1848" hidden="1">[29]Sheet1!#REF!</definedName>
    <definedName name="BLPH1849" hidden="1">[29]Sheet1!#REF!</definedName>
    <definedName name="BLPH185" hidden="1">[29]Sheet1!#REF!</definedName>
    <definedName name="BLPH1850" hidden="1">[29]Sheet1!#REF!</definedName>
    <definedName name="BLPH1851" hidden="1">[29]Sheet1!#REF!</definedName>
    <definedName name="BLPH1852" hidden="1">[29]Sheet1!#REF!</definedName>
    <definedName name="BLPH1853" hidden="1">[29]Sheet1!#REF!</definedName>
    <definedName name="BLPH1854" hidden="1">[29]Sheet1!#REF!</definedName>
    <definedName name="BLPH1855" hidden="1">[29]Sheet1!#REF!</definedName>
    <definedName name="BLPH1856" hidden="1">[29]Sheet1!#REF!</definedName>
    <definedName name="BLPH1857" hidden="1">[29]Sheet1!#REF!</definedName>
    <definedName name="BLPH1858" hidden="1">[29]Sheet1!#REF!</definedName>
    <definedName name="BLPH1859" hidden="1">[29]Sheet1!#REF!</definedName>
    <definedName name="BLPH186" hidden="1">[29]Sheet1!#REF!</definedName>
    <definedName name="BLPH1860" hidden="1">[29]Sheet1!#REF!</definedName>
    <definedName name="BLPH1861" hidden="1">[29]Sheet1!#REF!</definedName>
    <definedName name="BLPH1862" hidden="1">[29]Sheet1!#REF!</definedName>
    <definedName name="BLPH1863" hidden="1">[29]Sheet1!#REF!</definedName>
    <definedName name="BLPH1864" hidden="1">[29]Sheet1!#REF!</definedName>
    <definedName name="BLPH1865" hidden="1">[29]Sheet1!#REF!</definedName>
    <definedName name="BLPH1866" hidden="1">[29]Sheet1!#REF!</definedName>
    <definedName name="BLPH1867" hidden="1">[29]Sheet1!#REF!</definedName>
    <definedName name="BLPH1868" hidden="1">[29]Sheet1!#REF!</definedName>
    <definedName name="BLPH1869" hidden="1">[29]Sheet1!#REF!</definedName>
    <definedName name="BLPH187" hidden="1">[29]Sheet1!#REF!</definedName>
    <definedName name="BLPH1870" hidden="1">[29]Sheet1!#REF!</definedName>
    <definedName name="BLPH1871" hidden="1">[29]Sheet1!#REF!</definedName>
    <definedName name="BLPH1872" hidden="1">[29]Sheet1!#REF!</definedName>
    <definedName name="BLPH1873" hidden="1">[29]Sheet1!#REF!</definedName>
    <definedName name="BLPH1874" hidden="1">[29]Sheet1!#REF!</definedName>
    <definedName name="BLPH1875" hidden="1">[29]Sheet1!#REF!</definedName>
    <definedName name="BLPH1876" hidden="1">[29]Sheet1!#REF!</definedName>
    <definedName name="BLPH1877" hidden="1">[29]Sheet1!#REF!</definedName>
    <definedName name="BLPH1878" hidden="1">[29]Sheet1!#REF!</definedName>
    <definedName name="BLPH1879" hidden="1">[29]Sheet1!#REF!</definedName>
    <definedName name="BLPH188" hidden="1">[29]Sheet1!#REF!</definedName>
    <definedName name="BLPH1880" hidden="1">[29]Sheet1!#REF!</definedName>
    <definedName name="BLPH1881" hidden="1">[29]Sheet1!#REF!</definedName>
    <definedName name="BLPH1882" hidden="1">[29]Sheet1!#REF!</definedName>
    <definedName name="BLPH1883" hidden="1">[29]Sheet1!#REF!</definedName>
    <definedName name="BLPH1884" hidden="1">[29]Sheet1!#REF!</definedName>
    <definedName name="BLPH1885" hidden="1">[29]Sheet1!#REF!</definedName>
    <definedName name="BLPH1886" hidden="1">[29]Sheet1!#REF!</definedName>
    <definedName name="BLPH1887" hidden="1">[29]Sheet1!#REF!</definedName>
    <definedName name="BLPH1888" hidden="1">[29]Sheet1!#REF!</definedName>
    <definedName name="BLPH1889" hidden="1">[29]Sheet1!#REF!</definedName>
    <definedName name="BLPH189" hidden="1">[29]Sheet1!#REF!</definedName>
    <definedName name="BLPH1890" hidden="1">[29]Sheet1!#REF!</definedName>
    <definedName name="BLPH1891" hidden="1">[29]Sheet1!#REF!</definedName>
    <definedName name="BLPH1892" hidden="1">[29]Sheet1!#REF!</definedName>
    <definedName name="BLPH1893" hidden="1">[29]Sheet1!#REF!</definedName>
    <definedName name="BLPH1894" hidden="1">[29]Sheet1!#REF!</definedName>
    <definedName name="BLPH1895" hidden="1">[29]Sheet1!#REF!</definedName>
    <definedName name="BLPH1896" hidden="1">[29]Sheet1!#REF!</definedName>
    <definedName name="BLPH1897" hidden="1">[29]Sheet1!#REF!</definedName>
    <definedName name="BLPH1898" hidden="1">[29]Sheet1!#REF!</definedName>
    <definedName name="BLPH1899" hidden="1">[29]Sheet1!#REF!</definedName>
    <definedName name="BLPH19" hidden="1">[29]Sheet1!#REF!</definedName>
    <definedName name="BLPH190" hidden="1">[29]Sheet1!#REF!</definedName>
    <definedName name="BLPH1900" hidden="1">[29]Sheet1!#REF!</definedName>
    <definedName name="BLPH1901" hidden="1">[29]Sheet1!#REF!</definedName>
    <definedName name="BLPH1902" hidden="1">[29]Sheet1!#REF!</definedName>
    <definedName name="BLPH1903" hidden="1">[29]Sheet1!#REF!</definedName>
    <definedName name="BLPH1904" hidden="1">[29]Sheet1!#REF!</definedName>
    <definedName name="BLPH1905" hidden="1">[29]Sheet1!#REF!</definedName>
    <definedName name="BLPH1906" hidden="1">[29]Sheet1!#REF!</definedName>
    <definedName name="BLPH1907" hidden="1">[29]Sheet1!#REF!</definedName>
    <definedName name="BLPH1908" hidden="1">[29]Sheet1!#REF!</definedName>
    <definedName name="BLPH1909" hidden="1">[29]Sheet1!#REF!</definedName>
    <definedName name="BLPH191" hidden="1">[29]Sheet1!#REF!</definedName>
    <definedName name="BLPH1910" hidden="1">[29]Sheet1!#REF!</definedName>
    <definedName name="BLPH1911" hidden="1">[29]Sheet1!#REF!</definedName>
    <definedName name="BLPH1912" hidden="1">[29]Sheet1!#REF!</definedName>
    <definedName name="BLPH1913" hidden="1">[29]Sheet1!#REF!</definedName>
    <definedName name="BLPH1914" hidden="1">[29]Sheet1!#REF!</definedName>
    <definedName name="BLPH1915" hidden="1">[29]Sheet1!#REF!</definedName>
    <definedName name="BLPH1916" hidden="1">[29]Sheet1!#REF!</definedName>
    <definedName name="BLPH1917" hidden="1">[29]Sheet1!#REF!</definedName>
    <definedName name="BLPH1918" hidden="1">[29]Sheet1!#REF!</definedName>
    <definedName name="BLPH1919" hidden="1">[29]Sheet1!#REF!</definedName>
    <definedName name="BLPH192" hidden="1">[29]Sheet1!#REF!</definedName>
    <definedName name="BLPH1920" hidden="1">[29]Sheet1!#REF!</definedName>
    <definedName name="BLPH1921" hidden="1">[29]Sheet1!#REF!</definedName>
    <definedName name="BLPH1922" hidden="1">[29]Sheet1!#REF!</definedName>
    <definedName name="BLPH1923" hidden="1">[29]Sheet1!#REF!</definedName>
    <definedName name="BLPH1924" hidden="1">[29]Sheet1!#REF!</definedName>
    <definedName name="BLPH1925" hidden="1">[29]Sheet1!#REF!</definedName>
    <definedName name="BLPH1926" hidden="1">[29]Sheet1!#REF!</definedName>
    <definedName name="BLPH1927" hidden="1">[29]Sheet1!#REF!</definedName>
    <definedName name="BLPH1928" hidden="1">[29]Sheet1!#REF!</definedName>
    <definedName name="BLPH1929" hidden="1">[29]Sheet1!#REF!</definedName>
    <definedName name="BLPH193" hidden="1">[29]Sheet1!#REF!</definedName>
    <definedName name="BLPH1930" hidden="1">[29]Sheet1!#REF!</definedName>
    <definedName name="BLPH1931" hidden="1">[29]Sheet1!#REF!</definedName>
    <definedName name="BLPH1932" hidden="1">[29]Sheet1!#REF!</definedName>
    <definedName name="BLPH1933" hidden="1">[29]Sheet1!#REF!</definedName>
    <definedName name="BLPH1934" hidden="1">[29]Sheet1!#REF!</definedName>
    <definedName name="BLPH1935" hidden="1">[29]Sheet1!#REF!</definedName>
    <definedName name="BLPH1936" hidden="1">[29]Sheet1!#REF!</definedName>
    <definedName name="BLPH1937" hidden="1">[29]Sheet1!#REF!</definedName>
    <definedName name="BLPH1938" hidden="1">[29]Sheet1!#REF!</definedName>
    <definedName name="BLPH1939" hidden="1">[29]Sheet1!#REF!</definedName>
    <definedName name="BLPH194" hidden="1">[29]Sheet1!#REF!</definedName>
    <definedName name="BLPH1940" hidden="1">[29]Sheet1!#REF!</definedName>
    <definedName name="BLPH1941" hidden="1">[29]Sheet1!#REF!</definedName>
    <definedName name="BLPH1942" hidden="1">[29]Sheet1!#REF!</definedName>
    <definedName name="BLPH1943" hidden="1">[29]Sheet1!#REF!</definedName>
    <definedName name="BLPH1944" hidden="1">[29]Sheet1!#REF!</definedName>
    <definedName name="BLPH1945" hidden="1">[29]Sheet1!#REF!</definedName>
    <definedName name="BLPH1946" hidden="1">[29]Sheet1!#REF!</definedName>
    <definedName name="BLPH1947" hidden="1">[29]Sheet1!#REF!</definedName>
    <definedName name="BLPH1948" hidden="1">[29]Sheet1!#REF!</definedName>
    <definedName name="BLPH1949" hidden="1">[29]Sheet1!#REF!</definedName>
    <definedName name="BLPH195" hidden="1">[29]Sheet1!#REF!</definedName>
    <definedName name="BLPH1950" hidden="1">[29]Sheet1!#REF!</definedName>
    <definedName name="BLPH1951" hidden="1">[29]Sheet1!#REF!</definedName>
    <definedName name="BLPH1952" hidden="1">[29]Sheet1!#REF!</definedName>
    <definedName name="BLPH1953" hidden="1">[29]Sheet1!#REF!</definedName>
    <definedName name="BLPH1954" hidden="1">[29]Sheet1!#REF!</definedName>
    <definedName name="BLPH1955" hidden="1">[29]Sheet1!#REF!</definedName>
    <definedName name="BLPH1956" hidden="1">[29]Sheet1!#REF!</definedName>
    <definedName name="BLPH1957" hidden="1">[29]Sheet1!#REF!</definedName>
    <definedName name="BLPH1958" hidden="1">[29]Sheet1!#REF!</definedName>
    <definedName name="BLPH1959" hidden="1">[29]Sheet1!#REF!</definedName>
    <definedName name="BLPH196" hidden="1">[29]Sheet1!#REF!</definedName>
    <definedName name="BLPH1960" hidden="1">[29]Sheet1!#REF!</definedName>
    <definedName name="BLPH1961" hidden="1">[29]Sheet1!#REF!</definedName>
    <definedName name="BLPH1962" hidden="1">[29]Sheet1!#REF!</definedName>
    <definedName name="BLPH1963" hidden="1">[29]Sheet1!#REF!</definedName>
    <definedName name="BLPH1964" hidden="1">[29]Sheet1!#REF!</definedName>
    <definedName name="BLPH1965" hidden="1">[29]Sheet1!#REF!</definedName>
    <definedName name="BLPH1966" hidden="1">[29]Sheet1!#REF!</definedName>
    <definedName name="BLPH1967" hidden="1">[29]Sheet1!#REF!</definedName>
    <definedName name="BLPH1968" hidden="1">[29]Sheet1!#REF!</definedName>
    <definedName name="BLPH1969" hidden="1">[29]Sheet1!#REF!</definedName>
    <definedName name="BLPH197" hidden="1">[29]Sheet1!#REF!</definedName>
    <definedName name="BLPH1970" hidden="1">[29]Sheet1!#REF!</definedName>
    <definedName name="BLPH1971" hidden="1">[29]Sheet1!#REF!</definedName>
    <definedName name="BLPH1972" hidden="1">[29]Sheet1!#REF!</definedName>
    <definedName name="BLPH1973" hidden="1">[29]Sheet1!#REF!</definedName>
    <definedName name="BLPH1974" hidden="1">[29]Sheet1!#REF!</definedName>
    <definedName name="BLPH1975" hidden="1">[29]Sheet1!#REF!</definedName>
    <definedName name="BLPH1976" hidden="1">[29]Sheet1!#REF!</definedName>
    <definedName name="BLPH1977" hidden="1">[29]Sheet1!#REF!</definedName>
    <definedName name="BLPH1978" hidden="1">[29]Sheet1!#REF!</definedName>
    <definedName name="BLPH1979" hidden="1">[29]Sheet1!#REF!</definedName>
    <definedName name="BLPH198" hidden="1">[29]Sheet1!#REF!</definedName>
    <definedName name="BLPH1980" hidden="1">[29]Sheet1!#REF!</definedName>
    <definedName name="BLPH1981" hidden="1">[29]Sheet1!#REF!</definedName>
    <definedName name="BLPH1982" hidden="1">[29]Sheet1!#REF!</definedName>
    <definedName name="BLPH1983" hidden="1">[29]Sheet1!#REF!</definedName>
    <definedName name="BLPH1984" hidden="1">[29]Sheet1!#REF!</definedName>
    <definedName name="BLPH1985" hidden="1">[29]Sheet1!#REF!</definedName>
    <definedName name="BLPH1986" hidden="1">[29]Sheet1!#REF!</definedName>
    <definedName name="BLPH1987" hidden="1">[29]Sheet1!#REF!</definedName>
    <definedName name="BLPH1988" hidden="1">[29]Sheet1!#REF!</definedName>
    <definedName name="BLPH1989" hidden="1">[29]Sheet1!#REF!</definedName>
    <definedName name="BLPH199" hidden="1">[29]Sheet1!#REF!</definedName>
    <definedName name="BLPH1990" hidden="1">[29]Sheet1!#REF!</definedName>
    <definedName name="BLPH1991" hidden="1">[29]Sheet1!#REF!</definedName>
    <definedName name="BLPH1992" hidden="1">[29]Sheet1!#REF!</definedName>
    <definedName name="BLPH1993" hidden="1">[29]Sheet1!#REF!</definedName>
    <definedName name="BLPH1994" hidden="1">[29]Sheet1!#REF!</definedName>
    <definedName name="BLPH1995" hidden="1">[29]Sheet1!#REF!</definedName>
    <definedName name="BLPH1996" hidden="1">[29]Sheet1!#REF!</definedName>
    <definedName name="BLPH1997" hidden="1">[29]Sheet1!#REF!</definedName>
    <definedName name="BLPH1998" hidden="1">[29]Sheet1!#REF!</definedName>
    <definedName name="BLPH1999" hidden="1">[29]Sheet1!#REF!</definedName>
    <definedName name="BLPH2" hidden="1">'[11]#REF'!#REF!</definedName>
    <definedName name="BLPH20" hidden="1">[29]Sheet1!#REF!</definedName>
    <definedName name="BLPH200" hidden="1">[29]Sheet1!#REF!</definedName>
    <definedName name="BLPH2000" hidden="1">[29]Sheet1!#REF!</definedName>
    <definedName name="BLPH2001" hidden="1">[29]Sheet1!#REF!</definedName>
    <definedName name="BLPH2002" hidden="1">[29]Sheet1!#REF!</definedName>
    <definedName name="BLPH2003" hidden="1">[29]Sheet1!#REF!</definedName>
    <definedName name="BLPH2004" hidden="1">[29]Sheet1!#REF!</definedName>
    <definedName name="BLPH2005" hidden="1">[29]Sheet1!#REF!</definedName>
    <definedName name="BLPH2006" hidden="1">[29]Sheet1!#REF!</definedName>
    <definedName name="BLPH2007" hidden="1">[29]Sheet1!#REF!</definedName>
    <definedName name="BLPH2008" hidden="1">[29]Sheet1!#REF!</definedName>
    <definedName name="BLPH2009" hidden="1">[29]Sheet1!#REF!</definedName>
    <definedName name="BLPH201" hidden="1">[29]Sheet1!#REF!</definedName>
    <definedName name="BLPH2010" hidden="1">[29]Sheet1!#REF!</definedName>
    <definedName name="BLPH2011" hidden="1">[29]Sheet1!#REF!</definedName>
    <definedName name="BLPH2012" hidden="1">[29]Sheet1!#REF!</definedName>
    <definedName name="BLPH2013" hidden="1">[29]Sheet1!#REF!</definedName>
    <definedName name="BLPH2014" hidden="1">[29]Sheet1!#REF!</definedName>
    <definedName name="BLPH2015" hidden="1">[29]Sheet1!#REF!</definedName>
    <definedName name="BLPH2016" hidden="1">[29]Sheet1!#REF!</definedName>
    <definedName name="BLPH2017" hidden="1">[29]Sheet1!#REF!</definedName>
    <definedName name="BLPH2018" hidden="1">[29]Sheet1!#REF!</definedName>
    <definedName name="BLPH2019" hidden="1">[29]Sheet1!#REF!</definedName>
    <definedName name="BLPH202" hidden="1">[29]Sheet1!#REF!</definedName>
    <definedName name="BLPH2020" hidden="1">[29]Sheet1!#REF!</definedName>
    <definedName name="BLPH2021" hidden="1">[29]Sheet1!#REF!</definedName>
    <definedName name="BLPH2022" hidden="1">[29]Sheet1!#REF!</definedName>
    <definedName name="BLPH2023" hidden="1">[29]Sheet1!#REF!</definedName>
    <definedName name="BLPH2024" hidden="1">[29]Sheet1!#REF!</definedName>
    <definedName name="BLPH2025" hidden="1">[29]Sheet1!#REF!</definedName>
    <definedName name="BLPH2026" hidden="1">[29]Sheet1!#REF!</definedName>
    <definedName name="BLPH2027" hidden="1">[29]Sheet1!#REF!</definedName>
    <definedName name="BLPH2028" hidden="1">[29]Sheet1!#REF!</definedName>
    <definedName name="BLPH2029" hidden="1">[29]Sheet1!#REF!</definedName>
    <definedName name="BLPH203" hidden="1">[29]Sheet1!#REF!</definedName>
    <definedName name="BLPH2030" hidden="1">[29]Sheet1!#REF!</definedName>
    <definedName name="BLPH2031" hidden="1">[29]Sheet1!#REF!</definedName>
    <definedName name="BLPH2032" hidden="1">[29]Sheet1!#REF!</definedName>
    <definedName name="BLPH2033" hidden="1">[29]Sheet1!#REF!</definedName>
    <definedName name="BLPH2034" hidden="1">[29]Sheet1!#REF!</definedName>
    <definedName name="BLPH2035" hidden="1">[29]Sheet1!#REF!</definedName>
    <definedName name="BLPH2036" hidden="1">[29]Sheet1!#REF!</definedName>
    <definedName name="BLPH2037" hidden="1">[29]Sheet1!#REF!</definedName>
    <definedName name="BLPH2038" hidden="1">[29]Sheet1!#REF!</definedName>
    <definedName name="BLPH2039" hidden="1">[29]Sheet1!#REF!</definedName>
    <definedName name="BLPH204" hidden="1">[29]Sheet1!#REF!</definedName>
    <definedName name="BLPH2040" hidden="1">[29]Sheet1!#REF!</definedName>
    <definedName name="BLPH2041" hidden="1">[29]Sheet1!#REF!</definedName>
    <definedName name="BLPH2042" hidden="1">[29]Sheet1!#REF!</definedName>
    <definedName name="BLPH2043" hidden="1">[29]Sheet1!#REF!</definedName>
    <definedName name="BLPH2044" hidden="1">[29]Sheet1!#REF!</definedName>
    <definedName name="BLPH2045" hidden="1">[29]Sheet1!#REF!</definedName>
    <definedName name="BLPH2046" hidden="1">[29]Sheet1!#REF!</definedName>
    <definedName name="BLPH2047" hidden="1">[29]Sheet1!#REF!</definedName>
    <definedName name="BLPH2048" hidden="1">[29]Sheet1!#REF!</definedName>
    <definedName name="BLPH2049" hidden="1">[29]Sheet1!#REF!</definedName>
    <definedName name="BLPH205" hidden="1">[29]Sheet1!#REF!</definedName>
    <definedName name="BLPH2050" hidden="1">[29]Sheet1!#REF!</definedName>
    <definedName name="BLPH2051" hidden="1">[29]Sheet1!#REF!</definedName>
    <definedName name="BLPH2052" hidden="1">[29]Sheet1!#REF!</definedName>
    <definedName name="BLPH2053" hidden="1">[29]Sheet1!#REF!</definedName>
    <definedName name="BLPH2054" hidden="1">[29]Sheet1!#REF!</definedName>
    <definedName name="BLPH2055" hidden="1">[29]Sheet1!#REF!</definedName>
    <definedName name="BLPH2056" hidden="1">[29]Sheet1!#REF!</definedName>
    <definedName name="BLPH2057" hidden="1">[29]Sheet1!#REF!</definedName>
    <definedName name="BLPH2058" hidden="1">[29]Sheet1!#REF!</definedName>
    <definedName name="BLPH2059" hidden="1">[29]Sheet1!#REF!</definedName>
    <definedName name="BLPH206" hidden="1">[29]Sheet1!#REF!</definedName>
    <definedName name="BLPH2060" hidden="1">[29]Sheet1!#REF!</definedName>
    <definedName name="BLPH2061" hidden="1">[29]Sheet1!#REF!</definedName>
    <definedName name="BLPH2062" hidden="1">[29]Sheet1!#REF!</definedName>
    <definedName name="BLPH2063" hidden="1">[29]Sheet1!#REF!</definedName>
    <definedName name="BLPH2064" hidden="1">[29]Sheet1!#REF!</definedName>
    <definedName name="BLPH2065" hidden="1">[29]Sheet1!#REF!</definedName>
    <definedName name="BLPH2066" hidden="1">[29]Sheet1!#REF!</definedName>
    <definedName name="BLPH2067" hidden="1">[29]Sheet1!#REF!</definedName>
    <definedName name="BLPH2068" hidden="1">[29]Sheet1!#REF!</definedName>
    <definedName name="BLPH2069" hidden="1">[29]Sheet1!#REF!</definedName>
    <definedName name="BLPH207" hidden="1">[29]Sheet1!#REF!</definedName>
    <definedName name="BLPH2070" hidden="1">[29]Sheet1!#REF!</definedName>
    <definedName name="BLPH2071" hidden="1">[29]Sheet1!#REF!</definedName>
    <definedName name="BLPH2072" hidden="1">[29]Sheet1!#REF!</definedName>
    <definedName name="BLPH2073" hidden="1">[29]Sheet1!#REF!</definedName>
    <definedName name="BLPH2074" hidden="1">[29]Sheet1!#REF!</definedName>
    <definedName name="BLPH2075" hidden="1">[29]Sheet1!#REF!</definedName>
    <definedName name="BLPH2076" hidden="1">[29]Sheet1!#REF!</definedName>
    <definedName name="BLPH2077" hidden="1">[29]Sheet1!#REF!</definedName>
    <definedName name="BLPH2078" hidden="1">[29]Sheet1!#REF!</definedName>
    <definedName name="BLPH2079" hidden="1">[29]Sheet1!#REF!</definedName>
    <definedName name="BLPH208" hidden="1">[29]Sheet1!#REF!</definedName>
    <definedName name="BLPH2080" hidden="1">[29]Sheet1!#REF!</definedName>
    <definedName name="BLPH2081" hidden="1">[29]Sheet1!#REF!</definedName>
    <definedName name="BLPH2082" hidden="1">[29]Sheet1!#REF!</definedName>
    <definedName name="BLPH2083" hidden="1">[29]Sheet1!#REF!</definedName>
    <definedName name="BLPH2084" hidden="1">[29]Sheet1!#REF!</definedName>
    <definedName name="BLPH2085" hidden="1">[29]Sheet1!#REF!</definedName>
    <definedName name="BLPH2086" hidden="1">[29]Sheet1!#REF!</definedName>
    <definedName name="BLPH2087" hidden="1">[29]Sheet1!#REF!</definedName>
    <definedName name="BLPH2088" hidden="1">[29]Sheet1!#REF!</definedName>
    <definedName name="BLPH2089" hidden="1">[29]Sheet1!#REF!</definedName>
    <definedName name="BLPH209" hidden="1">[29]Sheet1!#REF!</definedName>
    <definedName name="BLPH2090" hidden="1">[29]Sheet1!#REF!</definedName>
    <definedName name="BLPH2091" hidden="1">[29]Sheet1!#REF!</definedName>
    <definedName name="BLPH2092" hidden="1">[29]Sheet1!#REF!</definedName>
    <definedName name="BLPH2093" hidden="1">[29]Sheet1!#REF!</definedName>
    <definedName name="BLPH2094" hidden="1">[29]Sheet1!#REF!</definedName>
    <definedName name="BLPH2095" hidden="1">[29]Sheet1!#REF!</definedName>
    <definedName name="BLPH2096" hidden="1">[29]Sheet1!#REF!</definedName>
    <definedName name="BLPH2097" hidden="1">[29]Sheet1!#REF!</definedName>
    <definedName name="BLPH2098" hidden="1">[29]Sheet1!#REF!</definedName>
    <definedName name="BLPH2099" hidden="1">[29]Sheet1!#REF!</definedName>
    <definedName name="BLPH21" hidden="1">[29]Sheet1!#REF!</definedName>
    <definedName name="BLPH210" hidden="1">[29]Sheet1!#REF!</definedName>
    <definedName name="BLPH2100" hidden="1">[29]Sheet1!#REF!</definedName>
    <definedName name="BLPH2101" hidden="1">[29]Sheet1!#REF!</definedName>
    <definedName name="BLPH2102" hidden="1">[29]Sheet1!#REF!</definedName>
    <definedName name="BLPH2103" hidden="1">[29]Sheet1!#REF!</definedName>
    <definedName name="BLPH2104" hidden="1">[29]Sheet1!#REF!</definedName>
    <definedName name="BLPH2105" hidden="1">[29]Sheet1!#REF!</definedName>
    <definedName name="BLPH2106" hidden="1">[29]Sheet1!#REF!</definedName>
    <definedName name="BLPH2107" hidden="1">[29]Sheet1!#REF!</definedName>
    <definedName name="BLPH2108" hidden="1">[29]Sheet1!#REF!</definedName>
    <definedName name="BLPH2109" hidden="1">[29]Sheet1!#REF!</definedName>
    <definedName name="BLPH211" hidden="1">[29]Sheet1!#REF!</definedName>
    <definedName name="BLPH2110" hidden="1">[29]Sheet1!#REF!</definedName>
    <definedName name="BLPH2111" hidden="1">[29]Sheet1!#REF!</definedName>
    <definedName name="BLPH2112" hidden="1">[29]Sheet1!#REF!</definedName>
    <definedName name="BLPH2113" hidden="1">[29]Sheet1!#REF!</definedName>
    <definedName name="BLPH2114" hidden="1">[29]Sheet1!#REF!</definedName>
    <definedName name="BLPH2115" hidden="1">[29]Sheet1!#REF!</definedName>
    <definedName name="BLPH2116" hidden="1">[29]Sheet1!#REF!</definedName>
    <definedName name="BLPH2117" hidden="1">[29]Sheet1!#REF!</definedName>
    <definedName name="BLPH2118" hidden="1">[29]Sheet1!#REF!</definedName>
    <definedName name="BLPH2119" hidden="1">[29]Sheet1!#REF!</definedName>
    <definedName name="BLPH212" hidden="1">[29]Sheet1!#REF!</definedName>
    <definedName name="BLPH2120" hidden="1">[29]Sheet1!#REF!</definedName>
    <definedName name="BLPH2121" hidden="1">[29]Sheet1!#REF!</definedName>
    <definedName name="BLPH2122" hidden="1">[29]Sheet1!#REF!</definedName>
    <definedName name="BLPH2123" hidden="1">[29]Sheet1!#REF!</definedName>
    <definedName name="BLPH2124" hidden="1">[29]Sheet1!#REF!</definedName>
    <definedName name="BLPH2125" hidden="1">[29]Sheet1!#REF!</definedName>
    <definedName name="BLPH2126" hidden="1">[29]Sheet1!#REF!</definedName>
    <definedName name="BLPH2127" hidden="1">[29]Sheet1!#REF!</definedName>
    <definedName name="BLPH2128" hidden="1">[29]Sheet1!#REF!</definedName>
    <definedName name="BLPH2129" hidden="1">[29]Sheet1!#REF!</definedName>
    <definedName name="BLPH213" hidden="1">[29]Sheet1!#REF!</definedName>
    <definedName name="BLPH2130" hidden="1">[29]Sheet1!#REF!</definedName>
    <definedName name="BLPH2131" hidden="1">[29]Sheet1!#REF!</definedName>
    <definedName name="BLPH2132" hidden="1">[29]Sheet1!#REF!</definedName>
    <definedName name="BLPH2133" hidden="1">[29]Sheet1!#REF!</definedName>
    <definedName name="BLPH2134" hidden="1">[29]Sheet1!#REF!</definedName>
    <definedName name="BLPH2135" hidden="1">[29]Sheet1!#REF!</definedName>
    <definedName name="BLPH2136" hidden="1">[29]Sheet1!#REF!</definedName>
    <definedName name="BLPH2137" hidden="1">[29]Sheet1!#REF!</definedName>
    <definedName name="BLPH2138" hidden="1">[29]Sheet1!#REF!</definedName>
    <definedName name="BLPH2139" hidden="1">[29]Sheet1!#REF!</definedName>
    <definedName name="BLPH214" hidden="1">[29]Sheet1!#REF!</definedName>
    <definedName name="BLPH2140" hidden="1">[29]Sheet1!#REF!</definedName>
    <definedName name="BLPH2141" hidden="1">[29]Sheet1!#REF!</definedName>
    <definedName name="BLPH2142" hidden="1">[29]Sheet1!#REF!</definedName>
    <definedName name="BLPH2143" hidden="1">[29]Sheet1!#REF!</definedName>
    <definedName name="BLPH2144" hidden="1">[29]Sheet1!#REF!</definedName>
    <definedName name="BLPH2145" hidden="1">[29]Sheet1!#REF!</definedName>
    <definedName name="BLPH2146" hidden="1">[29]Sheet1!#REF!</definedName>
    <definedName name="BLPH2147" hidden="1">[29]Sheet1!#REF!</definedName>
    <definedName name="BLPH2148" hidden="1">[29]Sheet1!#REF!</definedName>
    <definedName name="BLPH2149" hidden="1">[29]Sheet1!#REF!</definedName>
    <definedName name="BLPH215" hidden="1">[29]Sheet1!#REF!</definedName>
    <definedName name="BLPH2150" hidden="1">[29]Sheet1!#REF!</definedName>
    <definedName name="BLPH2151" hidden="1">[29]Sheet1!#REF!</definedName>
    <definedName name="BLPH2152" hidden="1">[29]Sheet1!#REF!</definedName>
    <definedName name="BLPH2153" hidden="1">[29]Sheet1!#REF!</definedName>
    <definedName name="BLPH2154" hidden="1">[29]Sheet1!#REF!</definedName>
    <definedName name="BLPH2155" hidden="1">[29]Sheet1!#REF!</definedName>
    <definedName name="BLPH2156" hidden="1">[29]Sheet1!#REF!</definedName>
    <definedName name="BLPH2157" hidden="1">[29]Sheet1!#REF!</definedName>
    <definedName name="BLPH2158" hidden="1">[29]Sheet1!#REF!</definedName>
    <definedName name="BLPH2159" hidden="1">[29]Sheet1!#REF!</definedName>
    <definedName name="BLPH216" hidden="1">[29]Sheet1!#REF!</definedName>
    <definedName name="BLPH2160" hidden="1">[29]Sheet1!#REF!</definedName>
    <definedName name="BLPH2161" hidden="1">[29]Sheet1!#REF!</definedName>
    <definedName name="BLPH2162" hidden="1">[29]Sheet1!#REF!</definedName>
    <definedName name="BLPH2163" hidden="1">[29]Sheet1!#REF!</definedName>
    <definedName name="BLPH2164" hidden="1">[29]Sheet1!#REF!</definedName>
    <definedName name="BLPH2165" hidden="1">[29]Sheet1!#REF!</definedName>
    <definedName name="BLPH2166" hidden="1">[29]Sheet1!#REF!</definedName>
    <definedName name="BLPH2167" hidden="1">[29]Sheet1!#REF!</definedName>
    <definedName name="BLPH2168" hidden="1">[29]Sheet1!#REF!</definedName>
    <definedName name="BLPH2169" hidden="1">[29]Sheet1!#REF!</definedName>
    <definedName name="BLPH217" hidden="1">[29]Sheet1!#REF!</definedName>
    <definedName name="BLPH2170" hidden="1">[29]Sheet1!#REF!</definedName>
    <definedName name="BLPH2171" hidden="1">[29]Sheet1!#REF!</definedName>
    <definedName name="BLPH2172" hidden="1">[29]Sheet1!#REF!</definedName>
    <definedName name="BLPH2173" hidden="1">[29]Sheet1!#REF!</definedName>
    <definedName name="BLPH2174" hidden="1">[29]Sheet1!#REF!</definedName>
    <definedName name="BLPH2175" hidden="1">[29]Sheet1!#REF!</definedName>
    <definedName name="BLPH2176" hidden="1">[29]Sheet1!#REF!</definedName>
    <definedName name="BLPH2177" hidden="1">[29]Sheet1!#REF!</definedName>
    <definedName name="BLPH2178" hidden="1">[29]Sheet1!#REF!</definedName>
    <definedName name="BLPH2179" hidden="1">[29]Sheet1!#REF!</definedName>
    <definedName name="BLPH218" hidden="1">[29]Sheet1!#REF!</definedName>
    <definedName name="BLPH2180" hidden="1">[29]Sheet1!#REF!</definedName>
    <definedName name="BLPH2181" hidden="1">[29]Sheet1!#REF!</definedName>
    <definedName name="BLPH2182" hidden="1">[29]Sheet1!#REF!</definedName>
    <definedName name="BLPH2183" hidden="1">[29]Sheet1!#REF!</definedName>
    <definedName name="BLPH2184" hidden="1">[29]Sheet1!#REF!</definedName>
    <definedName name="BLPH2185" hidden="1">[29]Sheet1!#REF!</definedName>
    <definedName name="BLPH2186" hidden="1">[29]Sheet1!#REF!</definedName>
    <definedName name="BLPH2187" hidden="1">[29]Sheet1!#REF!</definedName>
    <definedName name="BLPH2188" hidden="1">[29]Sheet1!#REF!</definedName>
    <definedName name="BLPH2189" hidden="1">[29]Sheet1!#REF!</definedName>
    <definedName name="BLPH219" hidden="1">[29]Sheet1!#REF!</definedName>
    <definedName name="BLPH2190" hidden="1">[29]Sheet1!#REF!</definedName>
    <definedName name="BLPH2191" hidden="1">[29]Sheet1!#REF!</definedName>
    <definedName name="BLPH2192" hidden="1">[29]Sheet1!#REF!</definedName>
    <definedName name="BLPH2193" hidden="1">[29]Sheet1!#REF!</definedName>
    <definedName name="BLPH2194" hidden="1">[29]Sheet1!#REF!</definedName>
    <definedName name="BLPH2195" hidden="1">[29]Sheet1!#REF!</definedName>
    <definedName name="BLPH2196" hidden="1">[29]Sheet1!#REF!</definedName>
    <definedName name="BLPH2197" hidden="1">[29]Sheet1!#REF!</definedName>
    <definedName name="BLPH2198" hidden="1">[29]Sheet1!#REF!</definedName>
    <definedName name="BLPH2199" hidden="1">[29]Sheet1!#REF!</definedName>
    <definedName name="BLPH22" hidden="1">[29]Sheet1!#REF!</definedName>
    <definedName name="BLPH220" hidden="1">[29]Sheet1!#REF!</definedName>
    <definedName name="BLPH2200" hidden="1">[29]Sheet1!#REF!</definedName>
    <definedName name="BLPH2201" hidden="1">[29]Sheet1!#REF!</definedName>
    <definedName name="BLPH2202" hidden="1">[29]Sheet1!#REF!</definedName>
    <definedName name="BLPH2203" hidden="1">[29]Sheet1!#REF!</definedName>
    <definedName name="BLPH2204" hidden="1">[29]Sheet1!#REF!</definedName>
    <definedName name="BLPH2205" hidden="1">[29]Sheet1!#REF!</definedName>
    <definedName name="BLPH2206" hidden="1">[29]Sheet1!#REF!</definedName>
    <definedName name="BLPH2207" hidden="1">[29]Sheet1!#REF!</definedName>
    <definedName name="BLPH2208" hidden="1">[29]Sheet1!#REF!</definedName>
    <definedName name="BLPH2209" hidden="1">[29]Sheet1!#REF!</definedName>
    <definedName name="BLPH221" hidden="1">[29]Sheet1!#REF!</definedName>
    <definedName name="BLPH2210" hidden="1">[29]Sheet1!#REF!</definedName>
    <definedName name="BLPH2211" hidden="1">[29]Sheet1!#REF!</definedName>
    <definedName name="BLPH2212" hidden="1">[29]Sheet1!#REF!</definedName>
    <definedName name="BLPH2213" hidden="1">[29]Sheet1!#REF!</definedName>
    <definedName name="BLPH2214" hidden="1">[29]Sheet1!#REF!</definedName>
    <definedName name="BLPH2215" hidden="1">[29]Sheet1!#REF!</definedName>
    <definedName name="BLPH2216" hidden="1">[29]Sheet1!#REF!</definedName>
    <definedName name="BLPH2217" hidden="1">[29]Sheet1!#REF!</definedName>
    <definedName name="BLPH2218" hidden="1">[29]Sheet1!#REF!</definedName>
    <definedName name="BLPH2219" hidden="1">[29]Sheet1!#REF!</definedName>
    <definedName name="BLPH222" hidden="1">[29]Sheet1!#REF!</definedName>
    <definedName name="BLPH2220" hidden="1">[29]Sheet1!#REF!</definedName>
    <definedName name="BLPH2221" hidden="1">[29]Sheet1!#REF!</definedName>
    <definedName name="BLPH2222" hidden="1">[29]Sheet1!#REF!</definedName>
    <definedName name="BLPH2223" hidden="1">[29]Sheet1!#REF!</definedName>
    <definedName name="BLPH2224" hidden="1">[29]Sheet1!#REF!</definedName>
    <definedName name="BLPH2225" hidden="1">[29]Sheet1!#REF!</definedName>
    <definedName name="BLPH2226" hidden="1">[29]Sheet1!#REF!</definedName>
    <definedName name="BLPH2227" hidden="1">[29]Sheet1!#REF!</definedName>
    <definedName name="BLPH2228" hidden="1">[29]Sheet1!#REF!</definedName>
    <definedName name="BLPH2229" hidden="1">[29]Sheet1!#REF!</definedName>
    <definedName name="BLPH223" hidden="1">[29]Sheet1!#REF!</definedName>
    <definedName name="BLPH2230" hidden="1">[29]Sheet1!#REF!</definedName>
    <definedName name="BLPH2231" hidden="1">[29]Sheet1!#REF!</definedName>
    <definedName name="BLPH2232" hidden="1">[29]Sheet1!#REF!</definedName>
    <definedName name="BLPH2233" hidden="1">[29]Sheet1!#REF!</definedName>
    <definedName name="BLPH2234" hidden="1">[29]Sheet1!#REF!</definedName>
    <definedName name="BLPH2235" hidden="1">[29]Sheet1!#REF!</definedName>
    <definedName name="BLPH2236" hidden="1">[29]Sheet1!#REF!</definedName>
    <definedName name="BLPH2237" hidden="1">[29]Sheet1!#REF!</definedName>
    <definedName name="BLPH2238" hidden="1">[29]Sheet1!#REF!</definedName>
    <definedName name="BLPH2239" hidden="1">[29]Sheet1!#REF!</definedName>
    <definedName name="BLPH224" hidden="1">[29]Sheet1!#REF!</definedName>
    <definedName name="BLPH2240" hidden="1">[29]Sheet1!#REF!</definedName>
    <definedName name="BLPH2241" hidden="1">[29]Sheet1!#REF!</definedName>
    <definedName name="BLPH2242" hidden="1">[29]Sheet1!#REF!</definedName>
    <definedName name="BLPH2243" hidden="1">[29]Sheet1!#REF!</definedName>
    <definedName name="BLPH2244" hidden="1">[29]Sheet1!#REF!</definedName>
    <definedName name="BLPH2245" hidden="1">[29]Sheet1!#REF!</definedName>
    <definedName name="BLPH2246" hidden="1">[29]Sheet1!#REF!</definedName>
    <definedName name="BLPH2247" hidden="1">[29]Sheet1!#REF!</definedName>
    <definedName name="BLPH2248" hidden="1">[29]Sheet1!#REF!</definedName>
    <definedName name="BLPH2249" hidden="1">[29]Sheet1!#REF!</definedName>
    <definedName name="BLPH225" hidden="1">[29]Sheet1!#REF!</definedName>
    <definedName name="BLPH2250" hidden="1">[29]Sheet1!#REF!</definedName>
    <definedName name="BLPH2251" hidden="1">[29]Sheet1!#REF!</definedName>
    <definedName name="BLPH2252" hidden="1">[29]Sheet1!#REF!</definedName>
    <definedName name="BLPH2253" hidden="1">[29]Sheet1!#REF!</definedName>
    <definedName name="BLPH2254" hidden="1">[29]Sheet1!#REF!</definedName>
    <definedName name="BLPH2255" hidden="1">[29]Sheet1!#REF!</definedName>
    <definedName name="BLPH2256" hidden="1">[29]Sheet1!#REF!</definedName>
    <definedName name="BLPH2257" hidden="1">[29]Sheet1!#REF!</definedName>
    <definedName name="BLPH2258" hidden="1">[29]Sheet1!#REF!</definedName>
    <definedName name="BLPH2259" hidden="1">[29]Sheet1!#REF!</definedName>
    <definedName name="BLPH226" hidden="1">[29]Sheet1!#REF!</definedName>
    <definedName name="BLPH2260" hidden="1">[29]Sheet1!#REF!</definedName>
    <definedName name="BLPH2261" hidden="1">[29]Sheet1!#REF!</definedName>
    <definedName name="BLPH2262" hidden="1">[29]Sheet1!#REF!</definedName>
    <definedName name="BLPH2263" hidden="1">[29]Sheet1!#REF!</definedName>
    <definedName name="BLPH2264" hidden="1">[29]Sheet1!#REF!</definedName>
    <definedName name="BLPH2265" hidden="1">[29]Sheet1!#REF!</definedName>
    <definedName name="BLPH2266" hidden="1">[29]Sheet1!#REF!</definedName>
    <definedName name="BLPH2267" hidden="1">[29]Sheet1!#REF!</definedName>
    <definedName name="BLPH2268" hidden="1">[29]Sheet1!#REF!</definedName>
    <definedName name="BLPH2269" hidden="1">[29]Sheet1!#REF!</definedName>
    <definedName name="BLPH227" hidden="1">[29]Sheet1!#REF!</definedName>
    <definedName name="BLPH2270" hidden="1">[29]Sheet1!#REF!</definedName>
    <definedName name="BLPH2271" hidden="1">[29]Sheet1!#REF!</definedName>
    <definedName name="BLPH2272" hidden="1">[29]Sheet1!#REF!</definedName>
    <definedName name="BLPH2273" hidden="1">[29]Sheet1!#REF!</definedName>
    <definedName name="BLPH2274" hidden="1">[29]Sheet1!#REF!</definedName>
    <definedName name="BLPH2275" hidden="1">[29]Sheet1!#REF!</definedName>
    <definedName name="BLPH2276" hidden="1">[29]Sheet1!#REF!</definedName>
    <definedName name="BLPH2277" hidden="1">[29]Sheet1!#REF!</definedName>
    <definedName name="BLPH2278" hidden="1">[29]Sheet1!#REF!</definedName>
    <definedName name="BLPH2279" hidden="1">[29]Sheet1!#REF!</definedName>
    <definedName name="BLPH228" hidden="1">[29]Sheet1!#REF!</definedName>
    <definedName name="BLPH2280" hidden="1">[29]Sheet1!#REF!</definedName>
    <definedName name="BLPH2281" hidden="1">[29]Sheet1!#REF!</definedName>
    <definedName name="BLPH2282" hidden="1">[29]Sheet1!#REF!</definedName>
    <definedName name="BLPH2283" hidden="1">[29]Sheet1!#REF!</definedName>
    <definedName name="BLPH2284" hidden="1">[29]Sheet1!#REF!</definedName>
    <definedName name="BLPH2285" hidden="1">[29]Sheet1!#REF!</definedName>
    <definedName name="BLPH2286" hidden="1">[29]Sheet1!#REF!</definedName>
    <definedName name="BLPH2287" hidden="1">[29]Sheet1!#REF!</definedName>
    <definedName name="BLPH2288" hidden="1">[29]Sheet1!#REF!</definedName>
    <definedName name="BLPH2289" hidden="1">[29]Sheet1!#REF!</definedName>
    <definedName name="BLPH229" hidden="1">[29]Sheet1!#REF!</definedName>
    <definedName name="BLPH2290" hidden="1">[29]Sheet1!#REF!</definedName>
    <definedName name="BLPH2291" hidden="1">[29]Sheet1!#REF!</definedName>
    <definedName name="BLPH2292" hidden="1">[29]Sheet1!#REF!</definedName>
    <definedName name="BLPH2293" hidden="1">[29]Sheet1!#REF!</definedName>
    <definedName name="BLPH2294" hidden="1">[29]Sheet1!#REF!</definedName>
    <definedName name="BLPH2295" hidden="1">[29]Sheet1!#REF!</definedName>
    <definedName name="BLPH2296" hidden="1">[29]Sheet1!#REF!</definedName>
    <definedName name="BLPH2297" hidden="1">[29]Sheet1!#REF!</definedName>
    <definedName name="BLPH2298" hidden="1">[29]Sheet1!#REF!</definedName>
    <definedName name="BLPH2299" hidden="1">[29]Sheet1!#REF!</definedName>
    <definedName name="BLPH23" hidden="1">[29]Sheet1!#REF!</definedName>
    <definedName name="BLPH230" hidden="1">[29]Sheet1!#REF!</definedName>
    <definedName name="BLPH2300" hidden="1">[29]Sheet1!#REF!</definedName>
    <definedName name="BLPH2301" hidden="1">[29]Sheet1!#REF!</definedName>
    <definedName name="BLPH2302" hidden="1">[29]Sheet1!#REF!</definedName>
    <definedName name="BLPH2303" hidden="1">[29]Sheet1!#REF!</definedName>
    <definedName name="BLPH2304" hidden="1">[29]Sheet1!#REF!</definedName>
    <definedName name="BLPH231" hidden="1">[29]Sheet1!#REF!</definedName>
    <definedName name="BLPH232" hidden="1">[29]Sheet1!#REF!</definedName>
    <definedName name="BLPH233" hidden="1">[29]Sheet1!#REF!</definedName>
    <definedName name="BLPH234" hidden="1">[29]Sheet1!#REF!</definedName>
    <definedName name="BLPH235" hidden="1">[29]Sheet1!#REF!</definedName>
    <definedName name="BLPH236" hidden="1">[29]Sheet1!#REF!</definedName>
    <definedName name="BLPH237" hidden="1">[29]Sheet1!#REF!</definedName>
    <definedName name="BLPH238" hidden="1">[29]Sheet1!#REF!</definedName>
    <definedName name="BLPH239" hidden="1">[29]Sheet1!#REF!</definedName>
    <definedName name="BLPH24" hidden="1">[29]Sheet1!#REF!</definedName>
    <definedName name="BLPH240" hidden="1">[29]Sheet1!#REF!</definedName>
    <definedName name="BLPH241" hidden="1">[29]Sheet1!#REF!</definedName>
    <definedName name="BLPH242" hidden="1">[29]Sheet1!#REF!</definedName>
    <definedName name="BLPH243" hidden="1">[29]Sheet1!#REF!</definedName>
    <definedName name="BLPH244" hidden="1">[29]Sheet1!#REF!</definedName>
    <definedName name="BLPH245" hidden="1">[29]Sheet1!#REF!</definedName>
    <definedName name="BLPH246" hidden="1">[29]Sheet1!#REF!</definedName>
    <definedName name="BLPH247" hidden="1">[29]Sheet1!#REF!</definedName>
    <definedName name="BLPH248" hidden="1">[29]Sheet1!#REF!</definedName>
    <definedName name="BLPH249" hidden="1">[29]Sheet1!#REF!</definedName>
    <definedName name="BLPH25" hidden="1">[29]Sheet1!#REF!</definedName>
    <definedName name="BLPH250" hidden="1">[29]Sheet1!#REF!</definedName>
    <definedName name="BLPH251" hidden="1">[29]Sheet1!#REF!</definedName>
    <definedName name="BLPH252" hidden="1">[29]Sheet1!#REF!</definedName>
    <definedName name="BLPH253" hidden="1">[29]Sheet1!#REF!</definedName>
    <definedName name="BLPH254" hidden="1">[29]Sheet1!#REF!</definedName>
    <definedName name="BLPH255" hidden="1">[29]Sheet1!#REF!</definedName>
    <definedName name="BLPH256" hidden="1">[29]Sheet1!#REF!</definedName>
    <definedName name="BLPH257" hidden="1">[29]Sheet1!#REF!</definedName>
    <definedName name="BLPH258" hidden="1">[29]Sheet1!#REF!</definedName>
    <definedName name="BLPH259" hidden="1">[29]Sheet1!#REF!</definedName>
    <definedName name="BLPH26" hidden="1">[29]Sheet1!#REF!</definedName>
    <definedName name="BLPH260" hidden="1">[29]Sheet1!#REF!</definedName>
    <definedName name="BLPH261" hidden="1">[29]Sheet1!#REF!</definedName>
    <definedName name="BLPH262" hidden="1">[29]Sheet1!#REF!</definedName>
    <definedName name="BLPH263" hidden="1">[29]Sheet1!#REF!</definedName>
    <definedName name="BLPH264" hidden="1">[29]Sheet1!#REF!</definedName>
    <definedName name="BLPH265" hidden="1">[29]Sheet1!#REF!</definedName>
    <definedName name="BLPH266" hidden="1">[29]Sheet1!#REF!</definedName>
    <definedName name="BLPH267" hidden="1">[29]Sheet1!#REF!</definedName>
    <definedName name="BLPH268" hidden="1">[29]Sheet1!#REF!</definedName>
    <definedName name="BLPH269" hidden="1">[29]Sheet1!#REF!</definedName>
    <definedName name="BLPH27" hidden="1">[29]Sheet1!#REF!</definedName>
    <definedName name="BLPH270" hidden="1">[29]Sheet1!#REF!</definedName>
    <definedName name="BLPH271" hidden="1">[29]Sheet1!#REF!</definedName>
    <definedName name="BLPH272" hidden="1">[29]Sheet1!#REF!</definedName>
    <definedName name="BLPH273" hidden="1">[29]Sheet1!#REF!</definedName>
    <definedName name="BLPH274" hidden="1">[29]Sheet1!#REF!</definedName>
    <definedName name="BLPH275" hidden="1">[29]Sheet1!#REF!</definedName>
    <definedName name="BLPH276" hidden="1">[29]Sheet1!#REF!</definedName>
    <definedName name="BLPH277" hidden="1">[29]Sheet1!#REF!</definedName>
    <definedName name="BLPH278" hidden="1">[29]Sheet1!#REF!</definedName>
    <definedName name="BLPH279" hidden="1">[29]Sheet1!#REF!</definedName>
    <definedName name="BLPH28" hidden="1">[29]Sheet1!#REF!</definedName>
    <definedName name="BLPH280" hidden="1">[29]Sheet1!#REF!</definedName>
    <definedName name="BLPH281" hidden="1">[29]Sheet1!#REF!</definedName>
    <definedName name="BLPH282" hidden="1">[29]Sheet1!#REF!</definedName>
    <definedName name="BLPH283" hidden="1">[29]Sheet1!#REF!</definedName>
    <definedName name="BLPH284" hidden="1">[29]Sheet1!#REF!</definedName>
    <definedName name="BLPH285" hidden="1">[29]Sheet1!#REF!</definedName>
    <definedName name="BLPH286" hidden="1">[29]Sheet1!#REF!</definedName>
    <definedName name="BLPH287" hidden="1">[29]Sheet1!#REF!</definedName>
    <definedName name="BLPH288" hidden="1">[29]Sheet1!#REF!</definedName>
    <definedName name="BLPH289" hidden="1">[29]Sheet1!#REF!</definedName>
    <definedName name="BLPH29" hidden="1">[29]Sheet1!#REF!</definedName>
    <definedName name="BLPH290" hidden="1">[29]Sheet1!#REF!</definedName>
    <definedName name="BLPH291" hidden="1">[29]Sheet1!#REF!</definedName>
    <definedName name="BLPH292" hidden="1">[29]Sheet1!#REF!</definedName>
    <definedName name="BLPH293" hidden="1">[29]Sheet1!#REF!</definedName>
    <definedName name="BLPH294" hidden="1">[29]Sheet1!#REF!</definedName>
    <definedName name="BLPH295" hidden="1">[29]Sheet1!#REF!</definedName>
    <definedName name="BLPH296" hidden="1">[29]Sheet1!#REF!</definedName>
    <definedName name="BLPH297" hidden="1">[29]Sheet1!#REF!</definedName>
    <definedName name="BLPH298" hidden="1">[29]Sheet1!#REF!</definedName>
    <definedName name="BLPH299" hidden="1">[29]Sheet1!#REF!</definedName>
    <definedName name="BLPH3" hidden="1">#REF!</definedName>
    <definedName name="BLPH30" hidden="1">[29]Sheet1!#REF!</definedName>
    <definedName name="BLPH300" hidden="1">[29]Sheet1!#REF!</definedName>
    <definedName name="BLPH301" hidden="1">[29]Sheet1!#REF!</definedName>
    <definedName name="BLPH302" hidden="1">[29]Sheet1!#REF!</definedName>
    <definedName name="BLPH303" hidden="1">[29]Sheet1!#REF!</definedName>
    <definedName name="BLPH304" hidden="1">[29]Sheet1!#REF!</definedName>
    <definedName name="BLPH305" hidden="1">[29]Sheet1!#REF!</definedName>
    <definedName name="BLPH306" hidden="1">[29]Sheet1!#REF!</definedName>
    <definedName name="BLPH307" hidden="1">[29]Sheet1!#REF!</definedName>
    <definedName name="BLPH308" hidden="1">[29]Sheet1!#REF!</definedName>
    <definedName name="BLPH309" hidden="1">[29]Sheet1!#REF!</definedName>
    <definedName name="BLPH31" hidden="1">#REF!</definedName>
    <definedName name="BLPH310" hidden="1">[29]Sheet1!#REF!</definedName>
    <definedName name="BLPH311" hidden="1">[29]Sheet1!#REF!</definedName>
    <definedName name="BLPH312" hidden="1">[29]Sheet1!#REF!</definedName>
    <definedName name="BLPH313" hidden="1">[29]Sheet1!#REF!</definedName>
    <definedName name="BLPH314" hidden="1">[29]Sheet1!#REF!</definedName>
    <definedName name="BLPH315" hidden="1">[29]Sheet1!#REF!</definedName>
    <definedName name="BLPH316" hidden="1">[29]Sheet1!#REF!</definedName>
    <definedName name="BLPH317" hidden="1">[29]Sheet1!#REF!</definedName>
    <definedName name="BLPH318" hidden="1">[29]Sheet1!#REF!</definedName>
    <definedName name="BLPH319" hidden="1">[29]Sheet1!#REF!</definedName>
    <definedName name="BLPH32" hidden="1">[29]Sheet1!#REF!</definedName>
    <definedName name="BLPH320" hidden="1">[29]Sheet1!#REF!</definedName>
    <definedName name="BLPH321" hidden="1">[29]Sheet1!#REF!</definedName>
    <definedName name="BLPH322" hidden="1">[29]Sheet1!#REF!</definedName>
    <definedName name="BLPH323" hidden="1">[29]Sheet1!#REF!</definedName>
    <definedName name="BLPH324" hidden="1">[29]Sheet1!#REF!</definedName>
    <definedName name="BLPH325" hidden="1">[29]Sheet1!#REF!</definedName>
    <definedName name="BLPH326" hidden="1">[29]Sheet1!#REF!</definedName>
    <definedName name="BLPH327" hidden="1">[29]Sheet1!#REF!</definedName>
    <definedName name="BLPH328" hidden="1">[29]Sheet1!#REF!</definedName>
    <definedName name="BLPH329" hidden="1">[29]Sheet1!#REF!</definedName>
    <definedName name="BLPH33" hidden="1">[29]Sheet1!#REF!</definedName>
    <definedName name="BLPH330" hidden="1">[29]Sheet1!#REF!</definedName>
    <definedName name="BLPH331" hidden="1">[29]Sheet1!#REF!</definedName>
    <definedName name="BLPH332" hidden="1">[29]Sheet1!#REF!</definedName>
    <definedName name="BLPH333" hidden="1">[29]Sheet1!#REF!</definedName>
    <definedName name="BLPH334" hidden="1">[29]Sheet1!#REF!</definedName>
    <definedName name="BLPH335" hidden="1">[29]Sheet1!#REF!</definedName>
    <definedName name="BLPH336" hidden="1">[29]Sheet1!#REF!</definedName>
    <definedName name="BLPH337" hidden="1">[29]Sheet1!#REF!</definedName>
    <definedName name="BLPH338" hidden="1">[29]Sheet1!#REF!</definedName>
    <definedName name="BLPH339" hidden="1">[29]Sheet1!#REF!</definedName>
    <definedName name="BLPH34" hidden="1">[29]Sheet1!#REF!</definedName>
    <definedName name="BLPH340" hidden="1">[29]Sheet1!#REF!</definedName>
    <definedName name="BLPH341" hidden="1">[29]Sheet1!#REF!</definedName>
    <definedName name="BLPH342" hidden="1">[29]Sheet1!#REF!</definedName>
    <definedName name="BLPH343" hidden="1">[29]Sheet1!#REF!</definedName>
    <definedName name="BLPH344" hidden="1">[29]Sheet1!#REF!</definedName>
    <definedName name="BLPH345" hidden="1">[29]Sheet1!#REF!</definedName>
    <definedName name="BLPH346" hidden="1">[29]Sheet1!#REF!</definedName>
    <definedName name="BLPH347" hidden="1">[29]Sheet1!#REF!</definedName>
    <definedName name="BLPH348" hidden="1">[29]Sheet1!#REF!</definedName>
    <definedName name="BLPH349" hidden="1">[29]Sheet1!#REF!</definedName>
    <definedName name="BLPH35" hidden="1">[29]Sheet1!#REF!</definedName>
    <definedName name="BLPH350" hidden="1">[29]Sheet1!#REF!</definedName>
    <definedName name="BLPH351" hidden="1">[29]Sheet1!#REF!</definedName>
    <definedName name="BLPH352" hidden="1">[29]Sheet1!#REF!</definedName>
    <definedName name="BLPH353" hidden="1">[29]Sheet1!#REF!</definedName>
    <definedName name="BLPH354" hidden="1">[29]Sheet1!#REF!</definedName>
    <definedName name="BLPH355" hidden="1">[29]Sheet1!#REF!</definedName>
    <definedName name="BLPH356" hidden="1">[29]Sheet1!#REF!</definedName>
    <definedName name="BLPH357" hidden="1">[29]Sheet1!#REF!</definedName>
    <definedName name="BLPH358" hidden="1">[29]Sheet1!#REF!</definedName>
    <definedName name="BLPH359" hidden="1">[29]Sheet1!#REF!</definedName>
    <definedName name="BLPH36" hidden="1">[29]Sheet1!#REF!</definedName>
    <definedName name="BLPH360" hidden="1">[29]Sheet1!#REF!</definedName>
    <definedName name="BLPH361" hidden="1">[29]Sheet1!#REF!</definedName>
    <definedName name="BLPH362" hidden="1">[29]Sheet1!#REF!</definedName>
    <definedName name="BLPH363" hidden="1">[29]Sheet1!#REF!</definedName>
    <definedName name="BLPH364" hidden="1">[29]Sheet1!#REF!</definedName>
    <definedName name="BLPH365" hidden="1">[29]Sheet1!#REF!</definedName>
    <definedName name="BLPH366" hidden="1">[29]Sheet1!#REF!</definedName>
    <definedName name="BLPH367" hidden="1">[29]Sheet1!#REF!</definedName>
    <definedName name="BLPH368" hidden="1">[29]Sheet1!#REF!</definedName>
    <definedName name="BLPH369" hidden="1">[29]Sheet1!#REF!</definedName>
    <definedName name="BLPH37" hidden="1">[29]Sheet1!#REF!</definedName>
    <definedName name="BLPH370" hidden="1">[29]Sheet1!#REF!</definedName>
    <definedName name="BLPH371" hidden="1">[29]Sheet1!#REF!</definedName>
    <definedName name="BLPH372" hidden="1">[29]Sheet1!#REF!</definedName>
    <definedName name="BLPH373" hidden="1">[29]Sheet1!#REF!</definedName>
    <definedName name="BLPH374" hidden="1">[29]Sheet1!#REF!</definedName>
    <definedName name="BLPH375" hidden="1">[29]Sheet1!#REF!</definedName>
    <definedName name="BLPH376" hidden="1">[29]Sheet1!#REF!</definedName>
    <definedName name="BLPH377" hidden="1">[29]Sheet1!#REF!</definedName>
    <definedName name="BLPH378" hidden="1">[29]Sheet1!#REF!</definedName>
    <definedName name="BLPH379" hidden="1">[29]Sheet1!#REF!</definedName>
    <definedName name="BLPH38" hidden="1">[29]Sheet1!#REF!</definedName>
    <definedName name="BLPH380" hidden="1">[29]Sheet1!#REF!</definedName>
    <definedName name="BLPH381" hidden="1">[29]Sheet1!#REF!</definedName>
    <definedName name="BLPH382" hidden="1">[29]Sheet1!#REF!</definedName>
    <definedName name="BLPH383" hidden="1">[29]Sheet1!#REF!</definedName>
    <definedName name="BLPH384" hidden="1">[29]Sheet1!#REF!</definedName>
    <definedName name="BLPH385" hidden="1">[29]Sheet1!#REF!</definedName>
    <definedName name="BLPH386" hidden="1">[29]Sheet1!#REF!</definedName>
    <definedName name="BLPH387" hidden="1">[29]Sheet1!#REF!</definedName>
    <definedName name="BLPH388" hidden="1">[29]Sheet1!#REF!</definedName>
    <definedName name="BLPH389" hidden="1">[29]Sheet1!#REF!</definedName>
    <definedName name="BLPH39" hidden="1">[29]Sheet1!#REF!</definedName>
    <definedName name="BLPH390" hidden="1">[29]Sheet1!#REF!</definedName>
    <definedName name="BLPH391" hidden="1">[29]Sheet1!#REF!</definedName>
    <definedName name="BLPH392" hidden="1">[29]Sheet1!#REF!</definedName>
    <definedName name="BLPH393" hidden="1">[29]Sheet1!#REF!</definedName>
    <definedName name="BLPH394" hidden="1">[29]Sheet1!#REF!</definedName>
    <definedName name="BLPH395" hidden="1">[29]Sheet1!#REF!</definedName>
    <definedName name="BLPH396" hidden="1">[29]Sheet1!#REF!</definedName>
    <definedName name="BLPH397" hidden="1">[29]Sheet1!#REF!</definedName>
    <definedName name="BLPH398" hidden="1">[29]Sheet1!#REF!</definedName>
    <definedName name="BLPH399" hidden="1">[29]Sheet1!#REF!</definedName>
    <definedName name="BLPH4" hidden="1">[29]Sheet1!#REF!</definedName>
    <definedName name="BLPH40" hidden="1">'[11]#REF'!#REF!</definedName>
    <definedName name="BLPH400" hidden="1">[29]Sheet1!#REF!</definedName>
    <definedName name="BLPH401" hidden="1">[29]Sheet1!#REF!</definedName>
    <definedName name="BLPH402" hidden="1">[29]Sheet1!#REF!</definedName>
    <definedName name="BLPH403" hidden="1">[29]Sheet1!#REF!</definedName>
    <definedName name="BLPH404" hidden="1">[29]Sheet1!#REF!</definedName>
    <definedName name="BLPH405" hidden="1">[29]Sheet1!#REF!</definedName>
    <definedName name="BLPH406" hidden="1">[29]Sheet1!#REF!</definedName>
    <definedName name="BLPH407" hidden="1">[29]Sheet1!#REF!</definedName>
    <definedName name="BLPH408" hidden="1">[29]Sheet1!#REF!</definedName>
    <definedName name="BLPH409" hidden="1">[29]Sheet1!#REF!</definedName>
    <definedName name="BLPH41" hidden="1">'[11]#REF'!#REF!</definedName>
    <definedName name="BLPH410" hidden="1">[29]Sheet1!#REF!</definedName>
    <definedName name="BLPH411" hidden="1">[29]Sheet1!#REF!</definedName>
    <definedName name="BLPH412" hidden="1">[29]Sheet1!#REF!</definedName>
    <definedName name="BLPH413" hidden="1">[29]Sheet1!#REF!</definedName>
    <definedName name="BLPH414" hidden="1">[29]Sheet1!#REF!</definedName>
    <definedName name="BLPH415" hidden="1">[29]Sheet1!#REF!</definedName>
    <definedName name="BLPH416" hidden="1">[29]Sheet1!#REF!</definedName>
    <definedName name="BLPH417" hidden="1">[29]Sheet1!#REF!</definedName>
    <definedName name="BLPH418" hidden="1">[29]Sheet1!#REF!</definedName>
    <definedName name="BLPH419" hidden="1">[29]Sheet1!#REF!</definedName>
    <definedName name="BLPH42" hidden="1">[29]Sheet1!#REF!</definedName>
    <definedName name="BLPH420" hidden="1">[29]Sheet1!#REF!</definedName>
    <definedName name="BLPH421" hidden="1">[29]Sheet1!#REF!</definedName>
    <definedName name="BLPH422" hidden="1">[29]Sheet1!#REF!</definedName>
    <definedName name="BLPH423" hidden="1">[29]Sheet1!#REF!</definedName>
    <definedName name="BLPH424" hidden="1">[29]Sheet1!#REF!</definedName>
    <definedName name="BLPH425" hidden="1">[29]Sheet1!#REF!</definedName>
    <definedName name="BLPH426" hidden="1">[29]Sheet1!#REF!</definedName>
    <definedName name="BLPH427" hidden="1">[29]Sheet1!#REF!</definedName>
    <definedName name="BLPH428" hidden="1">[29]Sheet1!#REF!</definedName>
    <definedName name="BLPH429" hidden="1">[29]Sheet1!#REF!</definedName>
    <definedName name="BLPH43" hidden="1">[29]Sheet1!#REF!</definedName>
    <definedName name="BLPH430" hidden="1">[29]Sheet1!#REF!</definedName>
    <definedName name="BLPH431" hidden="1">[29]Sheet1!#REF!</definedName>
    <definedName name="BLPH432" hidden="1">[29]Sheet1!#REF!</definedName>
    <definedName name="BLPH433" hidden="1">[29]Sheet1!#REF!</definedName>
    <definedName name="BLPH434" hidden="1">[29]Sheet1!#REF!</definedName>
    <definedName name="BLPH435" hidden="1">[29]Sheet1!#REF!</definedName>
    <definedName name="BLPH436" hidden="1">[29]Sheet1!#REF!</definedName>
    <definedName name="BLPH437" hidden="1">[29]Sheet1!#REF!</definedName>
    <definedName name="BLPH438" hidden="1">[29]Sheet1!#REF!</definedName>
    <definedName name="BLPH439" hidden="1">[29]Sheet1!#REF!</definedName>
    <definedName name="BLPH44" hidden="1">[29]Sheet1!#REF!</definedName>
    <definedName name="BLPH440" hidden="1">[29]Sheet1!#REF!</definedName>
    <definedName name="BLPH441" hidden="1">[29]Sheet1!#REF!</definedName>
    <definedName name="BLPH442" hidden="1">[29]Sheet1!#REF!</definedName>
    <definedName name="BLPH443" hidden="1">[29]Sheet1!#REF!</definedName>
    <definedName name="BLPH444" hidden="1">[29]Sheet1!#REF!</definedName>
    <definedName name="BLPH445" hidden="1">[29]Sheet1!#REF!</definedName>
    <definedName name="BLPH446" hidden="1">[29]Sheet1!#REF!</definedName>
    <definedName name="BLPH447" hidden="1">[29]Sheet1!#REF!</definedName>
    <definedName name="BLPH448" hidden="1">[29]Sheet1!#REF!</definedName>
    <definedName name="BLPH449" hidden="1">[29]Sheet1!#REF!</definedName>
    <definedName name="BLPH45" hidden="1">[29]Sheet1!#REF!</definedName>
    <definedName name="BLPH450" hidden="1">[29]Sheet1!#REF!</definedName>
    <definedName name="BLPH451" hidden="1">[29]Sheet1!#REF!</definedName>
    <definedName name="BLPH452" hidden="1">[29]Sheet1!#REF!</definedName>
    <definedName name="BLPH453" hidden="1">[29]Sheet1!#REF!</definedName>
    <definedName name="BLPH454" hidden="1">[29]Sheet1!#REF!</definedName>
    <definedName name="BLPH455" hidden="1">[29]Sheet1!#REF!</definedName>
    <definedName name="BLPH456" hidden="1">[29]Sheet1!#REF!</definedName>
    <definedName name="BLPH457" hidden="1">[29]Sheet1!#REF!</definedName>
    <definedName name="BLPH458" hidden="1">[29]Sheet1!#REF!</definedName>
    <definedName name="BLPH459" hidden="1">[29]Sheet1!#REF!</definedName>
    <definedName name="BLPH46" hidden="1">[29]Sheet1!#REF!</definedName>
    <definedName name="BLPH460" hidden="1">[29]Sheet1!#REF!</definedName>
    <definedName name="BLPH461" hidden="1">[29]Sheet1!#REF!</definedName>
    <definedName name="BLPH462" hidden="1">[29]Sheet1!#REF!</definedName>
    <definedName name="BLPH463" hidden="1">[29]Sheet1!#REF!</definedName>
    <definedName name="BLPH464" hidden="1">[29]Sheet1!#REF!</definedName>
    <definedName name="BLPH465" hidden="1">[29]Sheet1!#REF!</definedName>
    <definedName name="BLPH466" hidden="1">[29]Sheet1!#REF!</definedName>
    <definedName name="BLPH467" hidden="1">[29]Sheet1!#REF!</definedName>
    <definedName name="BLPH468" hidden="1">[29]Sheet1!#REF!</definedName>
    <definedName name="BLPH469" hidden="1">[29]Sheet1!#REF!</definedName>
    <definedName name="BLPH47" hidden="1">[29]Sheet1!#REF!</definedName>
    <definedName name="BLPH470" hidden="1">[29]Sheet1!#REF!</definedName>
    <definedName name="BLPH471" hidden="1">[29]Sheet1!#REF!</definedName>
    <definedName name="BLPH472" hidden="1">[29]Sheet1!#REF!</definedName>
    <definedName name="BLPH473" hidden="1">[29]Sheet1!#REF!</definedName>
    <definedName name="BLPH474" hidden="1">[29]Sheet1!#REF!</definedName>
    <definedName name="BLPH475" hidden="1">[29]Sheet1!#REF!</definedName>
    <definedName name="BLPH476" hidden="1">[29]Sheet1!#REF!</definedName>
    <definedName name="BLPH477" hidden="1">[29]Sheet1!#REF!</definedName>
    <definedName name="BLPH478" hidden="1">[29]Sheet1!#REF!</definedName>
    <definedName name="BLPH479" hidden="1">[29]Sheet1!#REF!</definedName>
    <definedName name="BLPH48" hidden="1">[29]Sheet1!#REF!</definedName>
    <definedName name="BLPH480" hidden="1">[29]Sheet1!#REF!</definedName>
    <definedName name="BLPH481" hidden="1">[29]Sheet1!#REF!</definedName>
    <definedName name="BLPH482" hidden="1">[29]Sheet1!#REF!</definedName>
    <definedName name="BLPH483" hidden="1">[29]Sheet1!#REF!</definedName>
    <definedName name="BLPH484" hidden="1">[29]Sheet1!#REF!</definedName>
    <definedName name="BLPH485" hidden="1">[29]Sheet1!#REF!</definedName>
    <definedName name="BLPH486" hidden="1">[29]Sheet1!#REF!</definedName>
    <definedName name="BLPH487" hidden="1">[29]Sheet1!#REF!</definedName>
    <definedName name="BLPH488" hidden="1">[29]Sheet1!#REF!</definedName>
    <definedName name="BLPH489" hidden="1">[29]Sheet1!#REF!</definedName>
    <definedName name="BLPH49" hidden="1">[29]Sheet1!#REF!</definedName>
    <definedName name="BLPH490" hidden="1">[29]Sheet1!#REF!</definedName>
    <definedName name="BLPH491" hidden="1">[29]Sheet1!#REF!</definedName>
    <definedName name="BLPH492" hidden="1">[29]Sheet1!#REF!</definedName>
    <definedName name="BLPH493" hidden="1">[29]Sheet1!#REF!</definedName>
    <definedName name="BLPH494" hidden="1">[29]Sheet1!#REF!</definedName>
    <definedName name="BLPH495" hidden="1">[29]Sheet1!#REF!</definedName>
    <definedName name="BLPH496" hidden="1">[29]Sheet1!#REF!</definedName>
    <definedName name="BLPH497" hidden="1">[29]Sheet1!#REF!</definedName>
    <definedName name="BLPH498" hidden="1">[29]Sheet1!#REF!</definedName>
    <definedName name="BLPH499" hidden="1">[29]Sheet1!#REF!</definedName>
    <definedName name="BLPH5" hidden="1">[29]Sheet1!#REF!</definedName>
    <definedName name="BLPH50" hidden="1">[29]Sheet1!#REF!</definedName>
    <definedName name="BLPH500" hidden="1">[29]Sheet1!#REF!</definedName>
    <definedName name="BLPH501" hidden="1">[29]Sheet1!#REF!</definedName>
    <definedName name="BLPH502" hidden="1">[29]Sheet1!#REF!</definedName>
    <definedName name="BLPH503" hidden="1">[29]Sheet1!#REF!</definedName>
    <definedName name="BLPH504" hidden="1">[29]Sheet1!#REF!</definedName>
    <definedName name="BLPH505" hidden="1">[29]Sheet1!#REF!</definedName>
    <definedName name="BLPH506" hidden="1">[29]Sheet1!#REF!</definedName>
    <definedName name="BLPH507" hidden="1">[29]Sheet1!#REF!</definedName>
    <definedName name="BLPH508" hidden="1">[29]Sheet1!#REF!</definedName>
    <definedName name="BLPH509" hidden="1">[29]Sheet1!#REF!</definedName>
    <definedName name="BLPH51" hidden="1">[29]Sheet1!#REF!</definedName>
    <definedName name="BLPH510" hidden="1">[29]Sheet1!#REF!</definedName>
    <definedName name="BLPH511" hidden="1">[29]Sheet1!#REF!</definedName>
    <definedName name="BLPH512" hidden="1">[29]Sheet1!#REF!</definedName>
    <definedName name="BLPH513" hidden="1">[29]Sheet1!#REF!</definedName>
    <definedName name="BLPH514" hidden="1">[29]Sheet1!#REF!</definedName>
    <definedName name="BLPH515" hidden="1">[29]Sheet1!#REF!</definedName>
    <definedName name="BLPH516" hidden="1">[29]Sheet1!#REF!</definedName>
    <definedName name="BLPH517" hidden="1">[29]Sheet1!#REF!</definedName>
    <definedName name="BLPH518" hidden="1">[29]Sheet1!#REF!</definedName>
    <definedName name="BLPH519" hidden="1">[29]Sheet1!#REF!</definedName>
    <definedName name="BLPH52" hidden="1">[29]Sheet1!#REF!</definedName>
    <definedName name="BLPH520" hidden="1">[29]Sheet1!#REF!</definedName>
    <definedName name="BLPH521" hidden="1">[29]Sheet1!#REF!</definedName>
    <definedName name="BLPH522" hidden="1">[29]Sheet1!#REF!</definedName>
    <definedName name="BLPH523" hidden="1">[29]Sheet1!#REF!</definedName>
    <definedName name="BLPH524" hidden="1">[29]Sheet1!#REF!</definedName>
    <definedName name="BLPH525" hidden="1">[29]Sheet1!#REF!</definedName>
    <definedName name="BLPH526" hidden="1">[29]Sheet1!#REF!</definedName>
    <definedName name="BLPH527" hidden="1">[29]Sheet1!#REF!</definedName>
    <definedName name="BLPH528" hidden="1">[29]Sheet1!#REF!</definedName>
    <definedName name="BLPH529" hidden="1">[29]Sheet1!#REF!</definedName>
    <definedName name="BLPH53" hidden="1">[29]Sheet1!#REF!</definedName>
    <definedName name="BLPH530" hidden="1">[29]Sheet1!#REF!</definedName>
    <definedName name="BLPH531" hidden="1">[29]Sheet1!#REF!</definedName>
    <definedName name="BLPH532" hidden="1">[29]Sheet1!#REF!</definedName>
    <definedName name="BLPH533" hidden="1">[29]Sheet1!#REF!</definedName>
    <definedName name="BLPH534" hidden="1">[29]Sheet1!#REF!</definedName>
    <definedName name="BLPH535" hidden="1">[29]Sheet1!#REF!</definedName>
    <definedName name="BLPH536" hidden="1">[29]Sheet1!#REF!</definedName>
    <definedName name="BLPH537" hidden="1">[29]Sheet1!#REF!</definedName>
    <definedName name="BLPH538" hidden="1">[29]Sheet1!#REF!</definedName>
    <definedName name="BLPH539" hidden="1">[29]Sheet1!#REF!</definedName>
    <definedName name="BLPH54" hidden="1">[29]Sheet1!#REF!</definedName>
    <definedName name="BLPH540" hidden="1">[29]Sheet1!#REF!</definedName>
    <definedName name="BLPH541" hidden="1">[29]Sheet1!#REF!</definedName>
    <definedName name="BLPH542" hidden="1">[29]Sheet1!#REF!</definedName>
    <definedName name="BLPH543" hidden="1">[29]Sheet1!#REF!</definedName>
    <definedName name="BLPH544" hidden="1">[29]Sheet1!#REF!</definedName>
    <definedName name="BLPH545" hidden="1">[29]Sheet1!#REF!</definedName>
    <definedName name="BLPH546" hidden="1">[29]Sheet1!#REF!</definedName>
    <definedName name="BLPH547" hidden="1">[29]Sheet1!#REF!</definedName>
    <definedName name="BLPH548" hidden="1">[29]Sheet1!#REF!</definedName>
    <definedName name="BLPH549" hidden="1">[29]Sheet1!#REF!</definedName>
    <definedName name="BLPH55" hidden="1">[29]Sheet1!#REF!</definedName>
    <definedName name="BLPH550" hidden="1">[29]Sheet1!#REF!</definedName>
    <definedName name="BLPH551" hidden="1">[29]Sheet1!#REF!</definedName>
    <definedName name="BLPH552" hidden="1">[29]Sheet1!#REF!</definedName>
    <definedName name="BLPH553" hidden="1">[29]Sheet1!#REF!</definedName>
    <definedName name="BLPH554" hidden="1">[29]Sheet1!#REF!</definedName>
    <definedName name="BLPH555" hidden="1">[29]Sheet1!#REF!</definedName>
    <definedName name="BLPH556" hidden="1">[29]Sheet1!#REF!</definedName>
    <definedName name="BLPH557" hidden="1">[29]Sheet1!#REF!</definedName>
    <definedName name="BLPH558" hidden="1">[29]Sheet1!#REF!</definedName>
    <definedName name="BLPH559" hidden="1">[29]Sheet1!#REF!</definedName>
    <definedName name="BLPH56" hidden="1">#REF!</definedName>
    <definedName name="BLPH560" hidden="1">[29]Sheet1!#REF!</definedName>
    <definedName name="BLPH561" hidden="1">[29]Sheet1!#REF!</definedName>
    <definedName name="BLPH562" hidden="1">[29]Sheet1!#REF!</definedName>
    <definedName name="BLPH563" hidden="1">[29]Sheet1!#REF!</definedName>
    <definedName name="BLPH564" hidden="1">[29]Sheet1!#REF!</definedName>
    <definedName name="BLPH565" hidden="1">[29]Sheet1!#REF!</definedName>
    <definedName name="BLPH566" hidden="1">[29]Sheet1!#REF!</definedName>
    <definedName name="BLPH567" hidden="1">[29]Sheet1!#REF!</definedName>
    <definedName name="BLPH568" hidden="1">[29]Sheet1!#REF!</definedName>
    <definedName name="BLPH569" hidden="1">[29]Sheet1!#REF!</definedName>
    <definedName name="BLPH57" hidden="1">#REF!</definedName>
    <definedName name="BLPH570" hidden="1">[29]Sheet1!#REF!</definedName>
    <definedName name="BLPH571" hidden="1">[29]Sheet1!#REF!</definedName>
    <definedName name="BLPH572" hidden="1">[29]Sheet1!#REF!</definedName>
    <definedName name="BLPH573" hidden="1">[29]Sheet1!#REF!</definedName>
    <definedName name="BLPH574" hidden="1">[29]Sheet1!#REF!</definedName>
    <definedName name="BLPH575" hidden="1">[29]Sheet1!#REF!</definedName>
    <definedName name="BLPH576" hidden="1">[29]Sheet1!#REF!</definedName>
    <definedName name="BLPH577" hidden="1">[29]Sheet1!#REF!</definedName>
    <definedName name="BLPH578" hidden="1">[29]Sheet1!#REF!</definedName>
    <definedName name="BLPH579" hidden="1">[29]Sheet1!#REF!</definedName>
    <definedName name="BLPH58" hidden="1">#REF!</definedName>
    <definedName name="BLPH580" hidden="1">[29]Sheet1!#REF!</definedName>
    <definedName name="BLPH581" hidden="1">[29]Sheet1!#REF!</definedName>
    <definedName name="BLPH582" hidden="1">[29]Sheet1!#REF!</definedName>
    <definedName name="BLPH583" hidden="1">[29]Sheet1!#REF!</definedName>
    <definedName name="BLPH584" hidden="1">[29]Sheet1!#REF!</definedName>
    <definedName name="BLPH585" hidden="1">[29]Sheet1!#REF!</definedName>
    <definedName name="BLPH586" hidden="1">[29]Sheet1!#REF!</definedName>
    <definedName name="BLPH587" hidden="1">[29]Sheet1!#REF!</definedName>
    <definedName name="BLPH588" hidden="1">[29]Sheet1!#REF!</definedName>
    <definedName name="BLPH589" hidden="1">[29]Sheet1!#REF!</definedName>
    <definedName name="BLPH59" hidden="1">#REF!</definedName>
    <definedName name="BLPH590" hidden="1">[29]Sheet1!#REF!</definedName>
    <definedName name="BLPH591" hidden="1">[29]Sheet1!#REF!</definedName>
    <definedName name="BLPH592" hidden="1">[29]Sheet1!#REF!</definedName>
    <definedName name="BLPH593" hidden="1">[29]Sheet1!#REF!</definedName>
    <definedName name="BLPH594" hidden="1">[29]Sheet1!#REF!</definedName>
    <definedName name="BLPH595" hidden="1">[29]Sheet1!#REF!</definedName>
    <definedName name="BLPH596" hidden="1">[29]Sheet1!#REF!</definedName>
    <definedName name="BLPH597" hidden="1">[29]Sheet1!#REF!</definedName>
    <definedName name="BLPH598" hidden="1">[29]Sheet1!#REF!</definedName>
    <definedName name="BLPH599" hidden="1">[29]Sheet1!#REF!</definedName>
    <definedName name="BLPH6" hidden="1">[29]Sheet1!#REF!</definedName>
    <definedName name="BLPH60" hidden="1">#REF!</definedName>
    <definedName name="BLPH600" hidden="1">[29]Sheet1!#REF!</definedName>
    <definedName name="BLPH601" hidden="1">[29]Sheet1!#REF!</definedName>
    <definedName name="BLPH602" hidden="1">[29]Sheet1!#REF!</definedName>
    <definedName name="BLPH603" hidden="1">[29]Sheet1!#REF!</definedName>
    <definedName name="BLPH604" hidden="1">[29]Sheet1!#REF!</definedName>
    <definedName name="BLPH605" hidden="1">[29]Sheet1!#REF!</definedName>
    <definedName name="BLPH606" hidden="1">[29]Sheet1!#REF!</definedName>
    <definedName name="BLPH607" hidden="1">[29]Sheet1!#REF!</definedName>
    <definedName name="BLPH608" hidden="1">[29]Sheet1!#REF!</definedName>
    <definedName name="BLPH609" hidden="1">[29]Sheet1!#REF!</definedName>
    <definedName name="BLPH61" hidden="1">#REF!</definedName>
    <definedName name="BLPH610" hidden="1">[29]Sheet1!#REF!</definedName>
    <definedName name="BLPH611" hidden="1">[29]Sheet1!#REF!</definedName>
    <definedName name="BLPH612" hidden="1">[29]Sheet1!#REF!</definedName>
    <definedName name="BLPH613" hidden="1">[29]Sheet1!#REF!</definedName>
    <definedName name="BLPH614" hidden="1">[29]Sheet1!#REF!</definedName>
    <definedName name="BLPH615" hidden="1">[29]Sheet1!#REF!</definedName>
    <definedName name="BLPH616" hidden="1">[29]Sheet1!#REF!</definedName>
    <definedName name="BLPH617" hidden="1">[29]Sheet1!#REF!</definedName>
    <definedName name="BLPH618" hidden="1">[29]Sheet1!#REF!</definedName>
    <definedName name="BLPH619" hidden="1">[29]Sheet1!#REF!</definedName>
    <definedName name="BLPH62" hidden="1">#REF!</definedName>
    <definedName name="BLPH620" hidden="1">[29]Sheet1!#REF!</definedName>
    <definedName name="BLPH621" hidden="1">[29]Sheet1!#REF!</definedName>
    <definedName name="BLPH622" hidden="1">[29]Sheet1!#REF!</definedName>
    <definedName name="BLPH623" hidden="1">[29]Sheet1!#REF!</definedName>
    <definedName name="BLPH624" hidden="1">[29]Sheet1!#REF!</definedName>
    <definedName name="BLPH625" hidden="1">[29]Sheet1!#REF!</definedName>
    <definedName name="BLPH626" hidden="1">[29]Sheet1!#REF!</definedName>
    <definedName name="BLPH627" hidden="1">[29]Sheet1!#REF!</definedName>
    <definedName name="BLPH628" hidden="1">[29]Sheet1!#REF!</definedName>
    <definedName name="BLPH629" hidden="1">[29]Sheet1!#REF!</definedName>
    <definedName name="BLPH63" hidden="1">#REF!</definedName>
    <definedName name="BLPH630" hidden="1">[29]Sheet1!#REF!</definedName>
    <definedName name="BLPH631" hidden="1">[29]Sheet1!#REF!</definedName>
    <definedName name="BLPH632" hidden="1">[29]Sheet1!#REF!</definedName>
    <definedName name="BLPH633" hidden="1">[29]Sheet1!#REF!</definedName>
    <definedName name="BLPH634" hidden="1">[29]Sheet1!#REF!</definedName>
    <definedName name="BLPH635" hidden="1">[29]Sheet1!#REF!</definedName>
    <definedName name="BLPH636" hidden="1">[29]Sheet1!#REF!</definedName>
    <definedName name="BLPH637" hidden="1">[29]Sheet1!#REF!</definedName>
    <definedName name="BLPH638" hidden="1">[29]Sheet1!#REF!</definedName>
    <definedName name="BLPH639" hidden="1">[29]Sheet1!#REF!</definedName>
    <definedName name="BLPH64" hidden="1">#REF!</definedName>
    <definedName name="BLPH640" hidden="1">[29]Sheet1!#REF!</definedName>
    <definedName name="BLPH641" hidden="1">[29]Sheet1!#REF!</definedName>
    <definedName name="BLPH642" hidden="1">[29]Sheet1!#REF!</definedName>
    <definedName name="BLPH643" hidden="1">[29]Sheet1!#REF!</definedName>
    <definedName name="BLPH644" hidden="1">[29]Sheet1!#REF!</definedName>
    <definedName name="BLPH645" hidden="1">[29]Sheet1!#REF!</definedName>
    <definedName name="BLPH646" hidden="1">[29]Sheet1!#REF!</definedName>
    <definedName name="BLPH647" hidden="1">[29]Sheet1!#REF!</definedName>
    <definedName name="BLPH648" hidden="1">[29]Sheet1!#REF!</definedName>
    <definedName name="BLPH649" hidden="1">[29]Sheet1!#REF!</definedName>
    <definedName name="BLPH65" hidden="1">[29]Sheet1!#REF!</definedName>
    <definedName name="BLPH650" hidden="1">[29]Sheet1!#REF!</definedName>
    <definedName name="BLPH651" hidden="1">[29]Sheet1!#REF!</definedName>
    <definedName name="BLPH652" hidden="1">[29]Sheet1!#REF!</definedName>
    <definedName name="BLPH653" hidden="1">[29]Sheet1!#REF!</definedName>
    <definedName name="BLPH654" hidden="1">[29]Sheet1!#REF!</definedName>
    <definedName name="BLPH655" hidden="1">[29]Sheet1!#REF!</definedName>
    <definedName name="BLPH656" hidden="1">[29]Sheet1!#REF!</definedName>
    <definedName name="BLPH657" hidden="1">[29]Sheet1!#REF!</definedName>
    <definedName name="BLPH658" hidden="1">[29]Sheet1!#REF!</definedName>
    <definedName name="BLPH659" hidden="1">[29]Sheet1!#REF!</definedName>
    <definedName name="BLPH66" hidden="1">[29]Sheet1!#REF!</definedName>
    <definedName name="BLPH660" hidden="1">[29]Sheet1!#REF!</definedName>
    <definedName name="BLPH661" hidden="1">[29]Sheet1!#REF!</definedName>
    <definedName name="BLPH662" hidden="1">[29]Sheet1!#REF!</definedName>
    <definedName name="BLPH663" hidden="1">[29]Sheet1!#REF!</definedName>
    <definedName name="BLPH664" hidden="1">[29]Sheet1!#REF!</definedName>
    <definedName name="BLPH665" hidden="1">[29]Sheet1!#REF!</definedName>
    <definedName name="BLPH666" hidden="1">[29]Sheet1!#REF!</definedName>
    <definedName name="BLPH667" hidden="1">[29]Sheet1!#REF!</definedName>
    <definedName name="BLPH668" hidden="1">[29]Sheet1!#REF!</definedName>
    <definedName name="BLPH669" hidden="1">[29]Sheet1!#REF!</definedName>
    <definedName name="BLPH67" hidden="1">#REF!</definedName>
    <definedName name="BLPH670" hidden="1">[29]Sheet1!#REF!</definedName>
    <definedName name="BLPH671" hidden="1">[29]Sheet1!#REF!</definedName>
    <definedName name="BLPH672" hidden="1">[29]Sheet1!#REF!</definedName>
    <definedName name="BLPH673" hidden="1">[29]Sheet1!#REF!</definedName>
    <definedName name="BLPH674" hidden="1">[29]Sheet1!#REF!</definedName>
    <definedName name="BLPH675" hidden="1">[29]Sheet1!#REF!</definedName>
    <definedName name="BLPH676" hidden="1">[29]Sheet1!#REF!</definedName>
    <definedName name="BLPH677" hidden="1">[29]Sheet1!#REF!</definedName>
    <definedName name="BLPH678" hidden="1">[29]Sheet1!#REF!</definedName>
    <definedName name="BLPH679" hidden="1">[29]Sheet1!#REF!</definedName>
    <definedName name="BLPH68" hidden="1">#REF!</definedName>
    <definedName name="BLPH680" hidden="1">[29]Sheet1!#REF!</definedName>
    <definedName name="BLPH681" hidden="1">[29]Sheet1!#REF!</definedName>
    <definedName name="BLPH682" hidden="1">[29]Sheet1!#REF!</definedName>
    <definedName name="BLPH683" hidden="1">[29]Sheet1!#REF!</definedName>
    <definedName name="BLPH684" hidden="1">[29]Sheet1!#REF!</definedName>
    <definedName name="BLPH685" hidden="1">[29]Sheet1!#REF!</definedName>
    <definedName name="BLPH686" hidden="1">[29]Sheet1!#REF!</definedName>
    <definedName name="BLPH687" hidden="1">[29]Sheet1!#REF!</definedName>
    <definedName name="BLPH688" hidden="1">[29]Sheet1!#REF!</definedName>
    <definedName name="BLPH689" hidden="1">[29]Sheet1!#REF!</definedName>
    <definedName name="BLPH69" hidden="1">[29]Sheet1!#REF!</definedName>
    <definedName name="BLPH690" hidden="1">[29]Sheet1!#REF!</definedName>
    <definedName name="BLPH691" hidden="1">[29]Sheet1!#REF!</definedName>
    <definedName name="BLPH692" hidden="1">[29]Sheet1!#REF!</definedName>
    <definedName name="BLPH693" hidden="1">[29]Sheet1!#REF!</definedName>
    <definedName name="BLPH694" hidden="1">[29]Sheet1!#REF!</definedName>
    <definedName name="BLPH695" hidden="1">[29]Sheet1!#REF!</definedName>
    <definedName name="BLPH696" hidden="1">[29]Sheet1!#REF!</definedName>
    <definedName name="BLPH697" hidden="1">[29]Sheet1!#REF!</definedName>
    <definedName name="BLPH698" hidden="1">[29]Sheet1!#REF!</definedName>
    <definedName name="BLPH699" hidden="1">[29]Sheet1!#REF!</definedName>
    <definedName name="BLPH7" hidden="1">[29]Sheet1!#REF!</definedName>
    <definedName name="BLPH70" hidden="1">[29]Sheet1!#REF!</definedName>
    <definedName name="BLPH700" hidden="1">[29]Sheet1!#REF!</definedName>
    <definedName name="BLPH701" hidden="1">[29]Sheet1!#REF!</definedName>
    <definedName name="BLPH702" hidden="1">[29]Sheet1!#REF!</definedName>
    <definedName name="BLPH703" hidden="1">[29]Sheet1!#REF!</definedName>
    <definedName name="BLPH704" hidden="1">[29]Sheet1!#REF!</definedName>
    <definedName name="BLPH705" hidden="1">[29]Sheet1!#REF!</definedName>
    <definedName name="BLPH706" hidden="1">[29]Sheet1!#REF!</definedName>
    <definedName name="BLPH707" hidden="1">[29]Sheet1!#REF!</definedName>
    <definedName name="BLPH708" hidden="1">[29]Sheet1!#REF!</definedName>
    <definedName name="BLPH709" hidden="1">[29]Sheet1!#REF!</definedName>
    <definedName name="BLPH71" hidden="1">[29]Sheet1!#REF!</definedName>
    <definedName name="BLPH710" hidden="1">[29]Sheet1!#REF!</definedName>
    <definedName name="BLPH711" hidden="1">[29]Sheet1!#REF!</definedName>
    <definedName name="BLPH712" hidden="1">[29]Sheet1!#REF!</definedName>
    <definedName name="BLPH713" hidden="1">[29]Sheet1!#REF!</definedName>
    <definedName name="BLPH714" hidden="1">[29]Sheet1!#REF!</definedName>
    <definedName name="BLPH715" hidden="1">[29]Sheet1!#REF!</definedName>
    <definedName name="BLPH716" hidden="1">[29]Sheet1!#REF!</definedName>
    <definedName name="BLPH717" hidden="1">[29]Sheet1!#REF!</definedName>
    <definedName name="BLPH718" hidden="1">[29]Sheet1!#REF!</definedName>
    <definedName name="BLPH719" hidden="1">[29]Sheet1!#REF!</definedName>
    <definedName name="BLPH72" hidden="1">[29]Sheet1!#REF!</definedName>
    <definedName name="BLPH720" hidden="1">[29]Sheet1!#REF!</definedName>
    <definedName name="BLPH721" hidden="1">[29]Sheet1!#REF!</definedName>
    <definedName name="BLPH722" hidden="1">[29]Sheet1!#REF!</definedName>
    <definedName name="BLPH723" hidden="1">[29]Sheet1!#REF!</definedName>
    <definedName name="BLPH724" hidden="1">[29]Sheet1!#REF!</definedName>
    <definedName name="BLPH725" hidden="1">[29]Sheet1!#REF!</definedName>
    <definedName name="BLPH726" hidden="1">[29]Sheet1!#REF!</definedName>
    <definedName name="BLPH727" hidden="1">[29]Sheet1!#REF!</definedName>
    <definedName name="BLPH728" hidden="1">[29]Sheet1!#REF!</definedName>
    <definedName name="BLPH729" hidden="1">[29]Sheet1!#REF!</definedName>
    <definedName name="BLPH73" hidden="1">[29]Sheet1!#REF!</definedName>
    <definedName name="BLPH730" hidden="1">[29]Sheet1!#REF!</definedName>
    <definedName name="BLPH731" hidden="1">[29]Sheet1!#REF!</definedName>
    <definedName name="BLPH732" hidden="1">[29]Sheet1!#REF!</definedName>
    <definedName name="BLPH733" hidden="1">[29]Sheet1!#REF!</definedName>
    <definedName name="BLPH734" hidden="1">[29]Sheet1!#REF!</definedName>
    <definedName name="BLPH735" hidden="1">[29]Sheet1!#REF!</definedName>
    <definedName name="BLPH736" hidden="1">[29]Sheet1!#REF!</definedName>
    <definedName name="BLPH737" hidden="1">[29]Sheet1!#REF!</definedName>
    <definedName name="BLPH738" hidden="1">[29]Sheet1!#REF!</definedName>
    <definedName name="BLPH739" hidden="1">[29]Sheet1!#REF!</definedName>
    <definedName name="BLPH74" hidden="1">[29]Sheet1!#REF!</definedName>
    <definedName name="BLPH740" hidden="1">[29]Sheet1!#REF!</definedName>
    <definedName name="BLPH741" hidden="1">[29]Sheet1!#REF!</definedName>
    <definedName name="BLPH742" hidden="1">[29]Sheet1!#REF!</definedName>
    <definedName name="BLPH743" hidden="1">[29]Sheet1!#REF!</definedName>
    <definedName name="BLPH744" hidden="1">[29]Sheet1!#REF!</definedName>
    <definedName name="BLPH745" hidden="1">[29]Sheet1!#REF!</definedName>
    <definedName name="BLPH746" hidden="1">[29]Sheet1!#REF!</definedName>
    <definedName name="BLPH747" hidden="1">[29]Sheet1!#REF!</definedName>
    <definedName name="BLPH748" hidden="1">[29]Sheet1!#REF!</definedName>
    <definedName name="BLPH749" hidden="1">[29]Sheet1!#REF!</definedName>
    <definedName name="BLPH75" hidden="1">[29]Sheet1!#REF!</definedName>
    <definedName name="BLPH750" hidden="1">[29]Sheet1!#REF!</definedName>
    <definedName name="BLPH751" hidden="1">[29]Sheet1!#REF!</definedName>
    <definedName name="BLPH752" hidden="1">[29]Sheet1!#REF!</definedName>
    <definedName name="BLPH753" hidden="1">[29]Sheet1!#REF!</definedName>
    <definedName name="BLPH754" hidden="1">[29]Sheet1!#REF!</definedName>
    <definedName name="BLPH755" hidden="1">[29]Sheet1!#REF!</definedName>
    <definedName name="BLPH756" hidden="1">[29]Sheet1!#REF!</definedName>
    <definedName name="BLPH757" hidden="1">[29]Sheet1!#REF!</definedName>
    <definedName name="BLPH758" hidden="1">[29]Sheet1!#REF!</definedName>
    <definedName name="BLPH759" hidden="1">[29]Sheet1!#REF!</definedName>
    <definedName name="BLPH76" hidden="1">[29]Sheet1!#REF!</definedName>
    <definedName name="BLPH760" hidden="1">[29]Sheet1!#REF!</definedName>
    <definedName name="BLPH761" hidden="1">[29]Sheet1!#REF!</definedName>
    <definedName name="BLPH762" hidden="1">[29]Sheet1!#REF!</definedName>
    <definedName name="BLPH763" hidden="1">[29]Sheet1!#REF!</definedName>
    <definedName name="BLPH764" hidden="1">[29]Sheet1!#REF!</definedName>
    <definedName name="BLPH765" hidden="1">[29]Sheet1!#REF!</definedName>
    <definedName name="BLPH766" hidden="1">[29]Sheet1!#REF!</definedName>
    <definedName name="BLPH767" hidden="1">[29]Sheet1!#REF!</definedName>
    <definedName name="BLPH768" hidden="1">[29]Sheet1!#REF!</definedName>
    <definedName name="BLPH769" hidden="1">[29]Sheet1!#REF!</definedName>
    <definedName name="BLPH77" hidden="1">[29]Sheet1!#REF!</definedName>
    <definedName name="BLPH770" hidden="1">[29]Sheet1!#REF!</definedName>
    <definedName name="BLPH771" hidden="1">[29]Sheet1!#REF!</definedName>
    <definedName name="BLPH772" hidden="1">[29]Sheet1!#REF!</definedName>
    <definedName name="BLPH773" hidden="1">[29]Sheet1!#REF!</definedName>
    <definedName name="BLPH774" hidden="1">[29]Sheet1!#REF!</definedName>
    <definedName name="BLPH775" hidden="1">[29]Sheet1!#REF!</definedName>
    <definedName name="BLPH776" hidden="1">[29]Sheet1!#REF!</definedName>
    <definedName name="BLPH777" hidden="1">[29]Sheet1!#REF!</definedName>
    <definedName name="BLPH778" hidden="1">[29]Sheet1!#REF!</definedName>
    <definedName name="BLPH779" hidden="1">[29]Sheet1!#REF!</definedName>
    <definedName name="BLPH78" hidden="1">[29]Sheet1!#REF!</definedName>
    <definedName name="BLPH780" hidden="1">[29]Sheet1!#REF!</definedName>
    <definedName name="BLPH781" hidden="1">[29]Sheet1!#REF!</definedName>
    <definedName name="BLPH782" hidden="1">[29]Sheet1!#REF!</definedName>
    <definedName name="BLPH783" hidden="1">[29]Sheet1!#REF!</definedName>
    <definedName name="BLPH784" hidden="1">[29]Sheet1!#REF!</definedName>
    <definedName name="BLPH785" hidden="1">[29]Sheet1!#REF!</definedName>
    <definedName name="BLPH786" hidden="1">[29]Sheet1!#REF!</definedName>
    <definedName name="BLPH787" hidden="1">[29]Sheet1!#REF!</definedName>
    <definedName name="BLPH788" hidden="1">[29]Sheet1!#REF!</definedName>
    <definedName name="BLPH789" hidden="1">[29]Sheet1!#REF!</definedName>
    <definedName name="BLPH79" hidden="1">[29]Sheet1!#REF!</definedName>
    <definedName name="BLPH790" hidden="1">[29]Sheet1!#REF!</definedName>
    <definedName name="BLPH791" hidden="1">[29]Sheet1!#REF!</definedName>
    <definedName name="BLPH792" hidden="1">[29]Sheet1!#REF!</definedName>
    <definedName name="BLPH793" hidden="1">[29]Sheet1!#REF!</definedName>
    <definedName name="BLPH794" hidden="1">[29]Sheet1!#REF!</definedName>
    <definedName name="BLPH795" hidden="1">[29]Sheet1!#REF!</definedName>
    <definedName name="BLPH796" hidden="1">[29]Sheet1!#REF!</definedName>
    <definedName name="BLPH797" hidden="1">[29]Sheet1!#REF!</definedName>
    <definedName name="BLPH798" hidden="1">[29]Sheet1!#REF!</definedName>
    <definedName name="BLPH799" hidden="1">[29]Sheet1!#REF!</definedName>
    <definedName name="BLPH8" hidden="1">[29]Sheet1!#REF!</definedName>
    <definedName name="BLPH80" hidden="1">[29]Sheet1!#REF!</definedName>
    <definedName name="BLPH800" hidden="1">[29]Sheet1!#REF!</definedName>
    <definedName name="BLPH801" hidden="1">[29]Sheet1!#REF!</definedName>
    <definedName name="BLPH802" hidden="1">[29]Sheet1!#REF!</definedName>
    <definedName name="BLPH803" hidden="1">[29]Sheet1!#REF!</definedName>
    <definedName name="BLPH804" hidden="1">[29]Sheet1!#REF!</definedName>
    <definedName name="BLPH805" hidden="1">[29]Sheet1!#REF!</definedName>
    <definedName name="BLPH806" hidden="1">[29]Sheet1!#REF!</definedName>
    <definedName name="BLPH807" hidden="1">[29]Sheet1!#REF!</definedName>
    <definedName name="BLPH808" hidden="1">[29]Sheet1!#REF!</definedName>
    <definedName name="BLPH809" hidden="1">[29]Sheet1!#REF!</definedName>
    <definedName name="BLPH81" hidden="1">[29]Sheet1!#REF!</definedName>
    <definedName name="BLPH810" hidden="1">[29]Sheet1!#REF!</definedName>
    <definedName name="BLPH811" hidden="1">[29]Sheet1!#REF!</definedName>
    <definedName name="BLPH812" hidden="1">[29]Sheet1!#REF!</definedName>
    <definedName name="BLPH813" hidden="1">[29]Sheet1!#REF!</definedName>
    <definedName name="BLPH814" hidden="1">[29]Sheet1!#REF!</definedName>
    <definedName name="BLPH815" hidden="1">[29]Sheet1!#REF!</definedName>
    <definedName name="BLPH816" hidden="1">[29]Sheet1!#REF!</definedName>
    <definedName name="BLPH817" hidden="1">[29]Sheet1!#REF!</definedName>
    <definedName name="BLPH818" hidden="1">[29]Sheet1!#REF!</definedName>
    <definedName name="BLPH819" hidden="1">[29]Sheet1!#REF!</definedName>
    <definedName name="BLPH82" hidden="1">[29]Sheet1!#REF!</definedName>
    <definedName name="BLPH820" hidden="1">[29]Sheet1!#REF!</definedName>
    <definedName name="BLPH821" hidden="1">[29]Sheet1!#REF!</definedName>
    <definedName name="BLPH822" hidden="1">[29]Sheet1!#REF!</definedName>
    <definedName name="BLPH823" hidden="1">[29]Sheet1!#REF!</definedName>
    <definedName name="BLPH824" hidden="1">[29]Sheet1!#REF!</definedName>
    <definedName name="BLPH825" hidden="1">[29]Sheet1!#REF!</definedName>
    <definedName name="BLPH826" hidden="1">[29]Sheet1!#REF!</definedName>
    <definedName name="BLPH827" hidden="1">[29]Sheet1!#REF!</definedName>
    <definedName name="BLPH828" hidden="1">[29]Sheet1!#REF!</definedName>
    <definedName name="BLPH829" hidden="1">[29]Sheet1!#REF!</definedName>
    <definedName name="BLPH83" hidden="1">[29]Sheet1!#REF!</definedName>
    <definedName name="BLPH830" hidden="1">[29]Sheet1!#REF!</definedName>
    <definedName name="BLPH831" hidden="1">[29]Sheet1!#REF!</definedName>
    <definedName name="BLPH832" hidden="1">[29]Sheet1!#REF!</definedName>
    <definedName name="BLPH833" hidden="1">[29]Sheet1!#REF!</definedName>
    <definedName name="BLPH834" hidden="1">[29]Sheet1!#REF!</definedName>
    <definedName name="BLPH835" hidden="1">[29]Sheet1!#REF!</definedName>
    <definedName name="BLPH836" hidden="1">[29]Sheet1!#REF!</definedName>
    <definedName name="BLPH837" hidden="1">[29]Sheet1!#REF!</definedName>
    <definedName name="BLPH838" hidden="1">[29]Sheet1!#REF!</definedName>
    <definedName name="BLPH839" hidden="1">[29]Sheet1!#REF!</definedName>
    <definedName name="BLPH84" hidden="1">[29]Sheet1!#REF!</definedName>
    <definedName name="BLPH840" hidden="1">[29]Sheet1!#REF!</definedName>
    <definedName name="BLPH841" hidden="1">[29]Sheet1!#REF!</definedName>
    <definedName name="BLPH842" hidden="1">[29]Sheet1!#REF!</definedName>
    <definedName name="BLPH843" hidden="1">[29]Sheet1!#REF!</definedName>
    <definedName name="BLPH844" hidden="1">[29]Sheet1!#REF!</definedName>
    <definedName name="BLPH845" hidden="1">[29]Sheet1!#REF!</definedName>
    <definedName name="BLPH846" hidden="1">[29]Sheet1!#REF!</definedName>
    <definedName name="BLPH847" hidden="1">[29]Sheet1!#REF!</definedName>
    <definedName name="BLPH848" hidden="1">[29]Sheet1!#REF!</definedName>
    <definedName name="BLPH849" hidden="1">[29]Sheet1!#REF!</definedName>
    <definedName name="BLPH85" hidden="1">[29]Sheet1!#REF!</definedName>
    <definedName name="BLPH850" hidden="1">[29]Sheet1!#REF!</definedName>
    <definedName name="BLPH851" hidden="1">[29]Sheet1!#REF!</definedName>
    <definedName name="BLPH852" hidden="1">[29]Sheet1!#REF!</definedName>
    <definedName name="BLPH853" hidden="1">[29]Sheet1!#REF!</definedName>
    <definedName name="BLPH854" hidden="1">[29]Sheet1!#REF!</definedName>
    <definedName name="BLPH855" hidden="1">[29]Sheet1!#REF!</definedName>
    <definedName name="BLPH856" hidden="1">[29]Sheet1!#REF!</definedName>
    <definedName name="BLPH857" hidden="1">[29]Sheet1!#REF!</definedName>
    <definedName name="BLPH858" hidden="1">[29]Sheet1!#REF!</definedName>
    <definedName name="BLPH859" hidden="1">[29]Sheet1!#REF!</definedName>
    <definedName name="BLPH86" hidden="1">[29]Sheet1!#REF!</definedName>
    <definedName name="BLPH860" hidden="1">[29]Sheet1!#REF!</definedName>
    <definedName name="BLPH861" hidden="1">[29]Sheet1!#REF!</definedName>
    <definedName name="BLPH862" hidden="1">[29]Sheet1!#REF!</definedName>
    <definedName name="BLPH863" hidden="1">[29]Sheet1!#REF!</definedName>
    <definedName name="BLPH864" hidden="1">[29]Sheet1!#REF!</definedName>
    <definedName name="BLPH865" hidden="1">[29]Sheet1!#REF!</definedName>
    <definedName name="BLPH866" hidden="1">[29]Sheet1!#REF!</definedName>
    <definedName name="BLPH867" hidden="1">[29]Sheet1!#REF!</definedName>
    <definedName name="BLPH868" hidden="1">[29]Sheet1!#REF!</definedName>
    <definedName name="BLPH869" hidden="1">[29]Sheet1!#REF!</definedName>
    <definedName name="BLPH87" hidden="1">[29]Sheet1!#REF!</definedName>
    <definedName name="BLPH870" hidden="1">[29]Sheet1!#REF!</definedName>
    <definedName name="BLPH871" hidden="1">[29]Sheet1!#REF!</definedName>
    <definedName name="BLPH872" hidden="1">[29]Sheet1!#REF!</definedName>
    <definedName name="BLPH873" hidden="1">[29]Sheet1!#REF!</definedName>
    <definedName name="BLPH874" hidden="1">[29]Sheet1!#REF!</definedName>
    <definedName name="BLPH875" hidden="1">[29]Sheet1!#REF!</definedName>
    <definedName name="BLPH876" hidden="1">[29]Sheet1!#REF!</definedName>
    <definedName name="BLPH877" hidden="1">[29]Sheet1!#REF!</definedName>
    <definedName name="BLPH878" hidden="1">[29]Sheet1!#REF!</definedName>
    <definedName name="BLPH879" hidden="1">[29]Sheet1!#REF!</definedName>
    <definedName name="BLPH88" hidden="1">[29]Sheet1!#REF!</definedName>
    <definedName name="BLPH880" hidden="1">[29]Sheet1!#REF!</definedName>
    <definedName name="BLPH881" hidden="1">[29]Sheet1!#REF!</definedName>
    <definedName name="BLPH882" hidden="1">[29]Sheet1!#REF!</definedName>
    <definedName name="BLPH883" hidden="1">[29]Sheet1!#REF!</definedName>
    <definedName name="BLPH884" hidden="1">[29]Sheet1!#REF!</definedName>
    <definedName name="BLPH885" hidden="1">[29]Sheet1!#REF!</definedName>
    <definedName name="BLPH886" hidden="1">[29]Sheet1!#REF!</definedName>
    <definedName name="BLPH887" hidden="1">[29]Sheet1!#REF!</definedName>
    <definedName name="BLPH888" hidden="1">[29]Sheet1!#REF!</definedName>
    <definedName name="BLPH889" hidden="1">[29]Sheet1!#REF!</definedName>
    <definedName name="BLPH89" hidden="1">[29]Sheet1!#REF!</definedName>
    <definedName name="BLPH890" hidden="1">[29]Sheet1!#REF!</definedName>
    <definedName name="BLPH891" hidden="1">[29]Sheet1!#REF!</definedName>
    <definedName name="BLPH892" hidden="1">[29]Sheet1!#REF!</definedName>
    <definedName name="BLPH893" hidden="1">[29]Sheet1!#REF!</definedName>
    <definedName name="BLPH894" hidden="1">[29]Sheet1!#REF!</definedName>
    <definedName name="BLPH895" hidden="1">[29]Sheet1!#REF!</definedName>
    <definedName name="BLPH896" hidden="1">[29]Sheet1!#REF!</definedName>
    <definedName name="BLPH897" hidden="1">[29]Sheet1!#REF!</definedName>
    <definedName name="BLPH898" hidden="1">[29]Sheet1!#REF!</definedName>
    <definedName name="BLPH899" hidden="1">[29]Sheet1!#REF!</definedName>
    <definedName name="BLPH9" hidden="1">[29]Sheet1!#REF!</definedName>
    <definedName name="BLPH90" hidden="1">[29]Sheet1!#REF!</definedName>
    <definedName name="BLPH900" hidden="1">[29]Sheet1!#REF!</definedName>
    <definedName name="BLPH901" hidden="1">[29]Sheet1!#REF!</definedName>
    <definedName name="BLPH902" hidden="1">[29]Sheet1!#REF!</definedName>
    <definedName name="BLPH903" hidden="1">[29]Sheet1!#REF!</definedName>
    <definedName name="BLPH904" hidden="1">[29]Sheet1!#REF!</definedName>
    <definedName name="BLPH905" hidden="1">[29]Sheet1!#REF!</definedName>
    <definedName name="BLPH906" hidden="1">[29]Sheet1!#REF!</definedName>
    <definedName name="BLPH907" hidden="1">[29]Sheet1!#REF!</definedName>
    <definedName name="BLPH908" hidden="1">[29]Sheet1!#REF!</definedName>
    <definedName name="BLPH909" hidden="1">[29]Sheet1!#REF!</definedName>
    <definedName name="BLPH91" hidden="1">[29]Sheet1!#REF!</definedName>
    <definedName name="BLPH910" hidden="1">[29]Sheet1!#REF!</definedName>
    <definedName name="BLPH911" hidden="1">[29]Sheet1!#REF!</definedName>
    <definedName name="BLPH912" hidden="1">[29]Sheet1!#REF!</definedName>
    <definedName name="BLPH913" hidden="1">[29]Sheet1!#REF!</definedName>
    <definedName name="BLPH914" hidden="1">[29]Sheet1!#REF!</definedName>
    <definedName name="BLPH915" hidden="1">[29]Sheet1!#REF!</definedName>
    <definedName name="BLPH916" hidden="1">[29]Sheet1!#REF!</definedName>
    <definedName name="BLPH917" hidden="1">[29]Sheet1!#REF!</definedName>
    <definedName name="BLPH918" hidden="1">[29]Sheet1!#REF!</definedName>
    <definedName name="BLPH919" hidden="1">[29]Sheet1!#REF!</definedName>
    <definedName name="BLPH92" hidden="1">[29]Sheet1!#REF!</definedName>
    <definedName name="BLPH920" hidden="1">[29]Sheet1!#REF!</definedName>
    <definedName name="BLPH921" hidden="1">[29]Sheet1!#REF!</definedName>
    <definedName name="BLPH922" hidden="1">[29]Sheet1!#REF!</definedName>
    <definedName name="BLPH923" hidden="1">[29]Sheet1!#REF!</definedName>
    <definedName name="BLPH924" hidden="1">[29]Sheet1!#REF!</definedName>
    <definedName name="BLPH925" hidden="1">[29]Sheet1!#REF!</definedName>
    <definedName name="BLPH926" hidden="1">[29]Sheet1!#REF!</definedName>
    <definedName name="BLPH927" hidden="1">[29]Sheet1!#REF!</definedName>
    <definedName name="BLPH928" hidden="1">[29]Sheet1!#REF!</definedName>
    <definedName name="BLPH929" hidden="1">[29]Sheet1!#REF!</definedName>
    <definedName name="BLPH93" hidden="1">[29]Sheet1!#REF!</definedName>
    <definedName name="BLPH930" hidden="1">[29]Sheet1!#REF!</definedName>
    <definedName name="BLPH931" hidden="1">[29]Sheet1!#REF!</definedName>
    <definedName name="BLPH932" hidden="1">[29]Sheet1!#REF!</definedName>
    <definedName name="BLPH933" hidden="1">[29]Sheet1!#REF!</definedName>
    <definedName name="BLPH934" hidden="1">[29]Sheet1!#REF!</definedName>
    <definedName name="BLPH935" hidden="1">[29]Sheet1!#REF!</definedName>
    <definedName name="BLPH936" hidden="1">[29]Sheet1!#REF!</definedName>
    <definedName name="BLPH937" hidden="1">[29]Sheet1!#REF!</definedName>
    <definedName name="BLPH938" hidden="1">[29]Sheet1!#REF!</definedName>
    <definedName name="BLPH939" hidden="1">[29]Sheet1!#REF!</definedName>
    <definedName name="BLPH94" hidden="1">[29]Sheet1!#REF!</definedName>
    <definedName name="BLPH940" hidden="1">[29]Sheet1!#REF!</definedName>
    <definedName name="BLPH941" hidden="1">[29]Sheet1!#REF!</definedName>
    <definedName name="BLPH942" hidden="1">[29]Sheet1!#REF!</definedName>
    <definedName name="BLPH943" hidden="1">[29]Sheet1!#REF!</definedName>
    <definedName name="BLPH944" hidden="1">[29]Sheet1!#REF!</definedName>
    <definedName name="BLPH945" hidden="1">[29]Sheet1!#REF!</definedName>
    <definedName name="BLPH946" hidden="1">[29]Sheet1!#REF!</definedName>
    <definedName name="BLPH947" hidden="1">[29]Sheet1!#REF!</definedName>
    <definedName name="BLPH948" hidden="1">[29]Sheet1!#REF!</definedName>
    <definedName name="BLPH949" hidden="1">[29]Sheet1!#REF!</definedName>
    <definedName name="BLPH95" hidden="1">[29]Sheet1!#REF!</definedName>
    <definedName name="BLPH950" hidden="1">[29]Sheet1!#REF!</definedName>
    <definedName name="BLPH951" hidden="1">[29]Sheet1!#REF!</definedName>
    <definedName name="BLPH952" hidden="1">[29]Sheet1!#REF!</definedName>
    <definedName name="BLPH953" hidden="1">[29]Sheet1!#REF!</definedName>
    <definedName name="BLPH954" hidden="1">[29]Sheet1!#REF!</definedName>
    <definedName name="BLPH955" hidden="1">[29]Sheet1!#REF!</definedName>
    <definedName name="BLPH956" hidden="1">[29]Sheet1!#REF!</definedName>
    <definedName name="BLPH957" hidden="1">[29]Sheet1!#REF!</definedName>
    <definedName name="BLPH958" hidden="1">[29]Sheet1!#REF!</definedName>
    <definedName name="BLPH959" hidden="1">[29]Sheet1!#REF!</definedName>
    <definedName name="BLPH96" hidden="1">[29]Sheet1!#REF!</definedName>
    <definedName name="BLPH960" hidden="1">[29]Sheet1!#REF!</definedName>
    <definedName name="BLPH961" hidden="1">[29]Sheet1!#REF!</definedName>
    <definedName name="BLPH962" hidden="1">[29]Sheet1!#REF!</definedName>
    <definedName name="BLPH963" hidden="1">[29]Sheet1!#REF!</definedName>
    <definedName name="BLPH964" hidden="1">[29]Sheet1!#REF!</definedName>
    <definedName name="BLPH965" hidden="1">[29]Sheet1!#REF!</definedName>
    <definedName name="BLPH966" hidden="1">[29]Sheet1!#REF!</definedName>
    <definedName name="BLPH967" hidden="1">[29]Sheet1!#REF!</definedName>
    <definedName name="BLPH968" hidden="1">[29]Sheet1!#REF!</definedName>
    <definedName name="BLPH969" hidden="1">[29]Sheet1!#REF!</definedName>
    <definedName name="BLPH97" hidden="1">[29]Sheet1!#REF!</definedName>
    <definedName name="BLPH970" hidden="1">[29]Sheet1!#REF!</definedName>
    <definedName name="BLPH971" hidden="1">[29]Sheet1!#REF!</definedName>
    <definedName name="BLPH972" hidden="1">[29]Sheet1!#REF!</definedName>
    <definedName name="BLPH973" hidden="1">[29]Sheet1!#REF!</definedName>
    <definedName name="BLPH974" hidden="1">[29]Sheet1!#REF!</definedName>
    <definedName name="BLPH975" hidden="1">[29]Sheet1!#REF!</definedName>
    <definedName name="BLPH976" hidden="1">[29]Sheet1!#REF!</definedName>
    <definedName name="BLPH977" hidden="1">[29]Sheet1!#REF!</definedName>
    <definedName name="BLPH978" hidden="1">[29]Sheet1!#REF!</definedName>
    <definedName name="BLPH979" hidden="1">[29]Sheet1!#REF!</definedName>
    <definedName name="BLPH98" hidden="1">[29]Sheet1!#REF!</definedName>
    <definedName name="BLPH980" hidden="1">[29]Sheet1!#REF!</definedName>
    <definedName name="BLPH981" hidden="1">[29]Sheet1!#REF!</definedName>
    <definedName name="BLPH982" hidden="1">[29]Sheet1!#REF!</definedName>
    <definedName name="BLPH983" hidden="1">[29]Sheet1!#REF!</definedName>
    <definedName name="BLPH984" hidden="1">[29]Sheet1!#REF!</definedName>
    <definedName name="BLPH985" hidden="1">[29]Sheet1!#REF!</definedName>
    <definedName name="BLPH986" hidden="1">[29]Sheet1!#REF!</definedName>
    <definedName name="BLPH987" hidden="1">[29]Sheet1!#REF!</definedName>
    <definedName name="BLPH988" hidden="1">[29]Sheet1!#REF!</definedName>
    <definedName name="BLPH989" hidden="1">[29]Sheet1!#REF!</definedName>
    <definedName name="BLPH99" hidden="1">[29]Sheet1!#REF!</definedName>
    <definedName name="BLPH990" hidden="1">[29]Sheet1!#REF!</definedName>
    <definedName name="BLPH991" hidden="1">[29]Sheet1!#REF!</definedName>
    <definedName name="BLPH992" hidden="1">[29]Sheet1!#REF!</definedName>
    <definedName name="BLPH993" hidden="1">[29]Sheet1!#REF!</definedName>
    <definedName name="BLPH994" hidden="1">[29]Sheet1!#REF!</definedName>
    <definedName name="BLPH995" hidden="1">[29]Sheet1!#REF!</definedName>
    <definedName name="BLPH996" hidden="1">[29]Sheet1!#REF!</definedName>
    <definedName name="BLPH997" hidden="1">[29]Sheet1!#REF!</definedName>
    <definedName name="BLPH998" hidden="1">[29]Sheet1!#REF!</definedName>
    <definedName name="BLPH999" hidden="1">[29]Sheet1!#REF!</definedName>
    <definedName name="BON">20%</definedName>
    <definedName name="BPU">0.06</definedName>
    <definedName name="BS_Integrity">#REF!</definedName>
    <definedName name="BS_Integrity_LCU">#REF!</definedName>
    <definedName name="BSCheck">[16]BS!$C$55:$K$55</definedName>
    <definedName name="BSCheck_LCU">#REF!</definedName>
    <definedName name="BSCheck1Q">'[10]Balance Sheet'!$B$25</definedName>
    <definedName name="BSCheck2Q">'[10]Balance Sheet'!$C$25</definedName>
    <definedName name="BSCheck3Q">'[10]Balance Sheet'!$D$25</definedName>
    <definedName name="BSCheck4Q">'[10]Balance Sheet'!$E$25</definedName>
    <definedName name="BSCheckSum">'[10]Assumptions and Dashboard'!$H$117</definedName>
    <definedName name="BSCheckX4">'[10]Balance Sheet'!$G$25</definedName>
    <definedName name="BSCkeck">[16]BS!$C$55:$K$55</definedName>
    <definedName name="BSCkhck">[16]BS!$C$55:$K$55</definedName>
    <definedName name="BT">#REF!</definedName>
    <definedName name="BU">#REF!</definedName>
    <definedName name="BuildingBf">#REF!</definedName>
    <definedName name="BuildingCapex">#REF!</definedName>
    <definedName name="BuildingCF">#REF!</definedName>
    <definedName name="BuildingDepreciation">#REF!</definedName>
    <definedName name="Buildings1H2003">'[16]1h 2003'!$C$19</definedName>
    <definedName name="BuildingsCf">[16]CAPEX!$E$32:$N$32</definedName>
    <definedName name="BuildingsHist">'[16]2001&amp;2002'!$D$18</definedName>
    <definedName name="BUS_PLAN">#REF!</definedName>
    <definedName name="CA1Q">'[10]Balance Sheet'!$B$28</definedName>
    <definedName name="CA2Q">'[10]Balance Sheet'!$C$28</definedName>
    <definedName name="CA3Q">'[10]Balance Sheet'!$D$28</definedName>
    <definedName name="CA4Q">'[10]Balance Sheet'!$E$28</definedName>
    <definedName name="calla" hidden="1">#REF!</definedName>
    <definedName name="CAPEX_Sensitivity">[30]Sensitivities!$I$155:$S$155</definedName>
    <definedName name="CapEx_YTD">#REF!</definedName>
    <definedName name="CapEx_YTG_Bud">#REF!</definedName>
    <definedName name="CapEx_YTG_LE">#REF!</definedName>
    <definedName name="CAPEX1H2003">'[16]1h 2003'!$C$94</definedName>
    <definedName name="CAPEXDis1Q">[10]Capital!$B$14</definedName>
    <definedName name="CAPEXDis2Q">[10]Capital!$C$14</definedName>
    <definedName name="CAPEXDis3Q">[10]Capital!$D$14</definedName>
    <definedName name="CAPEXDis4Q">[10]Capital!$E$14</definedName>
    <definedName name="CAPEXDisX4">[10]Capital!$G$14</definedName>
    <definedName name="CAPEXHist">'[16]2001&amp;2002'!$D$95</definedName>
    <definedName name="CAPEXPct1Q">'[10]Assumptions and Dashboard'!$B$80</definedName>
    <definedName name="CAPEXPct2Q">'[10]Assumptions and Dashboard'!$C$80</definedName>
    <definedName name="CAPEXPct3Q">'[10]Assumptions and Dashboard'!$D$80</definedName>
    <definedName name="CAPEXPct4Q">'[10]Assumptions and Dashboard'!$E$80</definedName>
    <definedName name="CAPEXPur1Q">'[10]Assumptions and Dashboard'!$B$77</definedName>
    <definedName name="CAPEXPur2Q">'[10]Assumptions and Dashboard'!$C$77</definedName>
    <definedName name="CAPEXPur3Q">'[10]Assumptions and Dashboard'!$D$77</definedName>
    <definedName name="CAPEXPur4Q">'[10]Assumptions and Dashboard'!$E$77</definedName>
    <definedName name="Cash_BS">#REF!</definedName>
    <definedName name="Cash_BS_LCU">[26]BS_LCU!$I$10:$S$10</definedName>
    <definedName name="Cash1H2003">'[16]1h 2003'!$C$107</definedName>
    <definedName name="CashAvailableForDividends">[16]Workings!$C$253:$K$253</definedName>
    <definedName name="CashBf">[16]Workings!$C$225:$K$225</definedName>
    <definedName name="CashBOP1Q">#REF!</definedName>
    <definedName name="CashBOP2Q">#REF!</definedName>
    <definedName name="CashBOP3Q">#REF!</definedName>
    <definedName name="CashBOP4Q">#REF!</definedName>
    <definedName name="CashBOPX4">#REF!</definedName>
    <definedName name="CashCf">[16]Workings!$C$226:$K$226</definedName>
    <definedName name="CashEOP1Q">#REF!</definedName>
    <definedName name="CashEOP2Q">#REF!</definedName>
    <definedName name="CashEOP3Q">#REF!</definedName>
    <definedName name="CashEOP4Q">#REF!</definedName>
    <definedName name="CashEOPX4">#REF!</definedName>
    <definedName name="CashFinAc1Q">#REF!</definedName>
    <definedName name="CashFinAc2Q">#REF!</definedName>
    <definedName name="CashFinAc3Q">#REF!</definedName>
    <definedName name="CashFinAc4Q">#REF!</definedName>
    <definedName name="CashFinAcX4">#REF!</definedName>
    <definedName name="CashFlowFinancing">[16]Workings!$C$213:$K$213</definedName>
    <definedName name="CashFlowForDebtService">[16]Workings!$C$280:$K$280</definedName>
    <definedName name="CashFlowOperating">[16]Workings!$C$212:$K$212</definedName>
    <definedName name="CashHist">'[16]2001&amp;2002'!$D$6</definedName>
    <definedName name="CashIInterestToInflationIn">#REF!</definedName>
    <definedName name="CashInvAc1Q">#REF!</definedName>
    <definedName name="CashInvAc2Q">#REF!</definedName>
    <definedName name="CashInvAc3Q">#REF!</definedName>
    <definedName name="CashInvAc4Q">#REF!</definedName>
    <definedName name="CashInvAcX4">#REF!</definedName>
    <definedName name="CashOpAc1Q">#REF!</definedName>
    <definedName name="CashOpAc2Q">#REF!</definedName>
    <definedName name="CashOpAc3Q">#REF!</definedName>
    <definedName name="CashOpAc4Q">#REF!</definedName>
    <definedName name="CashOpAcX4">#REF!</definedName>
    <definedName name="CashPct1Q">'[10]Assumptions and Dashboard'!$B$9</definedName>
    <definedName name="CashPct2Q">'[10]Assumptions and Dashboard'!$C$9</definedName>
    <definedName name="CashPct3Q">'[10]Assumptions and Dashboard'!$D$9</definedName>
    <definedName name="CashPct4Q">'[10]Assumptions and Dashboard'!$E$9</definedName>
    <definedName name="CashSls1Q">'[10]Sales and Collections'!$B$10</definedName>
    <definedName name="CashSls2Q">'[10]Sales and Collections'!$C$10</definedName>
    <definedName name="CashSls3Q">'[10]Sales and Collections'!$D$10</definedName>
    <definedName name="CashSls4Q">'[10]Sales and Collections'!$E$10</definedName>
    <definedName name="Casing1Q">[10]COGS!$B$6</definedName>
    <definedName name="Casing2Q">[10]COGS!$C$6</definedName>
    <definedName name="Casing3Q">[10]COGS!$D$6</definedName>
    <definedName name="Casing4Q">[10]COGS!$E$6</definedName>
    <definedName name="CasingCPU1Q">'[10]Assumptions and Dashboard'!$B$19</definedName>
    <definedName name="CasingCPU2Q">'[10]Assumptions and Dashboard'!$C$19</definedName>
    <definedName name="CasingCPU3Q">'[10]Assumptions and Dashboard'!$D$19</definedName>
    <definedName name="CasingCPU4Q">'[10]Assumptions and Dashboard'!$E$19</definedName>
    <definedName name="CasingX4">[10]COGS!$G$6</definedName>
    <definedName name="CBF1Q">[10]Cash!$B$7</definedName>
    <definedName name="CBF2Q">[10]Cash!$C$7</definedName>
    <definedName name="CBF3Q">[10]Cash!$D$7</definedName>
    <definedName name="CBF4Q">[10]Cash!$E$7</definedName>
    <definedName name="CBIA" localSheetId="2" hidden="1">{#N/A,#N/A,TRUE,"Old - New P&amp;L";#N/A,#N/A,TRUE,"EBIT MMO - Total";#N/A,#N/A,TRUE,"MMO NE, CEE, ASIA, CAR";#N/A,#N/A,TRUE,"MMO LAT, MEA, AFR";#N/A,#N/A,TRUE,"NP growth";#N/A,#N/A,TRUE,"ER impact"}</definedName>
    <definedName name="CBIA" localSheetId="4" hidden="1">{#N/A,#N/A,TRUE,"Old - New P&amp;L";#N/A,#N/A,TRUE,"EBIT MMO - Total";#N/A,#N/A,TRUE,"MMO NE, CEE, ASIA, CAR";#N/A,#N/A,TRUE,"MMO LAT, MEA, AFR";#N/A,#N/A,TRUE,"NP growth";#N/A,#N/A,TRUE,"ER impact"}</definedName>
    <definedName name="CBIA" localSheetId="5" hidden="1">{#N/A,#N/A,TRUE,"Old - New P&amp;L";#N/A,#N/A,TRUE,"EBIT MMO - Total";#N/A,#N/A,TRUE,"MMO NE, CEE, ASIA, CAR";#N/A,#N/A,TRUE,"MMO LAT, MEA, AFR";#N/A,#N/A,TRUE,"NP growth";#N/A,#N/A,TRUE,"ER impact"}</definedName>
    <definedName name="CBIA" localSheetId="3" hidden="1">{#N/A,#N/A,TRUE,"Old - New P&amp;L";#N/A,#N/A,TRUE,"EBIT MMO - Total";#N/A,#N/A,TRUE,"MMO NE, CEE, ASIA, CAR";#N/A,#N/A,TRUE,"MMO LAT, MEA, AFR";#N/A,#N/A,TRUE,"NP growth";#N/A,#N/A,TRUE,"ER impact"}</definedName>
    <definedName name="CBIA" localSheetId="1" hidden="1">{#N/A,#N/A,TRUE,"Old - New P&amp;L";#N/A,#N/A,TRUE,"EBIT MMO - Total";#N/A,#N/A,TRUE,"MMO NE, CEE, ASIA, CAR";#N/A,#N/A,TRUE,"MMO LAT, MEA, AFR";#N/A,#N/A,TRUE,"NP growth";#N/A,#N/A,TRUE,"ER impact"}</definedName>
    <definedName name="CBIA" hidden="1">{#N/A,#N/A,TRUE,"Old - New P&amp;L";#N/A,#N/A,TRUE,"EBIT MMO - Total";#N/A,#N/A,TRUE,"MMO NE, CEE, ASIA, CAR";#N/A,#N/A,TRUE,"MMO LAT, MEA, AFR";#N/A,#N/A,TRUE,"NP growth";#N/A,#N/A,TRUE,"ER impact"}</definedName>
    <definedName name="CBIA_AME" localSheetId="2" hidden="1">{#N/A,#N/A,TRUE,"Old - New P&amp;L";#N/A,#N/A,TRUE,"EBIT MMO - Total";#N/A,#N/A,TRUE,"MMO NE, CEE, ASIA, CAR";#N/A,#N/A,TRUE,"MMO LAT, MEA, AFR";#N/A,#N/A,TRUE,"NP growth";#N/A,#N/A,TRUE,"ER impact"}</definedName>
    <definedName name="CBIA_AME" localSheetId="4" hidden="1">{#N/A,#N/A,TRUE,"Old - New P&amp;L";#N/A,#N/A,TRUE,"EBIT MMO - Total";#N/A,#N/A,TRUE,"MMO NE, CEE, ASIA, CAR";#N/A,#N/A,TRUE,"MMO LAT, MEA, AFR";#N/A,#N/A,TRUE,"NP growth";#N/A,#N/A,TRUE,"ER impact"}</definedName>
    <definedName name="CBIA_AME" localSheetId="5" hidden="1">{#N/A,#N/A,TRUE,"Old - New P&amp;L";#N/A,#N/A,TRUE,"EBIT MMO - Total";#N/A,#N/A,TRUE,"MMO NE, CEE, ASIA, CAR";#N/A,#N/A,TRUE,"MMO LAT, MEA, AFR";#N/A,#N/A,TRUE,"NP growth";#N/A,#N/A,TRUE,"ER impact"}</definedName>
    <definedName name="CBIA_AME" localSheetId="3" hidden="1">{#N/A,#N/A,TRUE,"Old - New P&amp;L";#N/A,#N/A,TRUE,"EBIT MMO - Total";#N/A,#N/A,TRUE,"MMO NE, CEE, ASIA, CAR";#N/A,#N/A,TRUE,"MMO LAT, MEA, AFR";#N/A,#N/A,TRUE,"NP growth";#N/A,#N/A,TRUE,"ER impact"}</definedName>
    <definedName name="CBIA_AME" localSheetId="1" hidden="1">{#N/A,#N/A,TRUE,"Old - New P&amp;L";#N/A,#N/A,TRUE,"EBIT MMO - Total";#N/A,#N/A,TRUE,"MMO NE, CEE, ASIA, CAR";#N/A,#N/A,TRUE,"MMO LAT, MEA, AFR";#N/A,#N/A,TRUE,"NP growth";#N/A,#N/A,TRUE,"ER impact"}</definedName>
    <definedName name="CBIA_AME" hidden="1">{#N/A,#N/A,TRUE,"Old - New P&amp;L";#N/A,#N/A,TRUE,"EBIT MMO - Total";#N/A,#N/A,TRUE,"MMO NE, CEE, ASIA, CAR";#N/A,#N/A,TRUE,"MMO LAT, MEA, AFR";#N/A,#N/A,TRUE,"NP growth";#N/A,#N/A,TRUE,"ER impact"}</definedName>
    <definedName name="CBIA1" localSheetId="2" hidden="1">{#N/A,#N/A,TRUE,"Old - New P&amp;L";#N/A,#N/A,TRUE,"EBIT MMO - Total";#N/A,#N/A,TRUE,"MMO NE, CEE, ASIA, CAR";#N/A,#N/A,TRUE,"MMO LAT, MEA, AFR";#N/A,#N/A,TRUE,"NP growth";#N/A,#N/A,TRUE,"ER impact"}</definedName>
    <definedName name="CBIA1" localSheetId="4" hidden="1">{#N/A,#N/A,TRUE,"Old - New P&amp;L";#N/A,#N/A,TRUE,"EBIT MMO - Total";#N/A,#N/A,TRUE,"MMO NE, CEE, ASIA, CAR";#N/A,#N/A,TRUE,"MMO LAT, MEA, AFR";#N/A,#N/A,TRUE,"NP growth";#N/A,#N/A,TRUE,"ER impact"}</definedName>
    <definedName name="CBIA1" localSheetId="5" hidden="1">{#N/A,#N/A,TRUE,"Old - New P&amp;L";#N/A,#N/A,TRUE,"EBIT MMO - Total";#N/A,#N/A,TRUE,"MMO NE, CEE, ASIA, CAR";#N/A,#N/A,TRUE,"MMO LAT, MEA, AFR";#N/A,#N/A,TRUE,"NP growth";#N/A,#N/A,TRUE,"ER impact"}</definedName>
    <definedName name="CBIA1" localSheetId="3" hidden="1">{#N/A,#N/A,TRUE,"Old - New P&amp;L";#N/A,#N/A,TRUE,"EBIT MMO - Total";#N/A,#N/A,TRUE,"MMO NE, CEE, ASIA, CAR";#N/A,#N/A,TRUE,"MMO LAT, MEA, AFR";#N/A,#N/A,TRUE,"NP growth";#N/A,#N/A,TRUE,"ER impact"}</definedName>
    <definedName name="CBIA1" localSheetId="1" hidden="1">{#N/A,#N/A,TRUE,"Old - New P&amp;L";#N/A,#N/A,TRUE,"EBIT MMO - Total";#N/A,#N/A,TRUE,"MMO NE, CEE, ASIA, CAR";#N/A,#N/A,TRUE,"MMO LAT, MEA, AFR";#N/A,#N/A,TRUE,"NP growth";#N/A,#N/A,TRUE,"ER impact"}</definedName>
    <definedName name="CBIA1" hidden="1">{#N/A,#N/A,TRUE,"Old - New P&amp;L";#N/A,#N/A,TRUE,"EBIT MMO - Total";#N/A,#N/A,TRUE,"MMO NE, CEE, ASIA, CAR";#N/A,#N/A,TRUE,"MMO LAT, MEA, AFR";#N/A,#N/A,TRUE,"NP growth";#N/A,#N/A,TRUE,"ER impact"}</definedName>
    <definedName name="CBIA3" localSheetId="2" hidden="1">{#N/A,#N/A,TRUE,"Old - New P&amp;L";#N/A,#N/A,TRUE,"EBIT MMO - Total";#N/A,#N/A,TRUE,"MMO NE, CEE, ASIA, CAR";#N/A,#N/A,TRUE,"MMO LAT, MEA, AFR";#N/A,#N/A,TRUE,"NP growth";#N/A,#N/A,TRUE,"ER impact"}</definedName>
    <definedName name="CBIA3" localSheetId="4" hidden="1">{#N/A,#N/A,TRUE,"Old - New P&amp;L";#N/A,#N/A,TRUE,"EBIT MMO - Total";#N/A,#N/A,TRUE,"MMO NE, CEE, ASIA, CAR";#N/A,#N/A,TRUE,"MMO LAT, MEA, AFR";#N/A,#N/A,TRUE,"NP growth";#N/A,#N/A,TRUE,"ER impact"}</definedName>
    <definedName name="CBIA3" localSheetId="5" hidden="1">{#N/A,#N/A,TRUE,"Old - New P&amp;L";#N/A,#N/A,TRUE,"EBIT MMO - Total";#N/A,#N/A,TRUE,"MMO NE, CEE, ASIA, CAR";#N/A,#N/A,TRUE,"MMO LAT, MEA, AFR";#N/A,#N/A,TRUE,"NP growth";#N/A,#N/A,TRUE,"ER impact"}</definedName>
    <definedName name="CBIA3" localSheetId="3" hidden="1">{#N/A,#N/A,TRUE,"Old - New P&amp;L";#N/A,#N/A,TRUE,"EBIT MMO - Total";#N/A,#N/A,TRUE,"MMO NE, CEE, ASIA, CAR";#N/A,#N/A,TRUE,"MMO LAT, MEA, AFR";#N/A,#N/A,TRUE,"NP growth";#N/A,#N/A,TRUE,"ER impact"}</definedName>
    <definedName name="CBIA3" localSheetId="1" hidden="1">{#N/A,#N/A,TRUE,"Old - New P&amp;L";#N/A,#N/A,TRUE,"EBIT MMO - Total";#N/A,#N/A,TRUE,"MMO NE, CEE, ASIA, CAR";#N/A,#N/A,TRUE,"MMO LAT, MEA, AFR";#N/A,#N/A,TRUE,"NP growth";#N/A,#N/A,TRUE,"ER impact"}</definedName>
    <definedName name="CBIA3" hidden="1">{#N/A,#N/A,TRUE,"Old - New P&amp;L";#N/A,#N/A,TRUE,"EBIT MMO - Total";#N/A,#N/A,TRUE,"MMO NE, CEE, ASIA, CAR";#N/A,#N/A,TRUE,"MMO LAT, MEA, AFR";#N/A,#N/A,TRUE,"NP growth";#N/A,#N/A,TRUE,"ER impact"}</definedName>
    <definedName name="CBII_AME" localSheetId="2" hidden="1">{#N/A,#N/A,TRUE,"Old - New P&amp;L";#N/A,#N/A,TRUE,"EBIT MMO - Total";#N/A,#N/A,TRUE,"MMO NE, CEE, ASIA, CAR";#N/A,#N/A,TRUE,"MMO LAT, MEA, AFR";#N/A,#N/A,TRUE,"NP growth";#N/A,#N/A,TRUE,"ER impact"}</definedName>
    <definedName name="CBII_AME" localSheetId="4" hidden="1">{#N/A,#N/A,TRUE,"Old - New P&amp;L";#N/A,#N/A,TRUE,"EBIT MMO - Total";#N/A,#N/A,TRUE,"MMO NE, CEE, ASIA, CAR";#N/A,#N/A,TRUE,"MMO LAT, MEA, AFR";#N/A,#N/A,TRUE,"NP growth";#N/A,#N/A,TRUE,"ER impact"}</definedName>
    <definedName name="CBII_AME" localSheetId="5" hidden="1">{#N/A,#N/A,TRUE,"Old - New P&amp;L";#N/A,#N/A,TRUE,"EBIT MMO - Total";#N/A,#N/A,TRUE,"MMO NE, CEE, ASIA, CAR";#N/A,#N/A,TRUE,"MMO LAT, MEA, AFR";#N/A,#N/A,TRUE,"NP growth";#N/A,#N/A,TRUE,"ER impact"}</definedName>
    <definedName name="CBII_AME" localSheetId="3" hidden="1">{#N/A,#N/A,TRUE,"Old - New P&amp;L";#N/A,#N/A,TRUE,"EBIT MMO - Total";#N/A,#N/A,TRUE,"MMO NE, CEE, ASIA, CAR";#N/A,#N/A,TRUE,"MMO LAT, MEA, AFR";#N/A,#N/A,TRUE,"NP growth";#N/A,#N/A,TRUE,"ER impact"}</definedName>
    <definedName name="CBII_AME" localSheetId="1" hidden="1">{#N/A,#N/A,TRUE,"Old - New P&amp;L";#N/A,#N/A,TRUE,"EBIT MMO - Total";#N/A,#N/A,TRUE,"MMO NE, CEE, ASIA, CAR";#N/A,#N/A,TRUE,"MMO LAT, MEA, AFR";#N/A,#N/A,TRUE,"NP growth";#N/A,#N/A,TRUE,"ER impact"}</definedName>
    <definedName name="CBII_AME" hidden="1">{#N/A,#N/A,TRUE,"Old - New P&amp;L";#N/A,#N/A,TRUE,"EBIT MMO - Total";#N/A,#N/A,TRUE,"MMO NE, CEE, ASIA, CAR";#N/A,#N/A,TRUE,"MMO LAT, MEA, AFR";#N/A,#N/A,TRUE,"NP growth";#N/A,#N/A,TRUE,"ER impact"}</definedName>
    <definedName name="CBII_CEE" localSheetId="2" hidden="1">{#N/A,#N/A,TRUE,"Old - New P&amp;L";#N/A,#N/A,TRUE,"EBIT MMO - Total";#N/A,#N/A,TRUE,"MMO NE, CEE, ASIA, CAR";#N/A,#N/A,TRUE,"MMO LAT, MEA, AFR";#N/A,#N/A,TRUE,"NP growth";#N/A,#N/A,TRUE,"ER impact"}</definedName>
    <definedName name="CBII_CEE" localSheetId="4" hidden="1">{#N/A,#N/A,TRUE,"Old - New P&amp;L";#N/A,#N/A,TRUE,"EBIT MMO - Total";#N/A,#N/A,TRUE,"MMO NE, CEE, ASIA, CAR";#N/A,#N/A,TRUE,"MMO LAT, MEA, AFR";#N/A,#N/A,TRUE,"NP growth";#N/A,#N/A,TRUE,"ER impact"}</definedName>
    <definedName name="CBII_CEE" localSheetId="5" hidden="1">{#N/A,#N/A,TRUE,"Old - New P&amp;L";#N/A,#N/A,TRUE,"EBIT MMO - Total";#N/A,#N/A,TRUE,"MMO NE, CEE, ASIA, CAR";#N/A,#N/A,TRUE,"MMO LAT, MEA, AFR";#N/A,#N/A,TRUE,"NP growth";#N/A,#N/A,TRUE,"ER impact"}</definedName>
    <definedName name="CBII_CEE" localSheetId="3" hidden="1">{#N/A,#N/A,TRUE,"Old - New P&amp;L";#N/A,#N/A,TRUE,"EBIT MMO - Total";#N/A,#N/A,TRUE,"MMO NE, CEE, ASIA, CAR";#N/A,#N/A,TRUE,"MMO LAT, MEA, AFR";#N/A,#N/A,TRUE,"NP growth";#N/A,#N/A,TRUE,"ER impact"}</definedName>
    <definedName name="CBII_CEE" localSheetId="1" hidden="1">{#N/A,#N/A,TRUE,"Old - New P&amp;L";#N/A,#N/A,TRUE,"EBIT MMO - Total";#N/A,#N/A,TRUE,"MMO NE, CEE, ASIA, CAR";#N/A,#N/A,TRUE,"MMO LAT, MEA, AFR";#N/A,#N/A,TRUE,"NP growth";#N/A,#N/A,TRUE,"ER impact"}</definedName>
    <definedName name="CBII_CEE" hidden="1">{#N/A,#N/A,TRUE,"Old - New P&amp;L";#N/A,#N/A,TRUE,"EBIT MMO - Total";#N/A,#N/A,TRUE,"MMO NE, CEE, ASIA, CAR";#N/A,#N/A,TRUE,"MMO LAT, MEA, AFR";#N/A,#N/A,TRUE,"NP growth";#N/A,#N/A,TRUE,"ER impact"}</definedName>
    <definedName name="CBII_HO" localSheetId="2" hidden="1">{#N/A,#N/A,TRUE,"Old - New P&amp;L";#N/A,#N/A,TRUE,"EBIT MMO - Total";#N/A,#N/A,TRUE,"MMO NE, CEE, ASIA, CAR";#N/A,#N/A,TRUE,"MMO LAT, MEA, AFR";#N/A,#N/A,TRUE,"NP growth";#N/A,#N/A,TRUE,"ER impact"}</definedName>
    <definedName name="CBII_HO" localSheetId="4" hidden="1">{#N/A,#N/A,TRUE,"Old - New P&amp;L";#N/A,#N/A,TRUE,"EBIT MMO - Total";#N/A,#N/A,TRUE,"MMO NE, CEE, ASIA, CAR";#N/A,#N/A,TRUE,"MMO LAT, MEA, AFR";#N/A,#N/A,TRUE,"NP growth";#N/A,#N/A,TRUE,"ER impact"}</definedName>
    <definedName name="CBII_HO" localSheetId="5" hidden="1">{#N/A,#N/A,TRUE,"Old - New P&amp;L";#N/A,#N/A,TRUE,"EBIT MMO - Total";#N/A,#N/A,TRUE,"MMO NE, CEE, ASIA, CAR";#N/A,#N/A,TRUE,"MMO LAT, MEA, AFR";#N/A,#N/A,TRUE,"NP growth";#N/A,#N/A,TRUE,"ER impact"}</definedName>
    <definedName name="CBII_HO" localSheetId="3" hidden="1">{#N/A,#N/A,TRUE,"Old - New P&amp;L";#N/A,#N/A,TRUE,"EBIT MMO - Total";#N/A,#N/A,TRUE,"MMO NE, CEE, ASIA, CAR";#N/A,#N/A,TRUE,"MMO LAT, MEA, AFR";#N/A,#N/A,TRUE,"NP growth";#N/A,#N/A,TRUE,"ER impact"}</definedName>
    <definedName name="CBII_HO" localSheetId="1" hidden="1">{#N/A,#N/A,TRUE,"Old - New P&amp;L";#N/A,#N/A,TRUE,"EBIT MMO - Total";#N/A,#N/A,TRUE,"MMO NE, CEE, ASIA, CAR";#N/A,#N/A,TRUE,"MMO LAT, MEA, AFR";#N/A,#N/A,TRUE,"NP growth";#N/A,#N/A,TRUE,"ER impact"}</definedName>
    <definedName name="CBII_HO" hidden="1">{#N/A,#N/A,TRUE,"Old - New P&amp;L";#N/A,#N/A,TRUE,"EBIT MMO - Total";#N/A,#N/A,TRUE,"MMO NE, CEE, ASIA, CAR";#N/A,#N/A,TRUE,"MMO LAT, MEA, AFR";#N/A,#N/A,TRUE,"NP growth";#N/A,#N/A,TRUE,"ER impact"}</definedName>
    <definedName name="CBII_HO_2" localSheetId="2" hidden="1">{#N/A,#N/A,TRUE,"Old - New P&amp;L";#N/A,#N/A,TRUE,"EBIT MMO - Total";#N/A,#N/A,TRUE,"MMO NE, CEE, ASIA, CAR";#N/A,#N/A,TRUE,"MMO LAT, MEA, AFR";#N/A,#N/A,TRUE,"NP growth";#N/A,#N/A,TRUE,"ER impact"}</definedName>
    <definedName name="CBII_HO_2" localSheetId="4" hidden="1">{#N/A,#N/A,TRUE,"Old - New P&amp;L";#N/A,#N/A,TRUE,"EBIT MMO - Total";#N/A,#N/A,TRUE,"MMO NE, CEE, ASIA, CAR";#N/A,#N/A,TRUE,"MMO LAT, MEA, AFR";#N/A,#N/A,TRUE,"NP growth";#N/A,#N/A,TRUE,"ER impact"}</definedName>
    <definedName name="CBII_HO_2" localSheetId="5" hidden="1">{#N/A,#N/A,TRUE,"Old - New P&amp;L";#N/A,#N/A,TRUE,"EBIT MMO - Total";#N/A,#N/A,TRUE,"MMO NE, CEE, ASIA, CAR";#N/A,#N/A,TRUE,"MMO LAT, MEA, AFR";#N/A,#N/A,TRUE,"NP growth";#N/A,#N/A,TRUE,"ER impact"}</definedName>
    <definedName name="CBII_HO_2" localSheetId="3" hidden="1">{#N/A,#N/A,TRUE,"Old - New P&amp;L";#N/A,#N/A,TRUE,"EBIT MMO - Total";#N/A,#N/A,TRUE,"MMO NE, CEE, ASIA, CAR";#N/A,#N/A,TRUE,"MMO LAT, MEA, AFR";#N/A,#N/A,TRUE,"NP growth";#N/A,#N/A,TRUE,"ER impact"}</definedName>
    <definedName name="CBII_HO_2" localSheetId="1" hidden="1">{#N/A,#N/A,TRUE,"Old - New P&amp;L";#N/A,#N/A,TRUE,"EBIT MMO - Total";#N/A,#N/A,TRUE,"MMO NE, CEE, ASIA, CAR";#N/A,#N/A,TRUE,"MMO LAT, MEA, AFR";#N/A,#N/A,TRUE,"NP growth";#N/A,#N/A,TRUE,"ER impact"}</definedName>
    <definedName name="CBII_HO_2" hidden="1">{#N/A,#N/A,TRUE,"Old - New P&amp;L";#N/A,#N/A,TRUE,"EBIT MMO - Total";#N/A,#N/A,TRUE,"MMO NE, CEE, ASIA, CAR";#N/A,#N/A,TRUE,"MMO LAT, MEA, AFR";#N/A,#N/A,TRUE,"NP growth";#N/A,#N/A,TRUE,"ER impact"}</definedName>
    <definedName name="CDCAPEX1Q">[10]Capital!$B$27</definedName>
    <definedName name="CDCAPEX2Q">[10]Capital!$C$27</definedName>
    <definedName name="CDCAPEX3Q">[10]Capital!$D$27</definedName>
    <definedName name="CDCAPEX4Q">[10]Capital!$E$27</definedName>
    <definedName name="CEE_CBII" localSheetId="2" hidden="1">{#N/A,#N/A,TRUE,"Old - New P&amp;L";#N/A,#N/A,TRUE,"EBIT MMO - Total";#N/A,#N/A,TRUE,"MMO NE, CEE, ASIA, CAR";#N/A,#N/A,TRUE,"MMO LAT, MEA, AFR";#N/A,#N/A,TRUE,"NP growth";#N/A,#N/A,TRUE,"ER impact"}</definedName>
    <definedName name="CEE_CBII" localSheetId="4" hidden="1">{#N/A,#N/A,TRUE,"Old - New P&amp;L";#N/A,#N/A,TRUE,"EBIT MMO - Total";#N/A,#N/A,TRUE,"MMO NE, CEE, ASIA, CAR";#N/A,#N/A,TRUE,"MMO LAT, MEA, AFR";#N/A,#N/A,TRUE,"NP growth";#N/A,#N/A,TRUE,"ER impact"}</definedName>
    <definedName name="CEE_CBII" localSheetId="5" hidden="1">{#N/A,#N/A,TRUE,"Old - New P&amp;L";#N/A,#N/A,TRUE,"EBIT MMO - Total";#N/A,#N/A,TRUE,"MMO NE, CEE, ASIA, CAR";#N/A,#N/A,TRUE,"MMO LAT, MEA, AFR";#N/A,#N/A,TRUE,"NP growth";#N/A,#N/A,TRUE,"ER impact"}</definedName>
    <definedName name="CEE_CBII" localSheetId="3" hidden="1">{#N/A,#N/A,TRUE,"Old - New P&amp;L";#N/A,#N/A,TRUE,"EBIT MMO - Total";#N/A,#N/A,TRUE,"MMO NE, CEE, ASIA, CAR";#N/A,#N/A,TRUE,"MMO LAT, MEA, AFR";#N/A,#N/A,TRUE,"NP growth";#N/A,#N/A,TRUE,"ER impact"}</definedName>
    <definedName name="CEE_CBII" localSheetId="1" hidden="1">{#N/A,#N/A,TRUE,"Old - New P&amp;L";#N/A,#N/A,TRUE,"EBIT MMO - Total";#N/A,#N/A,TRUE,"MMO NE, CEE, ASIA, CAR";#N/A,#N/A,TRUE,"MMO LAT, MEA, AFR";#N/A,#N/A,TRUE,"NP growth";#N/A,#N/A,TRUE,"ER impact"}</definedName>
    <definedName name="CEE_CBII" hidden="1">{#N/A,#N/A,TRUE,"Old - New P&amp;L";#N/A,#N/A,TRUE,"EBIT MMO - Total";#N/A,#N/A,TRUE,"MMO NE, CEE, ASIA, CAR";#N/A,#N/A,TRUE,"MMO LAT, MEA, AFR";#N/A,#N/A,TRUE,"NP growth";#N/A,#N/A,TRUE,"ER impact"}</definedName>
    <definedName name="CF_Integrity">#REF!</definedName>
    <definedName name="CF_Integrity_LCU">#REF!</definedName>
    <definedName name="CFCheck">[16]CF!$C$29:$K$29</definedName>
    <definedName name="CFCheck_LCU">#REF!</definedName>
    <definedName name="CFCheck1Q">#REF!</definedName>
    <definedName name="CFCheck2Q">#REF!</definedName>
    <definedName name="CFCheck3Q">#REF!</definedName>
    <definedName name="CFCheck4Q">#REF!</definedName>
    <definedName name="CFCheckSum">'[10]Assumptions and Dashboard'!$H$120</definedName>
    <definedName name="CFCheckX4">#REF!</definedName>
    <definedName name="Check">#REF!</definedName>
    <definedName name="ChgAP1Q">#REF!</definedName>
    <definedName name="ChgAP2Q">#REF!</definedName>
    <definedName name="ChgAP3Q">#REF!</definedName>
    <definedName name="ChgAP4Q">#REF!</definedName>
    <definedName name="ChgAR1Q">#REF!</definedName>
    <definedName name="ChgAR2Q">#REF!</definedName>
    <definedName name="ChgAR3Q">#REF!</definedName>
    <definedName name="ChgAR4Q">#REF!</definedName>
    <definedName name="ChgCash1Q">#REF!</definedName>
    <definedName name="ChgCash2Q">#REF!</definedName>
    <definedName name="ChgCash3Q">#REF!</definedName>
    <definedName name="ChgCash4Q">#REF!</definedName>
    <definedName name="ChgCashX4">#REF!</definedName>
    <definedName name="ChgInv1Q">#REF!</definedName>
    <definedName name="ChgInv2Q">#REF!</definedName>
    <definedName name="ChgInv3Q">#REF!</definedName>
    <definedName name="ChgInv4Q">#REF!</definedName>
    <definedName name="ChgLoan1Q">#REF!</definedName>
    <definedName name="ChgLoan2Q">#REF!</definedName>
    <definedName name="ChgLoan3Q">#REF!</definedName>
    <definedName name="ChgLoan4Q">#REF!</definedName>
    <definedName name="ChgLoanVal1Q">#REF!</definedName>
    <definedName name="ChgLoanVal2Q">#REF!</definedName>
    <definedName name="ChgLoanVal3Q">#REF!</definedName>
    <definedName name="ChgLoanVal4Q">#REF!</definedName>
    <definedName name="ChgLoanX4">#REF!</definedName>
    <definedName name="ChgNWC1Q">'[10]Balance Sheet'!$B$34</definedName>
    <definedName name="ChgNWC2Q">'[10]Balance Sheet'!$C$34</definedName>
    <definedName name="ChgNWC3Q">'[10]Balance Sheet'!$D$34</definedName>
    <definedName name="ChgNWC4Q">'[10]Balance Sheet'!$E$34</definedName>
    <definedName name="chuka">#REF!</definedName>
    <definedName name="CL1Q">'[10]Balance Sheet'!$B$29</definedName>
    <definedName name="CL2Q">'[10]Balance Sheet'!$C$29</definedName>
    <definedName name="CL3Q">'[10]Balance Sheet'!$D$29</definedName>
    <definedName name="CL4Q">'[10]Balance Sheet'!$E$29</definedName>
    <definedName name="CM1Q">'[10]Contribution Margin'!$B$20</definedName>
    <definedName name="CM2Q">'[10]Contribution Margin'!$C$20</definedName>
    <definedName name="CM3Q">'[10]Contribution Margin'!$D$20</definedName>
    <definedName name="CM4Q">'[10]Contribution Margin'!$E$20</definedName>
    <definedName name="CMPU1Q">'[10]Contribution Margin'!$B$36</definedName>
    <definedName name="CMPU2Q">'[10]Contribution Margin'!$C$36</definedName>
    <definedName name="CMPU3Q">'[10]Contribution Margin'!$D$36</definedName>
    <definedName name="CMPU4Q">'[10]Contribution Margin'!$E$36</definedName>
    <definedName name="Co1Assets">[10]Comparables!$F$32</definedName>
    <definedName name="Co1NI">[10]Comparables!$E$32</definedName>
    <definedName name="Co1Sales">[10]Comparables!$D$32</definedName>
    <definedName name="Co1Val">[10]Comparables!$B$32</definedName>
    <definedName name="Co2Assets">[10]Comparables!$F$33</definedName>
    <definedName name="Co2NI">[10]Comparables!$E$33</definedName>
    <definedName name="Co2Sales">[10]Comparables!$D$33</definedName>
    <definedName name="Co2Val">[10]Comparables!$B$33</definedName>
    <definedName name="Co3Assets">[10]Comparables!$F$34</definedName>
    <definedName name="Co3NI">[10]Comparables!$E$34</definedName>
    <definedName name="Co3Sales">[10]Comparables!$D$34</definedName>
    <definedName name="Co3Val">[10]Comparables!$B$34</definedName>
    <definedName name="COGS1Q">[10]COGS!$B$8</definedName>
    <definedName name="COGS2Q">[10]COGS!$C$8</definedName>
    <definedName name="COGS3Q">[10]COGS!$D$8</definedName>
    <definedName name="COGS4Q">[10]COGS!$E$8</definedName>
    <definedName name="COGSBeer">#REF!</definedName>
    <definedName name="COGSBeerLCU">#REF!</definedName>
    <definedName name="COGSBeerUSD">#REF!</definedName>
    <definedName name="COGSForeignCurrency">#REF!</definedName>
    <definedName name="COGSJuices">[18]Workings_updated!$I$65:$S$65</definedName>
    <definedName name="COGSJuicesLCU">[18]Workings_updated!$I$66:$S$66</definedName>
    <definedName name="COGSJuicesUSD">[18]Workings_updated!$I$67:$S$67</definedName>
    <definedName name="COGSLCU">#REF!</definedName>
    <definedName name="COGSMilk">#REF!</definedName>
    <definedName name="COGSMilkLCU">#REF!</definedName>
    <definedName name="COGSMilkUSD">#REF!</definedName>
    <definedName name="COGSPctSalesBeer">#REF!</definedName>
    <definedName name="COGSPctSalesJuices">[18]Input_updated!$I$115:$S$115</definedName>
    <definedName name="COGSPctSalesMilk">#REF!</definedName>
    <definedName name="COGSPctSalesSoftdrink">#REF!</definedName>
    <definedName name="COGSPctSalesSpirits">#REF!</definedName>
    <definedName name="COGSPctSalesVodka">#REF!</definedName>
    <definedName name="COGSPctSalesWater">#REF!</definedName>
    <definedName name="CogsPerc">'[10]Assumptions and Dashboard'!$B$17:$E$17</definedName>
    <definedName name="COGSSen">#REF!</definedName>
    <definedName name="COGSSoftdrink">#REF!</definedName>
    <definedName name="COGSSoftdrinkLCU">#REF!</definedName>
    <definedName name="COGSSoftdrinkUSD">#REF!</definedName>
    <definedName name="COGSSpirits">#REF!</definedName>
    <definedName name="COGSSpiritsLCU">#REF!</definedName>
    <definedName name="COGSSpiritsUSD">#REF!</definedName>
    <definedName name="COGSVodka">#REF!</definedName>
    <definedName name="COGSVodkaLCU">#REF!</definedName>
    <definedName name="COGSVodkaUSD">#REF!</definedName>
    <definedName name="COGSWater">#REF!</definedName>
    <definedName name="COGSWaterLCU">#REF!</definedName>
    <definedName name="COGSWaterUSD">#REF!</definedName>
    <definedName name="COGSX4">[10]COGS!$G$8</definedName>
    <definedName name="Collections1Q">'[10]Sales and Collections'!$B$18</definedName>
    <definedName name="Collections2Q">'[10]Sales and Collections'!$C$18</definedName>
    <definedName name="Collections3Q">'[10]Sales and Collections'!$D$18</definedName>
    <definedName name="Collections4Q">'[10]Sales and Collections'!$E$18</definedName>
    <definedName name="Comp1FCF">[10]Comparables!$F$8</definedName>
    <definedName name="Comp1NI">[10]Comparables!$E$8</definedName>
    <definedName name="Comp1Sales">[10]Comparables!$D$8</definedName>
    <definedName name="Comp1Val">[10]Comparables!$B$8</definedName>
    <definedName name="Comp2FCF">[10]Comparables!$F$9</definedName>
    <definedName name="Comp2NI">[10]Comparables!$E$9</definedName>
    <definedName name="Comp2Sales">[10]Comparables!$D$9</definedName>
    <definedName name="Comp2Val">[10]Comparables!$B$9</definedName>
    <definedName name="Comp3FCF">[10]Comparables!$F$10</definedName>
    <definedName name="Comp3NI">[10]Comparables!$E$10</definedName>
    <definedName name="Comp3Sales">[10]Comparables!$D$10</definedName>
    <definedName name="Comp3Val">[10]Comparables!$B$10</definedName>
    <definedName name="CompSalesVal">[10]Comparables!$D$21</definedName>
    <definedName name="ConsGr">'[31]Cover Sheet'!$J$70</definedName>
    <definedName name="ConsGroup">'[31]Cover Sheet'!$E$70</definedName>
    <definedName name="CoSalesVal">[10]Comparables!$D$42</definedName>
    <definedName name="CostsDeviationfromBP">'[32]Input New Brewery Pla 2010-2014'!#REF!</definedName>
    <definedName name="CovenantCurrentratio">[16]Workings!$E$302:$K$302</definedName>
    <definedName name="CovenantDebttoEBITDA">[16]Workings!$E$300:$K$300</definedName>
    <definedName name="CovenantDebttoEquity">[16]Workings!$E$301:$K$301</definedName>
    <definedName name="CovenantDSCR">[16]Workings!$E$299:$K$299</definedName>
    <definedName name="CPLTD">#REF!</definedName>
    <definedName name="crate13">[20]FX!$B$6</definedName>
    <definedName name="crate14">[20]FX!$B$7</definedName>
    <definedName name="crate17CNY">[21]FXrate17!$G$6</definedName>
    <definedName name="crate17EUR">[21]FXrate17!$C$6</definedName>
    <definedName name="crate17KRW">[21]FXrate17!$H$6</definedName>
    <definedName name="crate17USD">[21]FXrate17!$B$6</definedName>
    <definedName name="crate18CNY">[21]FXrate18!$G$6</definedName>
    <definedName name="crate18EUR">[21]FXrate18!$C$6</definedName>
    <definedName name="crate18RUB">[21]FXrate18!$F$6</definedName>
    <definedName name="crate18USD">[21]FXrate18!$B$6</definedName>
    <definedName name="crate19">'[22]Lease-CFS'!$D$3</definedName>
    <definedName name="CreditPctQ1">'[10]Assumptions and Dashboard'!$B$10</definedName>
    <definedName name="CreditPctQ2">'[10]Assumptions and Dashboard'!$C$10</definedName>
    <definedName name="CreditPctQ3">'[10]Assumptions and Dashboard'!$D$10</definedName>
    <definedName name="CreditPctQ4">'[10]Assumptions and Dashboard'!$E$10</definedName>
    <definedName name="CreditSls1Q">'[10]Sales and Collections'!$B$11</definedName>
    <definedName name="CreditSls2Q">'[10]Sales and Collections'!$C$11</definedName>
    <definedName name="CreditSls3Q">'[10]Sales and Collections'!$D$11</definedName>
    <definedName name="CreditSls4Q">'[10]Sales and Collections'!$E$11</definedName>
    <definedName name="CS1Q">'[10]Balance Sheet'!$B$19</definedName>
    <definedName name="CS2Q">'[10]Balance Sheet'!$C$19</definedName>
    <definedName name="CS3Q">'[10]Balance Sheet'!$D$19</definedName>
    <definedName name="CS4Q">'[10]Balance Sheet'!$E$19</definedName>
    <definedName name="CT">5%</definedName>
    <definedName name="CumCAPEX1Q">[10]Capital!$B$22</definedName>
    <definedName name="CumCAPEX2Q">[10]Capital!$C$22</definedName>
    <definedName name="CumCAPEX3Q">[10]Capital!$D$22</definedName>
    <definedName name="CumCAPEX4Q">[10]Capital!$E$22</definedName>
    <definedName name="Currency">[33]Sheet1!$A$2:$A$5</definedName>
    <definedName name="CY">150.3</definedName>
    <definedName name="d">#REF!</definedName>
    <definedName name="da">#REF!</definedName>
    <definedName name="Damage">0.5%</definedName>
    <definedName name="dat">#REF!</definedName>
    <definedName name="Data_DD">#REF!</definedName>
    <definedName name="date">#REF!</definedName>
    <definedName name="date1">#REF!</definedName>
    <definedName name="day">#REF!</definedName>
    <definedName name="daychuka">#REF!</definedName>
    <definedName name="DaysInv1Q">'[10]Assumptions and Dashboard'!$B$25</definedName>
    <definedName name="DaysInv2Q">'[10]Assumptions and Dashboard'!$C$25</definedName>
    <definedName name="DaysInv3Q">'[10]Assumptions and Dashboard'!$D$25</definedName>
    <definedName name="DaysPay1Q">'[10]Assumptions and Dashboard'!$B$28</definedName>
    <definedName name="DaysPay2Q">'[10]Assumptions and Dashboard'!$C$28</definedName>
    <definedName name="DaysPay3Q">'[10]Assumptions and Dashboard'!$D$28</definedName>
    <definedName name="DaysPay4Q">'[10]Assumptions and Dashboard'!$E$28</definedName>
    <definedName name="DaysQtr1Q">'[10]Assumptions and Dashboard'!$B$13</definedName>
    <definedName name="DaysQtr2Q">'[10]Assumptions and Dashboard'!$C$13</definedName>
    <definedName name="DaysQtr3Q">'[10]Assumptions and Dashboard'!$D$13</definedName>
    <definedName name="DaysQtr4Q">'[10]Assumptions and Dashboard'!$E$13</definedName>
    <definedName name="DCF_TV_EBITDAgrowth">#REF!</definedName>
    <definedName name="DCF_TV_EBITDAgrowth_LCU">#REF!</definedName>
    <definedName name="DCF_TV_EBITDAmultiple">#REF!</definedName>
    <definedName name="DCF_TV_EBITDAmultiple_LCU">#REF!</definedName>
    <definedName name="DCF_TVgrowth">#REF!</definedName>
    <definedName name="DCF_TVgrowth_LCU">#REF!</definedName>
    <definedName name="DCF_WACC">#REF!</definedName>
    <definedName name="DCF_WACC_LCU">#REF!</definedName>
    <definedName name="DCFRW">[10]Valuation!$D$3</definedName>
    <definedName name="DCFVal">[10]Valuation!$B$3</definedName>
    <definedName name="dd">#REF!</definedName>
    <definedName name="ddd" hidden="1">#REF!</definedName>
    <definedName name="dddf" localSheetId="2" hidden="1">{#N/A,#N/A,TRUE,"Old - New P&amp;L";#N/A,#N/A,TRUE,"EBIT MMO - Total";#N/A,#N/A,TRUE,"MMO NE, CEE, ASIA, CAR";#N/A,#N/A,TRUE,"MMO LAT, MEA, AFR";#N/A,#N/A,TRUE,"NP growth";#N/A,#N/A,TRUE,"ER impact"}</definedName>
    <definedName name="dddf" localSheetId="4" hidden="1">{#N/A,#N/A,TRUE,"Old - New P&amp;L";#N/A,#N/A,TRUE,"EBIT MMO - Total";#N/A,#N/A,TRUE,"MMO NE, CEE, ASIA, CAR";#N/A,#N/A,TRUE,"MMO LAT, MEA, AFR";#N/A,#N/A,TRUE,"NP growth";#N/A,#N/A,TRUE,"ER impact"}</definedName>
    <definedName name="dddf" localSheetId="5" hidden="1">{#N/A,#N/A,TRUE,"Old - New P&amp;L";#N/A,#N/A,TRUE,"EBIT MMO - Total";#N/A,#N/A,TRUE,"MMO NE, CEE, ASIA, CAR";#N/A,#N/A,TRUE,"MMO LAT, MEA, AFR";#N/A,#N/A,TRUE,"NP growth";#N/A,#N/A,TRUE,"ER impact"}</definedName>
    <definedName name="dddf" localSheetId="3" hidden="1">{#N/A,#N/A,TRUE,"Old - New P&amp;L";#N/A,#N/A,TRUE,"EBIT MMO - Total";#N/A,#N/A,TRUE,"MMO NE, CEE, ASIA, CAR";#N/A,#N/A,TRUE,"MMO LAT, MEA, AFR";#N/A,#N/A,TRUE,"NP growth";#N/A,#N/A,TRUE,"ER impact"}</definedName>
    <definedName name="dddf" localSheetId="1" hidden="1">{#N/A,#N/A,TRUE,"Old - New P&amp;L";#N/A,#N/A,TRUE,"EBIT MMO - Total";#N/A,#N/A,TRUE,"MMO NE, CEE, ASIA, CAR";#N/A,#N/A,TRUE,"MMO LAT, MEA, AFR";#N/A,#N/A,TRUE,"NP growth";#N/A,#N/A,TRUE,"ER impact"}</definedName>
    <definedName name="dddf" hidden="1">{#N/A,#N/A,TRUE,"Old - New P&amp;L";#N/A,#N/A,TRUE,"EBIT MMO - Total";#N/A,#N/A,TRUE,"MMO NE, CEE, ASIA, CAR";#N/A,#N/A,TRUE,"MMO LAT, MEA, AFR";#N/A,#N/A,TRUE,"NP growth";#N/A,#N/A,TRUE,"ER impact"}</definedName>
    <definedName name="Dep1Q">[10]Capital!$B$20</definedName>
    <definedName name="Dep2Q">[10]Capital!$C$20</definedName>
    <definedName name="Dep3Q">[10]Capital!$D$20</definedName>
    <definedName name="Dep4Q">[10]Capital!$E$20</definedName>
    <definedName name="Depreciation1H2003">'[16]1h 2003'!$C$66</definedName>
    <definedName name="DepreciationEquipmentRateIn">#REF!</definedName>
    <definedName name="DepreciationExpenses">[16]Workings!$C$160:$K$160</definedName>
    <definedName name="DepreciationHist">'[16]2001&amp;2002'!$D$65</definedName>
    <definedName name="DepreciationRateIn">#REF!</definedName>
    <definedName name="DepX4">[10]Capital!$G$20</definedName>
    <definedName name="Disburse1Q">'[10]Inventory and Purchases'!$B$17</definedName>
    <definedName name="Disburse2Q">'[10]Inventory and Purchases'!$C$17</definedName>
    <definedName name="Disburse3Q">'[10]Inventory and Purchases'!$D$17</definedName>
    <definedName name="Disburse4Q">'[10]Inventory and Purchases'!$E$17</definedName>
    <definedName name="DisburseX4">'[10]Inventory and Purchases'!$G$17</definedName>
    <definedName name="DividendBf">[16]Workings!$C$257:$K$257</definedName>
    <definedName name="DividendCashAvailable">#REF!</definedName>
    <definedName name="DividendCf">[16]Workings!$C$260:$K$260</definedName>
    <definedName name="DividendMask">[16]Workings!$C$255:$K$255</definedName>
    <definedName name="DividendPaid">[16]Workings!$C$259:$K$259</definedName>
    <definedName name="DividendPayable">[16]Workings!$C$258:$K$258</definedName>
    <definedName name="DividendPolicy">[16]Workings!$C$256:$K$256</definedName>
    <definedName name="DividendPolicyIn">#REF!</definedName>
    <definedName name="DividendProfitsAvailable">#REF!</definedName>
    <definedName name="DOE1Q">'[10]Operating Expenses'!$B$19</definedName>
    <definedName name="DOE2Q">'[10]Operating Expenses'!$C$19</definedName>
    <definedName name="DOE3Q">'[10]Operating Expenses'!$D$19</definedName>
    <definedName name="DOE4Q">'[10]Operating Expenses'!$E$19</definedName>
    <definedName name="DOEX4">'[10]Operating Expenses'!$G$19</definedName>
    <definedName name="Dongle">39000</definedName>
    <definedName name="Drawdownmask">[16]Workings!$C$164:$K$164</definedName>
    <definedName name="dsafrafa">#REF!</definedName>
    <definedName name="DSCR">[16]Workings!$C$282:$K$282</definedName>
    <definedName name="DSCR_LCU">#REF!</definedName>
    <definedName name="DSCRDebtService">[16]Workings!$C$281:$K$281</definedName>
    <definedName name="DSCRRepaymentMask">[16]Workings!$C$283:$K$283</definedName>
    <definedName name="DSCRRepaymentPeriod">[16]Workings!$C$284:$K$284</definedName>
    <definedName name="DSO1Q">'[10]Assumptions and Dashboard'!$B$12</definedName>
    <definedName name="DSO2Q">'[10]Assumptions and Dashboard'!$C$12</definedName>
    <definedName name="DSO3Q">'[10]Assumptions and Dashboard'!$D$12</definedName>
    <definedName name="DSO4Q">'[10]Assumptions and Dashboard'!$E$12</definedName>
    <definedName name="EBIT">#REF!</definedName>
    <definedName name="EBIT_IS">#REF!</definedName>
    <definedName name="EBIT_IS_LCU">#REF!</definedName>
    <definedName name="EBIT1Q">'[10]Free Cash Flows'!$B$3</definedName>
    <definedName name="EBIT2Q">'[10]Free Cash Flows'!$C$3</definedName>
    <definedName name="EBIT3Q">'[10]Free Cash Flows'!$D$3</definedName>
    <definedName name="EBIT4Q">'[10]Free Cash Flows'!$E$3</definedName>
    <definedName name="EBITDA">[26]Workings!$J$96:$S$96</definedName>
    <definedName name="EBITDA_IS">#REF!</definedName>
    <definedName name="EBITDA_IS_LCU">#REF!</definedName>
    <definedName name="EBITDAAPU">#REF!</definedName>
    <definedName name="EBITDAAPUTrading">#REF!</definedName>
    <definedName name="EBITDAEuro">[16]Workings!$C$144:$K$144</definedName>
    <definedName name="EBITDAMargin">[16]Workings!$C$145:$K$145</definedName>
    <definedName name="EBITDAUpside">#REF!</definedName>
    <definedName name="EBITDAYUM">[16]Workings!$C$143:$K$143</definedName>
    <definedName name="EBRDCashFlowForDebtService">[16]Workings!$C$290:$K$290</definedName>
    <definedName name="EBRDDSCR">[16]Workings!$C$292:$K$292</definedName>
    <definedName name="EBRDDSCRDebtService">[16]Workings!$C$291:$K$291</definedName>
    <definedName name="EBRDDSCRRepaymentMask">[16]Workings!$C$293:$K$293</definedName>
    <definedName name="EBRDDSCRRepaymentPeriod">[16]Workings!$C$294:$K$294</definedName>
    <definedName name="EBRDEquityAmount">#REF!</definedName>
    <definedName name="EBRDEquityAmountIn">#REF!</definedName>
    <definedName name="EBRDEquityBf">#REF!</definedName>
    <definedName name="EBRDEquityCf">#REF!</definedName>
    <definedName name="EBRDEquityCurrency">#REF!</definedName>
    <definedName name="EBRDEquityCurrencyIn">#REF!</definedName>
    <definedName name="EBRDEquityExit">[26]Workings!$J$481:$S$481</definedName>
    <definedName name="EBRDEquityExitCounter">#REF!</definedName>
    <definedName name="EBRDEquityExitDue">[26]Workings!#REF!</definedName>
    <definedName name="EBRDEquityExitIncomplete">[26]Workings!#REF!</definedName>
    <definedName name="EBRDEquityExitMask">#REF!</definedName>
    <definedName name="EBRDEquityExitPriceLCU">#REF!</definedName>
    <definedName name="EBRDEquityExitPriceLCUIn">#REF!</definedName>
    <definedName name="EBRDEquityExitYear">#REF!</definedName>
    <definedName name="EBRDEquityExitYearIn">#REF!</definedName>
    <definedName name="EBRDEquityFXRate">#REF!</definedName>
    <definedName name="EBRDEquityIncrease">[26]Workings!$J$480:$S$480</definedName>
    <definedName name="EBRDEquitySubscriptionCounter">#REF!</definedName>
    <definedName name="EBRDEquitySubscriptionMask">#REF!</definedName>
    <definedName name="EBRDEquitySubscriptionYear">#REF!</definedName>
    <definedName name="EBRDEquitySubscriptionYearIn">#REF!</definedName>
    <definedName name="EBRDInvestment">#REF!</definedName>
    <definedName name="EBRDInvestmentLCU">#REF!</definedName>
    <definedName name="EBRDLoanAFIn">'[19]Input APU&amp;APU TRADING 2005-2012'!#REF!</definedName>
    <definedName name="EBRDLoanAmount">#REF!</definedName>
    <definedName name="EBRDLoanAmountIn">#REF!</definedName>
    <definedName name="EBRDLoanAnnualRepayment">#REF!</definedName>
    <definedName name="EBRDLoanBf">[16]Workings!$C$168:$K$168</definedName>
    <definedName name="EBRDLoanCf">[16]Workings!$C$174:$K$174</definedName>
    <definedName name="EBRDLoanCFIn">'[19]Input APU&amp;APU TRADING 2005-2012'!#REF!</definedName>
    <definedName name="EBRDLoanCPLTD">[16]Workings!$C$171:$K$171</definedName>
    <definedName name="EBRDLoanCurrency">#REF!</definedName>
    <definedName name="EBRDLoanCurrencyIn">#REF!</definedName>
    <definedName name="EBRDLoanDrawdown">[16]Workings!$C$169:$K$169</definedName>
    <definedName name="EBRDLoanDrawdownCounter">#REF!</definedName>
    <definedName name="EBRDLoanDrawdownIn">'[19]Input APU&amp;APU TRADING 2005-2012'!#REF!</definedName>
    <definedName name="EBRDLoanDrawdownMask">#REF!</definedName>
    <definedName name="EBRDLoanDrawdownYear">#REF!</definedName>
    <definedName name="EBRDLoanDrawdownYearIn">#REF!</definedName>
    <definedName name="EBRDLoanFees">[16]Workings!$C$167:$K$167</definedName>
    <definedName name="EBRDLoanFEFIn">'[19]Input APU&amp;APU TRADING 2005-2012'!#REF!</definedName>
    <definedName name="EBRDLoanGrace">#REF!</definedName>
    <definedName name="EBRDLoanGraceIn">'[19]Input APU&amp;APU TRADING 2005-2012'!#REF!</definedName>
    <definedName name="EBRDLoanIn">'[19]Input APU&amp;APU TRADING 2005-2012'!#REF!</definedName>
    <definedName name="EBRDLoaninLCUBf">#REF!</definedName>
    <definedName name="EBRDLoaninLCUCf">#REF!</definedName>
    <definedName name="EBRDLoaninLCUCPLTD">#REF!</definedName>
    <definedName name="EBRDLoaninLCUDrawdown">#REF!</definedName>
    <definedName name="EBRDLoaninLCUFXLoss">#REF!</definedName>
    <definedName name="EBRDLoaninLCUFXRate">#REF!</definedName>
    <definedName name="EBRDLoaninLCUInterests">#REF!</definedName>
    <definedName name="EBRDLoaninLCURepayment">#REF!</definedName>
    <definedName name="EBRDLoaninLCUTotalCfinclCPLTD">#REF!</definedName>
    <definedName name="EBRDLoanInterest">[16]Workings!$C$166:$K$166</definedName>
    <definedName name="EBRDLoanInterestRate">#REF!</definedName>
    <definedName name="EBRDLoanInterestRateIn">#REF!</definedName>
    <definedName name="EBRDLoanInterests">#REF!</definedName>
    <definedName name="EBRDLoanMarginFirstReductionIn">'[19]Input APU&amp;APU TRADING 2005-2012'!#REF!</definedName>
    <definedName name="EBRDLoanMarginIn">'[19]Input APU&amp;APU TRADING 2005-2012'!#REF!</definedName>
    <definedName name="EBRDLoanMarginSecondReductionIn">'[19]Input APU&amp;APU TRADING 2005-2012'!#REF!</definedName>
    <definedName name="EBRDLoanReferenceInterestRate">#REF!</definedName>
    <definedName name="EBRDLoanRepayment">[16]Workings!$C$170:$K$170</definedName>
    <definedName name="EBRDLoanRepaymentCounter">#REF!</definedName>
    <definedName name="EBRDLoanRepaymentDue">#REF!</definedName>
    <definedName name="EBRDLoanRepaymentEndsIn">'[19]Input APU&amp;APU TRADING 2005-2012'!#REF!</definedName>
    <definedName name="EBRDLoanRepaymentIn">'[19]Input APU&amp;APU TRADING 2005-2012'!#REF!</definedName>
    <definedName name="EBRDLoanRepaymentIncomplete">#REF!</definedName>
    <definedName name="EBRDLoanRepaymentMask">#REF!</definedName>
    <definedName name="EBRDLoanRepaymentStartsIn">'[19]Input APU&amp;APU TRADING 2005-2012'!#REF!</definedName>
    <definedName name="EBRDLoanTenor">#REF!</definedName>
    <definedName name="EBRDLoanTenorIn">'[19]Input APU&amp;APU TRADING 2005-2012'!#REF!</definedName>
    <definedName name="EBRDLoanTotalCfinclCPLTD">#REF!</definedName>
    <definedName name="EBRDLoanTrancheAmount">#REF!</definedName>
    <definedName name="EBRDLoanTranches">#REF!</definedName>
    <definedName name="EBRDLoanTranchesIn">#REF!</definedName>
    <definedName name="EBRDShare">#REF!</definedName>
    <definedName name="EBRDShareLCU">#REF!</definedName>
    <definedName name="EffTaxRt1Q">'[10]Free Cash Flows'!$B$5</definedName>
    <definedName name="EffTaxRt2Q">'[10]Free Cash Flows'!$C$5</definedName>
    <definedName name="EffTaxRt3Q">'[10]Free Cash Flows'!$D$5</definedName>
    <definedName name="EffTaxRt4Q">'[10]Free Cash Flows'!$E$5</definedName>
    <definedName name="EmpShrs">[10]Capitalization!$B$10</definedName>
    <definedName name="EndAP1Q">'[10]Inventory and Purchases'!$B$23</definedName>
    <definedName name="EndAP2Q">'[10]Inventory and Purchases'!$C$23</definedName>
    <definedName name="EndAP3Q">'[10]Inventory and Purchases'!$D$23</definedName>
    <definedName name="EndAP4Q">'[10]Inventory and Purchases'!$E$23</definedName>
    <definedName name="EndAPX4">'[10]Inventory and Purchases'!$G$23</definedName>
    <definedName name="EndAR1Q">'[10]Sales and Collections'!$B$24</definedName>
    <definedName name="EndAR2Q">'[10]Sales and Collections'!$C$24</definedName>
    <definedName name="EndAR3Q">'[10]Sales and Collections'!$D$24</definedName>
    <definedName name="EndAR4Q">'[10]Sales and Collections'!$E$24</definedName>
    <definedName name="EndARX4">'[10]Sales and Collections'!$G$24</definedName>
    <definedName name="EndCash1Q">[10]Cash!$B$26</definedName>
    <definedName name="EndCash2Q">[10]Cash!$C$26</definedName>
    <definedName name="EndCash3Q">[10]Cash!$D$26</definedName>
    <definedName name="EndCash4Q">[10]Cash!$E$26</definedName>
    <definedName name="EndCashX4">[10]Cash!$G$26</definedName>
    <definedName name="EndInv1Q">'[10]Inventory and Purchases'!$B$5</definedName>
    <definedName name="EndInv2Q">'[10]Inventory and Purchases'!$C$5</definedName>
    <definedName name="EndInv3Q">'[10]Inventory and Purchases'!$D$5</definedName>
    <definedName name="EndInv4Q">'[10]Inventory and Purchases'!$E$5</definedName>
    <definedName name="EndInvX3">'[10]Inventory and Purchases'!#REF!</definedName>
    <definedName name="EndInvX4">'[10]Inventory and Purchases'!$G$5</definedName>
    <definedName name="EndNWC1Q">'[10]Balance Sheet'!$B$33</definedName>
    <definedName name="EndNWC2Q">'[10]Balance Sheet'!$C$33</definedName>
    <definedName name="EndNWC3Q">'[10]Balance Sheet'!$D$33</definedName>
    <definedName name="EndNWC4Q">'[10]Balance Sheet'!$E$33</definedName>
    <definedName name="EntryEquityValue">#REF!</definedName>
    <definedName name="EntryEquityValueLCU">#REF!</definedName>
    <definedName name="EqptDep1Q">[10]Capital!$B$17</definedName>
    <definedName name="EqptDep2Q">[10]Capital!$C$17</definedName>
    <definedName name="EqptDep3Q">[10]Capital!$D$17</definedName>
    <definedName name="EqptDM1Q">'[10]Assumptions and Dashboard'!$B$89</definedName>
    <definedName name="EqptDM2Q">'[10]Assumptions and Dashboard'!$C$89</definedName>
    <definedName name="EqptDM3Q">'[10]Assumptions and Dashboard'!$D$89</definedName>
    <definedName name="EqptDM4Q">'[10]Assumptions and Dashboard'!$E$89</definedName>
    <definedName name="EqptLife">'[10]Assumptions and Dashboard'!$H$83</definedName>
    <definedName name="EqptPur1Q">'[10]Assumptions and Dashboard'!$B$74</definedName>
    <definedName name="EqptPur2Q">'[10]Assumptions and Dashboard'!$C$74</definedName>
    <definedName name="EqptPur3Q">'[10]Assumptions and Dashboard'!$D$74</definedName>
    <definedName name="EqptPur4Q">'[10]Assumptions and Dashboard'!$E$74</definedName>
    <definedName name="EqtInv">[10]Capitalization!$B$16</definedName>
    <definedName name="EqtInv1Q">'[10]Assumptions and Dashboard'!$B$97</definedName>
    <definedName name="EqtInv2Q">'[10]Assumptions and Dashboard'!$C$97</definedName>
    <definedName name="EqtInv3Q">'[10]Assumptions and Dashboard'!$D$97</definedName>
    <definedName name="EqtInv4Q">'[10]Assumptions and Dashboard'!$E$97</definedName>
    <definedName name="EqtInvX3">'[10]Assumptions and Dashboard'!#REF!</definedName>
    <definedName name="EqtInvX4">[10]Cash!$G$20</definedName>
    <definedName name="EquipCapex">#REF!</definedName>
    <definedName name="Equipment1H2003">'[16]1h 2003'!$C$20</definedName>
    <definedName name="EquipmentBf">#REF!</definedName>
    <definedName name="EquipmentCapex">[26]Workings!$J$142:$S$142</definedName>
    <definedName name="EquipmentCapexIn">#REF!</definedName>
    <definedName name="EquipmentCapexUSDiN">#REF!</definedName>
    <definedName name="EquipmentCf">[16]CAPEX!$E$37:$N$37</definedName>
    <definedName name="EquipmentDepreciation">#REF!</definedName>
    <definedName name="EquipmentHist">'[16]2001&amp;2002'!$D$19</definedName>
    <definedName name="Equity_BS">#REF!</definedName>
    <definedName name="Equity_BS_LCU">#REF!</definedName>
    <definedName name="Equity1H2003">'[16]1h 2003'!$C$47</definedName>
    <definedName name="EquityBf">[16]Workings!$C$192:$K$192</definedName>
    <definedName name="EquityCf">[16]Workings!$C$194:$K$194</definedName>
    <definedName name="EquityHist">'[16]2001&amp;2002'!$D$46</definedName>
    <definedName name="EquityIncrease">[16]Workings!$C$193:$K$193</definedName>
    <definedName name="EquityIncreaseIn">'[32]Input New Brewery Pla 2010-2014'!#REF!</definedName>
    <definedName name="EURIBOR">#REF!</definedName>
    <definedName name="EURIBORIn">#REF!</definedName>
    <definedName name="EURO">1673</definedName>
    <definedName name="euro1">1690</definedName>
    <definedName name="EuroInflationIndex">[16]Workings!$C$6:$K$6</definedName>
    <definedName name="exc">#REF!</definedName>
    <definedName name="ExchangeRateEUR">#REF!</definedName>
    <definedName name="ExchangeRateEURIn">#REF!</definedName>
    <definedName name="ExchangeRateLCU">#REF!</definedName>
    <definedName name="ExchangeRateLCUIn">#REF!</definedName>
    <definedName name="ExchangeRateUSD">#REF!</definedName>
    <definedName name="EXchangeRateUSDBase">#REF!</definedName>
    <definedName name="ExchangeRateUSDIn">#REF!</definedName>
    <definedName name="ExistingEBRDLTDebtUSDInterestRateIn">[18]Input_updated!$I$191</definedName>
    <definedName name="ExistingEBRDSTDebtUSDDrawdownIn">[34]Input_updated!$I$174:$S$174</definedName>
    <definedName name="ExistingEBRDSTDebtUSDInterestRateIn">[34]Input_updated!$I$173</definedName>
    <definedName name="ExistingEBRDSTDebtUSDRepaymentIn">[34]Input_updated!$I$175:$S$175</definedName>
    <definedName name="ExistingGMLSTDebtUSDBf">[30]Workings!#REF!</definedName>
    <definedName name="ExistingGMLSTDebtUSDCf">[34]Workings_updated!$I$184:$S$184</definedName>
    <definedName name="ExistingGMLSTDebtUSDDrawdown">[34]Workings_updated!$I$182:$S$182</definedName>
    <definedName name="ExistingGMLSTDebtUSDDrawdownIn">[30]Input!#REF!</definedName>
    <definedName name="ExistingGMLSTDebtUSDinLCUBf">[34]Workings_updated!$I$188:$S$188</definedName>
    <definedName name="ExistingGMLSTDebtUSDinLCUCf">[34]Workings_updated!$I$192:$S$192</definedName>
    <definedName name="ExistingGMLSTDebtUSDinLCUDrawdown">[34]Workings_updated!$I$189:$S$189</definedName>
    <definedName name="ExistingGMLSTDebtUSDinLCUFXLoss">[18]Workings_updated!#REF!</definedName>
    <definedName name="ExistingGMLSTDebtUSDinLCUInterests">[34]Workings_updated!$I$193:$S$193</definedName>
    <definedName name="ExistingGMLSTDebtUSDinLCURepayment">[34]Workings_updated!$I$190:$S$190</definedName>
    <definedName name="ExistingGMLSTDebtUSDInterests">[34]Workings_updated!$I$185:$S$185</definedName>
    <definedName name="ExistingGMLSTDebtUSDRepayment">[34]Workings_updated!$I$183:$S$183</definedName>
    <definedName name="ExistingGMLSTDebtUSDRepaymentIn">[30]Input!#REF!</definedName>
    <definedName name="ExistingLTDBf">[16]Workings!$C$179:$K$179</definedName>
    <definedName name="ExistingLTDCf">[16]Workings!$C$182:$K$182</definedName>
    <definedName name="ExistingLTDDrawdown">[16]Workings!$C$180:$K$180</definedName>
    <definedName name="ExistingLTDebtEUR2Bf">#REF!</definedName>
    <definedName name="ExistingLTDebtEUR2Cf">#REF!</definedName>
    <definedName name="ExistingLTDebtEUR2Drawdown">#REF!</definedName>
    <definedName name="ExistingLTDebtEUR2DrawdownIn">#REF!</definedName>
    <definedName name="ExistingLTDebtEUR2inLCUBf">#REF!</definedName>
    <definedName name="ExistingLTDebtEUR2inLCUCf">#REF!</definedName>
    <definedName name="ExistingLTDebtEUR2inLCUDrawdown">#REF!</definedName>
    <definedName name="ExistingLTDebtEUR2inLCUFXLoss">#REF!</definedName>
    <definedName name="ExistingLTDebtEUR2inLCUInterests">#REF!</definedName>
    <definedName name="ExistingLTDebtEUR2inLCURepayment">#REF!</definedName>
    <definedName name="ExistingLTDebtEUR2InterestRateIn">#REF!</definedName>
    <definedName name="ExistingLTDebtEUR2Interests">#REF!</definedName>
    <definedName name="ExistingLTDebtEUR2Repayment">#REF!</definedName>
    <definedName name="ExistingLTDebtEUR2RepaymentIn">#REF!</definedName>
    <definedName name="ExistingLTDebtEURBf">#REF!</definedName>
    <definedName name="ExistingLTDebtEURCf">#REF!</definedName>
    <definedName name="ExistingLTDebtEURDrawdown">#REF!</definedName>
    <definedName name="ExistingLTDebtEURDrawdownIn">#REF!</definedName>
    <definedName name="ExistingLTDebtEURinLCUBf">#REF!</definedName>
    <definedName name="ExistingLTDebtEURinLCUCf">#REF!</definedName>
    <definedName name="ExistingLTDebtEURinLCUDrawdown">#REF!</definedName>
    <definedName name="ExistingLTDebtEURinLCUFXLoss">#REF!</definedName>
    <definedName name="ExistingLTDebtEURinLCUInterests">#REF!</definedName>
    <definedName name="ExistingLTDebtEURinLCURepayment">#REF!</definedName>
    <definedName name="ExistingLTDebtEURInterestRateIn">#REF!</definedName>
    <definedName name="ExistingLTDebtEURInterests">#REF!</definedName>
    <definedName name="ExistingLTDebtEURRepayment">#REF!</definedName>
    <definedName name="ExistingLTDebtEURRepaymentIn">#REF!</definedName>
    <definedName name="ExistingLTDebtLCU2Bf">#REF!</definedName>
    <definedName name="ExistingLTDebtLCU2Cf">#REF!</definedName>
    <definedName name="ExistingLTDebtLCU2Drawdown">#REF!</definedName>
    <definedName name="ExistingLTDebtLCU2DrawdownIn">#REF!</definedName>
    <definedName name="ExistingLTDebtLCU2InterestRateIn">#REF!</definedName>
    <definedName name="ExistingLTDebtLCU2Interests">#REF!</definedName>
    <definedName name="ExistingLTDebtLCU2Repayment">#REF!</definedName>
    <definedName name="ExistingLTDebtLCU2RepaymentIn">#REF!</definedName>
    <definedName name="ExistingLTDebtLCUBf">#REF!</definedName>
    <definedName name="ExistingLTDebtLCUCf">#REF!</definedName>
    <definedName name="ExistingLTDebtLCUDrawdown">#REF!</definedName>
    <definedName name="ExistingLTDebtLCUDrawdownIn">#REF!</definedName>
    <definedName name="ExistingLTDebtLCUInterestRateIn">#REF!</definedName>
    <definedName name="ExistingLTDebtLCUInterests">#REF!</definedName>
    <definedName name="ExistingLTDebtLCURepayment">#REF!</definedName>
    <definedName name="ExistingLTDebtLCURepaymentIn">#REF!</definedName>
    <definedName name="ExistingLTDebtUSD2Bf">#REF!</definedName>
    <definedName name="ExistingLTDebtUSD2Cf">#REF!</definedName>
    <definedName name="ExistingLTDebtUSD2Drawdown">#REF!</definedName>
    <definedName name="ExistingLTDebtUSD2DrawdownIn">#REF!</definedName>
    <definedName name="ExistingLTDebtUSD2inLCUBf">#REF!</definedName>
    <definedName name="ExistingLTDebtUSD2inLCUCf">#REF!</definedName>
    <definedName name="ExistingLTDebtUSD2inLCUDrawdown">#REF!</definedName>
    <definedName name="ExistingLTDebtUSD2inLCUFXLoss">#REF!</definedName>
    <definedName name="ExistingLTDebtUSD2inLCUInterests">#REF!</definedName>
    <definedName name="ExistingLTDebtUSD2inLCURepayment">#REF!</definedName>
    <definedName name="ExistingLTDebtUSD2InterestRateIn">#REF!</definedName>
    <definedName name="ExistingLTDebtUSD2Interests">#REF!</definedName>
    <definedName name="ExistingLTDebtUSD2Repayment">#REF!</definedName>
    <definedName name="ExistingLTDebtUSD2RepaymentIn">#REF!</definedName>
    <definedName name="ExistingLTDebtUSDBf">#REF!</definedName>
    <definedName name="ExistingLTDebtUSDCf">#REF!</definedName>
    <definedName name="ExistingLTDebtUSDDrawdown">#REF!</definedName>
    <definedName name="ExistingLTDebtUSDDrawdownIn">#REF!</definedName>
    <definedName name="ExistingLTDebtUSDi2nLCUInterests">#REF!</definedName>
    <definedName name="ExistingLTDebtUSDinLCUBf">#REF!</definedName>
    <definedName name="ExistingLTDebtUSDinLCUCf">#REF!</definedName>
    <definedName name="ExistingLTDebtUSDinLCUDrawdown">#REF!</definedName>
    <definedName name="ExistingLTDebtUSDinLCUFXLoss">#REF!</definedName>
    <definedName name="ExistingLTDebtUSDinLCUInterests">#REF!</definedName>
    <definedName name="ExistingLTDebtUSDinLCURepayment">#REF!</definedName>
    <definedName name="ExistingLTDebtUSDInterestRateIn">#REF!</definedName>
    <definedName name="ExistingLTDebtUSDInterests">#REF!</definedName>
    <definedName name="ExistingLTDebtUSDRepayment">#REF!</definedName>
    <definedName name="ExistingLTDebtUSDRepaymentIn">#REF!</definedName>
    <definedName name="ExistingLTDInterest">[16]Workings!$C$178:$K$178</definedName>
    <definedName name="ExistingLTDRepayment">[16]Workings!$C$181:$K$181</definedName>
    <definedName name="ExistingSTDBf">[16]Workings!$C$186:$K$186</definedName>
    <definedName name="ExistingSTDCf">[16]Workings!$C$189:$K$189</definedName>
    <definedName name="ExistingSTDDrawdown">[16]Workings!$C$187:$K$187</definedName>
    <definedName name="ExistingSTDebtUSDBf">[34]Workings_updated!$I$166:$S$166</definedName>
    <definedName name="ExistingSTDebtUSDDrawdown">[34]Workings_updated!$I$167:$S$167</definedName>
    <definedName name="ExistingSTDebtUSDinLCUFXLoss">[18]Workings_updated!#REF!</definedName>
    <definedName name="ExistingSTDebtUSDRepayment">[34]Workings_updated!$I$168:$S$168</definedName>
    <definedName name="ExistingSTDInterest">[16]Workings!$C$185:$K$185</definedName>
    <definedName name="ExistingSTDMarginIn">'[32]Input New Brewery Pla 2010-2014'!#REF!</definedName>
    <definedName name="ExistingSTDRepayment">[16]Workings!$C$188:$K$188</definedName>
    <definedName name="ExistingSTDScheduleIn">'[32]Input New Brewery Pla 2010-2014'!#REF!</definedName>
    <definedName name="ExportSalesIceCreamEuroNominal">[16]Workings!$C$23:$K$23</definedName>
    <definedName name="ExportSalesIceCreamEuroReal">[16]Workings!$C$21:$K$21</definedName>
    <definedName name="ExportSalesIceCreamVol">[16]Workings!$C$17:$K$17</definedName>
    <definedName name="ExportSalesOtherEuroNominal">[16]Workings!$C$66:$K$66</definedName>
    <definedName name="ExportSalesOtherEuroReal">[16]Workings!$C$64:$K$64</definedName>
    <definedName name="ExportSalesOtherIn">'[19]Input APU&amp;APU TRADING 2005-2012'!#REF!</definedName>
    <definedName name="ExportSalesOtherVol">[16]Workings!$C$60:$K$60</definedName>
    <definedName name="ExportSalesPastryEuroNominal">[16]Workings!$C$51:$K$51</definedName>
    <definedName name="ExportSalesPastryEuroReal">[16]Workings!$C$49:$K$49</definedName>
    <definedName name="ExportSalesPastryIn">'[32]Input New Brewery Pla 2010-2014'!#REF!</definedName>
    <definedName name="ExportSalesPastryVol">[16]Workings!$C$45:$K$45</definedName>
    <definedName name="ExportSalesVegEuroNominal">[16]Workings!$C$37:$K$37</definedName>
    <definedName name="ExportSalesVegEuroReal">[16]Workings!$C$35:$K$35</definedName>
    <definedName name="ExportSalesVegIn">'[32]Input New Brewery Pla 2010-2014'!#REF!</definedName>
    <definedName name="ExportSalesVegVol">[16]Workings!$C$31:$K$31</definedName>
    <definedName name="EY" localSheetId="2" hidden="1">{"'Feb 99'!$A$1:$G$30"}</definedName>
    <definedName name="EY" localSheetId="4" hidden="1">{"'Feb 99'!$A$1:$G$30"}</definedName>
    <definedName name="EY" localSheetId="5" hidden="1">{"'Feb 99'!$A$1:$G$30"}</definedName>
    <definedName name="EY" localSheetId="3" hidden="1">{"'Feb 99'!$A$1:$G$30"}</definedName>
    <definedName name="EY" localSheetId="1" hidden="1">{"'Feb 99'!$A$1:$G$30"}</definedName>
    <definedName name="EY" hidden="1">{"'Feb 99'!$A$1:$G$30"}</definedName>
    <definedName name="f">#REF!</definedName>
    <definedName name="factor">'[35]Beer Market Growth(7)'!$U$2</definedName>
    <definedName name="Factor1">#REF!</definedName>
    <definedName name="Factor2">#REF!</definedName>
    <definedName name="fafa">#REF!</definedName>
    <definedName name="FCF_CF">#REF!</definedName>
    <definedName name="FCF_CF_LCU">[36]CF_LCU!$I$16:$R$16</definedName>
    <definedName name="FCF1Q">'[10]Free Cash Flows'!$B$11</definedName>
    <definedName name="FCF2Q">'[10]Free Cash Flows'!$C$11</definedName>
    <definedName name="FCF3Q">'[10]Free Cash Flows'!$D$11</definedName>
    <definedName name="FCF4Q">'[10]Free Cash Flows'!$E$11</definedName>
    <definedName name="FCFX4">'[10]Free Cash Flows'!$G$11</definedName>
    <definedName name="ffff" localSheetId="2" hidden="1">{#N/A,#N/A,TRUE,"Old - New P&amp;L";#N/A,#N/A,TRUE,"EBIT MMO - Total";#N/A,#N/A,TRUE,"MMO NE, CEE, ASIA, CAR";#N/A,#N/A,TRUE,"MMO LAT, MEA, AFR";#N/A,#N/A,TRUE,"NP growth";#N/A,#N/A,TRUE,"ER impact"}</definedName>
    <definedName name="ffff" localSheetId="4" hidden="1">{#N/A,#N/A,TRUE,"Old - New P&amp;L";#N/A,#N/A,TRUE,"EBIT MMO - Total";#N/A,#N/A,TRUE,"MMO NE, CEE, ASIA, CAR";#N/A,#N/A,TRUE,"MMO LAT, MEA, AFR";#N/A,#N/A,TRUE,"NP growth";#N/A,#N/A,TRUE,"ER impact"}</definedName>
    <definedName name="ffff" localSheetId="5" hidden="1">{#N/A,#N/A,TRUE,"Old - New P&amp;L";#N/A,#N/A,TRUE,"EBIT MMO - Total";#N/A,#N/A,TRUE,"MMO NE, CEE, ASIA, CAR";#N/A,#N/A,TRUE,"MMO LAT, MEA, AFR";#N/A,#N/A,TRUE,"NP growth";#N/A,#N/A,TRUE,"ER impact"}</definedName>
    <definedName name="ffff" localSheetId="3" hidden="1">{#N/A,#N/A,TRUE,"Old - New P&amp;L";#N/A,#N/A,TRUE,"EBIT MMO - Total";#N/A,#N/A,TRUE,"MMO NE, CEE, ASIA, CAR";#N/A,#N/A,TRUE,"MMO LAT, MEA, AFR";#N/A,#N/A,TRUE,"NP growth";#N/A,#N/A,TRUE,"ER impact"}</definedName>
    <definedName name="ffff" localSheetId="1" hidden="1">{#N/A,#N/A,TRUE,"Old - New P&amp;L";#N/A,#N/A,TRUE,"EBIT MMO - Total";#N/A,#N/A,TRUE,"MMO NE, CEE, ASIA, CAR";#N/A,#N/A,TRUE,"MMO LAT, MEA, AFR";#N/A,#N/A,TRUE,"NP growth";#N/A,#N/A,TRUE,"ER impact"}</definedName>
    <definedName name="ffff" hidden="1">{#N/A,#N/A,TRUE,"Old - New P&amp;L";#N/A,#N/A,TRUE,"EBIT MMO - Total";#N/A,#N/A,TRUE,"MMO NE, CEE, ASIA, CAR";#N/A,#N/A,TRUE,"MMO LAT, MEA, AFR";#N/A,#N/A,TRUE,"NP growth";#N/A,#N/A,TRUE,"ER impact"}</definedName>
    <definedName name="ffg" localSheetId="2" hidden="1">{#N/A,#N/A,TRUE,"Old - New P&amp;L";#N/A,#N/A,TRUE,"EBIT MMO - Total";#N/A,#N/A,TRUE,"MMO NE, CEE, ASIA, CAR";#N/A,#N/A,TRUE,"MMO LAT, MEA, AFR";#N/A,#N/A,TRUE,"NP growth";#N/A,#N/A,TRUE,"ER impact"}</definedName>
    <definedName name="ffg" localSheetId="4" hidden="1">{#N/A,#N/A,TRUE,"Old - New P&amp;L";#N/A,#N/A,TRUE,"EBIT MMO - Total";#N/A,#N/A,TRUE,"MMO NE, CEE, ASIA, CAR";#N/A,#N/A,TRUE,"MMO LAT, MEA, AFR";#N/A,#N/A,TRUE,"NP growth";#N/A,#N/A,TRUE,"ER impact"}</definedName>
    <definedName name="ffg" localSheetId="5" hidden="1">{#N/A,#N/A,TRUE,"Old - New P&amp;L";#N/A,#N/A,TRUE,"EBIT MMO - Total";#N/A,#N/A,TRUE,"MMO NE, CEE, ASIA, CAR";#N/A,#N/A,TRUE,"MMO LAT, MEA, AFR";#N/A,#N/A,TRUE,"NP growth";#N/A,#N/A,TRUE,"ER impact"}</definedName>
    <definedName name="ffg" localSheetId="3" hidden="1">{#N/A,#N/A,TRUE,"Old - New P&amp;L";#N/A,#N/A,TRUE,"EBIT MMO - Total";#N/A,#N/A,TRUE,"MMO NE, CEE, ASIA, CAR";#N/A,#N/A,TRUE,"MMO LAT, MEA, AFR";#N/A,#N/A,TRUE,"NP growth";#N/A,#N/A,TRUE,"ER impact"}</definedName>
    <definedName name="ffg" localSheetId="1" hidden="1">{#N/A,#N/A,TRUE,"Old - New P&amp;L";#N/A,#N/A,TRUE,"EBIT MMO - Total";#N/A,#N/A,TRUE,"MMO NE, CEE, ASIA, CAR";#N/A,#N/A,TRUE,"MMO LAT, MEA, AFR";#N/A,#N/A,TRUE,"NP growth";#N/A,#N/A,TRUE,"ER impact"}</definedName>
    <definedName name="ffg" hidden="1">{#N/A,#N/A,TRUE,"Old - New P&amp;L";#N/A,#N/A,TRUE,"EBIT MMO - Total";#N/A,#N/A,TRUE,"MMO NE, CEE, ASIA, CAR";#N/A,#N/A,TRUE,"MMO LAT, MEA, AFR";#N/A,#N/A,TRUE,"NP growth";#N/A,#N/A,TRUE,"ER impact"}</definedName>
    <definedName name="fg">#REF!</definedName>
    <definedName name="FG1H2003">'[16]1h 2003'!$C$11</definedName>
    <definedName name="FGCf">[16]Workings!$C$150:$K$150</definedName>
    <definedName name="FGDoHIn">'[19]Input APU&amp;APU TRADING 2005-2012'!#REF!</definedName>
    <definedName name="fgfd" hidden="1">'[5]Front page PDF'!#REF!</definedName>
    <definedName name="FGHist">'[16]2001&amp;2002'!$D$10</definedName>
    <definedName name="Fillyes">[33]Sheet1!$B$2</definedName>
    <definedName name="FinancialAssets1H2003">'[16]1h 2003'!$C$26</definedName>
    <definedName name="FinancialAssetsHist">'[16]2001&amp;2002'!$D$25</definedName>
    <definedName name="FinancialDebt_BS">#REF!</definedName>
    <definedName name="FinancialDebt_BS_LCU">#REF!</definedName>
    <definedName name="FinancialDebt_BS_LCU_withoutShareholderloan">#REF!</definedName>
    <definedName name="FinancialDebt_BS_withoutShareholderloan">#REF!</definedName>
    <definedName name="FinancingCashFlow">#REF!</definedName>
    <definedName name="FinCashChg1Q">[10]Cash!$B$24</definedName>
    <definedName name="FinCashChg2Q">[10]Cash!$C$24</definedName>
    <definedName name="FinCashChg3Q">[10]Cash!$D$24</definedName>
    <definedName name="FinCashChg4Q">[10]Cash!$E$24</definedName>
    <definedName name="FixAssets1Q">[10]Capital!$B$24</definedName>
    <definedName name="FixAssets2Q">[10]Capital!$C$24</definedName>
    <definedName name="FixAssets3Q">[10]Capital!$D$24</definedName>
    <definedName name="FixAssets4Q">[10]Capital!$E$24</definedName>
    <definedName name="FixCosts1Q">'[10]Contribution Margin'!$B$15</definedName>
    <definedName name="FixCosts2Q">'[10]Contribution Margin'!$C$15</definedName>
    <definedName name="FixCosts3Q">'[10]Contribution Margin'!$D$15</definedName>
    <definedName name="FixCosts4Q">'[10]Contribution Margin'!$E$15</definedName>
    <definedName name="FixCostsX4">'[10]Contribution Margin'!$G$15</definedName>
    <definedName name="FixDep1Q">[10]Capital!$B$19</definedName>
    <definedName name="FixDep2Q">[10]Capital!$C$19</definedName>
    <definedName name="FixDep3Q">[10]Capital!$D$19</definedName>
    <definedName name="FixDM1Q">'[10]Assumptions and Dashboard'!$B$91</definedName>
    <definedName name="FixDM2Q">'[10]Assumptions and Dashboard'!$C$91</definedName>
    <definedName name="FixDM3Q">'[10]Assumptions and Dashboard'!$D$91</definedName>
    <definedName name="FixDM4Q">'[10]Assumptions and Dashboard'!$E$91</definedName>
    <definedName name="FixedAssetsBf">#REF!</definedName>
    <definedName name="FixedAssetsCapex">#REF!</definedName>
    <definedName name="FixedAssetsCf">#REF!</definedName>
    <definedName name="FixedAssetsDepreciation">#REF!</definedName>
    <definedName name="FixedAssetsRevaluation">#REF!</definedName>
    <definedName name="FixedAssetsRevaluationIn">#REF!</definedName>
    <definedName name="FixedAsstesCapex">#REF!</definedName>
    <definedName name="FixLife">'[10]Assumptions and Dashboard'!$H$85</definedName>
    <definedName name="FixPur1Q">'[10]Assumptions and Dashboard'!$B$76</definedName>
    <definedName name="FixPur2Q">'[10]Assumptions and Dashboard'!$C$76</definedName>
    <definedName name="FixPur3Q">'[10]Assumptions and Dashboard'!$D$76</definedName>
    <definedName name="FixPur4Q">'[10]Assumptions and Dashboard'!$E$76</definedName>
    <definedName name="Fnd1Shrs">[10]Capitalization!$B$6</definedName>
    <definedName name="Fnd2Shrs">[10]Capitalization!$B$7</definedName>
    <definedName name="Fnd3Shrs">[10]Capitalization!$B$8</definedName>
    <definedName name="FOCF_Data">OFFSET(#REF!,0,0,COUNTA(#REF!),1)</definedName>
    <definedName name="FOCF_Version">#REF!</definedName>
    <definedName name="FreeCF1Q">'[10]Assumptions and Dashboard'!$B$128</definedName>
    <definedName name="FrikomMarketShare">[16]Workings!$C$12:$K$12</definedName>
    <definedName name="FrikomSalesVolumes">[16]Workings!$C$11:$K$11</definedName>
    <definedName name="FtRent1Q">'[10]Assumptions and Dashboard'!$B$67</definedName>
    <definedName name="FtRent2Q">'[10]Assumptions and Dashboard'!$C$67</definedName>
    <definedName name="FtRent3Q">'[10]Assumptions and Dashboard'!$D$67</definedName>
    <definedName name="FtRent4Q">'[10]Assumptions and Dashboard'!$E$67</definedName>
    <definedName name="FuelCosts">[16]Workings!$C$134:$K$134</definedName>
    <definedName name="FuelCostsYUM">[16]Workings!$C$127:$K$127</definedName>
    <definedName name="full_day">#REF!</definedName>
    <definedName name="FurnDep1Q">[10]Capital!$B$18</definedName>
    <definedName name="FurnDep2Q">[10]Capital!$C$18</definedName>
    <definedName name="FurnDep3Q">[10]Capital!$D$18</definedName>
    <definedName name="FurnDM1Q">'[10]Assumptions and Dashboard'!$B$90</definedName>
    <definedName name="FurnDM2Q">'[10]Assumptions and Dashboard'!$C$90</definedName>
    <definedName name="FurnDM3Q">'[10]Assumptions and Dashboard'!$D$90</definedName>
    <definedName name="FurnDM4Q">'[10]Assumptions and Dashboard'!$E$90</definedName>
    <definedName name="FurnLife">'[10]Assumptions and Dashboard'!$H$84</definedName>
    <definedName name="FurnPur1Q">'[10]Assumptions and Dashboard'!$B$75</definedName>
    <definedName name="FurnPur2Q">'[10]Assumptions and Dashboard'!$C$75</definedName>
    <definedName name="FurnPur3Q">'[10]Assumptions and Dashboard'!$D$75</definedName>
    <definedName name="FurnPur4Q">'[10]Assumptions and Dashboard'!$E$75</definedName>
    <definedName name="FXReferenceRateTable">#REF!</definedName>
    <definedName name="FXScenario">[30]Sensitivities!$I$33:$S$33</definedName>
    <definedName name="FXSen">#REF!</definedName>
    <definedName name="FXSenFactor">[30]Sensitivities!$I$36:$S$36</definedName>
    <definedName name="g">'[10]Assumptions and Dashboard'!$H$108</definedName>
    <definedName name="geographical_summary" localSheetId="2" hidden="1">{#N/A,#N/A,TRUE,"Old - New P&amp;L";#N/A,#N/A,TRUE,"EBIT MMO - Total";#N/A,#N/A,TRUE,"MMO NE, CEE, ASIA, CAR";#N/A,#N/A,TRUE,"MMO LAT, MEA, AFR";#N/A,#N/A,TRUE,"NP growth";#N/A,#N/A,TRUE,"ER impact"}</definedName>
    <definedName name="geographical_summary" localSheetId="4" hidden="1">{#N/A,#N/A,TRUE,"Old - New P&amp;L";#N/A,#N/A,TRUE,"EBIT MMO - Total";#N/A,#N/A,TRUE,"MMO NE, CEE, ASIA, CAR";#N/A,#N/A,TRUE,"MMO LAT, MEA, AFR";#N/A,#N/A,TRUE,"NP growth";#N/A,#N/A,TRUE,"ER impact"}</definedName>
    <definedName name="geographical_summary" localSheetId="5" hidden="1">{#N/A,#N/A,TRUE,"Old - New P&amp;L";#N/A,#N/A,TRUE,"EBIT MMO - Total";#N/A,#N/A,TRUE,"MMO NE, CEE, ASIA, CAR";#N/A,#N/A,TRUE,"MMO LAT, MEA, AFR";#N/A,#N/A,TRUE,"NP growth";#N/A,#N/A,TRUE,"ER impact"}</definedName>
    <definedName name="geographical_summary" localSheetId="3" hidden="1">{#N/A,#N/A,TRUE,"Old - New P&amp;L";#N/A,#N/A,TRUE,"EBIT MMO - Total";#N/A,#N/A,TRUE,"MMO NE, CEE, ASIA, CAR";#N/A,#N/A,TRUE,"MMO LAT, MEA, AFR";#N/A,#N/A,TRUE,"NP growth";#N/A,#N/A,TRUE,"ER impact"}</definedName>
    <definedName name="geographical_summary" localSheetId="1" hidden="1">{#N/A,#N/A,TRUE,"Old - New P&amp;L";#N/A,#N/A,TRUE,"EBIT MMO - Total";#N/A,#N/A,TRUE,"MMO NE, CEE, ASIA, CAR";#N/A,#N/A,TRUE,"MMO LAT, MEA, AFR";#N/A,#N/A,TRUE,"NP growth";#N/A,#N/A,TRUE,"ER impact"}</definedName>
    <definedName name="geographical_summary" hidden="1">{#N/A,#N/A,TRUE,"Old - New P&amp;L";#N/A,#N/A,TRUE,"EBIT MMO - Total";#N/A,#N/A,TRUE,"MMO NE, CEE, ASIA, CAR";#N/A,#N/A,TRUE,"MMO LAT, MEA, AFR";#N/A,#N/A,TRUE,"NP growth";#N/A,#N/A,TRUE,"ER impact"}</definedName>
    <definedName name="graph_test" hidden="1">'[8]Front page PDF'!#REF!</definedName>
    <definedName name="graphtest2" hidden="1">'[8]Front page PDF'!#REF!</definedName>
    <definedName name="GrossP1Q">'[10]Income Statement'!$B$5</definedName>
    <definedName name="GrossP2Q">'[10]Income Statement'!$C$5</definedName>
    <definedName name="GrossP3Q">'[10]Income Statement'!$D$5</definedName>
    <definedName name="GrossP4Q">'[10]Income Statement'!$E$5</definedName>
    <definedName name="GrossProfitIceCreamEuro">[16]Workings!$C$115:$K$115</definedName>
    <definedName name="GrossProfitIceCreamYUM">[16]Workings!$C$114:$K$114</definedName>
    <definedName name="GrossProfitMargin">[16]Workings!$C$124:$K$124</definedName>
    <definedName name="GrossProfitOtherEuro">[16]Workings!$C$121:$K$121</definedName>
    <definedName name="GrossProfitOtherYUM">[16]Workings!$C$120:$K$120</definedName>
    <definedName name="GrossProfitPastryEuro">[16]Workings!$C$119:$K$119</definedName>
    <definedName name="GrossProfitPastryYUM">[16]Workings!$C$118:$K$118</definedName>
    <definedName name="GrossProfitTotalEuro">[16]Workings!$C$123:$K$123</definedName>
    <definedName name="GrossProfitTotalYUM">[16]Workings!$C$122:$K$122</definedName>
    <definedName name="GrossProfitVegEuro">[16]Workings!$C$117:$K$117</definedName>
    <definedName name="GrossProfitVegYUM">[16]Workings!$C$116:$K$116</definedName>
    <definedName name="GrossPX4">'[10]Income Statement'!$G$5</definedName>
    <definedName name="Group">'[37]Input APU&amp;APU TRADING 2005-2012'!#REF!</definedName>
    <definedName name="h" hidden="1">#REF!</definedName>
    <definedName name="HardCurrencyIn">[38]Input!$I$8</definedName>
    <definedName name="HardCurrencyUnitIn">[38]Input!$I$9</definedName>
    <definedName name="Hectolitros" localSheetId="2" hidden="1">{"Acum Div 3",#N/A,FALSE,"Acum Diversos 3"}</definedName>
    <definedName name="Hectolitros" localSheetId="4" hidden="1">{"Acum Div 3",#N/A,FALSE,"Acum Diversos 3"}</definedName>
    <definedName name="Hectolitros" localSheetId="5" hidden="1">{"Acum Div 3",#N/A,FALSE,"Acum Diversos 3"}</definedName>
    <definedName name="Hectolitros" localSheetId="3" hidden="1">{"Acum Div 3",#N/A,FALSE,"Acum Diversos 3"}</definedName>
    <definedName name="Hectolitros" localSheetId="1" hidden="1">{"Acum Div 3",#N/A,FALSE,"Acum Diversos 3"}</definedName>
    <definedName name="Hectolitros" hidden="1">{"Acum Div 3",#N/A,FALSE,"Acum Diversos 3"}</definedName>
    <definedName name="Heineken_volume_May2006" localSheetId="2" hidden="1">{#N/A,#N/A,TRUE,"Old - New P&amp;L";#N/A,#N/A,TRUE,"EBIT MMO - Total";#N/A,#N/A,TRUE,"MMO NE, CEE, ASIA, CAR";#N/A,#N/A,TRUE,"MMO LAT, MEA, AFR";#N/A,#N/A,TRUE,"NP growth";#N/A,#N/A,TRUE,"ER impact"}</definedName>
    <definedName name="Heineken_volume_May2006" localSheetId="4" hidden="1">{#N/A,#N/A,TRUE,"Old - New P&amp;L";#N/A,#N/A,TRUE,"EBIT MMO - Total";#N/A,#N/A,TRUE,"MMO NE, CEE, ASIA, CAR";#N/A,#N/A,TRUE,"MMO LAT, MEA, AFR";#N/A,#N/A,TRUE,"NP growth";#N/A,#N/A,TRUE,"ER impact"}</definedName>
    <definedName name="Heineken_volume_May2006" localSheetId="5" hidden="1">{#N/A,#N/A,TRUE,"Old - New P&amp;L";#N/A,#N/A,TRUE,"EBIT MMO - Total";#N/A,#N/A,TRUE,"MMO NE, CEE, ASIA, CAR";#N/A,#N/A,TRUE,"MMO LAT, MEA, AFR";#N/A,#N/A,TRUE,"NP growth";#N/A,#N/A,TRUE,"ER impact"}</definedName>
    <definedName name="Heineken_volume_May2006" localSheetId="3" hidden="1">{#N/A,#N/A,TRUE,"Old - New P&amp;L";#N/A,#N/A,TRUE,"EBIT MMO - Total";#N/A,#N/A,TRUE,"MMO NE, CEE, ASIA, CAR";#N/A,#N/A,TRUE,"MMO LAT, MEA, AFR";#N/A,#N/A,TRUE,"NP growth";#N/A,#N/A,TRUE,"ER impact"}</definedName>
    <definedName name="Heineken_volume_May2006" localSheetId="1" hidden="1">{#N/A,#N/A,TRUE,"Old - New P&amp;L";#N/A,#N/A,TRUE,"EBIT MMO - Total";#N/A,#N/A,TRUE,"MMO NE, CEE, ASIA, CAR";#N/A,#N/A,TRUE,"MMO LAT, MEA, AFR";#N/A,#N/A,TRUE,"NP growth";#N/A,#N/A,TRUE,"ER impact"}</definedName>
    <definedName name="Heineken_volume_May2006" hidden="1">{#N/A,#N/A,TRUE,"Old - New P&amp;L";#N/A,#N/A,TRUE,"EBIT MMO - Total";#N/A,#N/A,TRUE,"MMO NE, CEE, ASIA, CAR";#N/A,#N/A,TRUE,"MMO LAT, MEA, AFR";#N/A,#N/A,TRUE,"NP growth";#N/A,#N/A,TRUE,"ER impact"}</definedName>
    <definedName name="Heineken_Volume_sheet" localSheetId="2" hidden="1">{#N/A,#N/A,TRUE,"Old - New P&amp;L";#N/A,#N/A,TRUE,"EBIT MMO - Total";#N/A,#N/A,TRUE,"MMO NE, CEE, ASIA, CAR";#N/A,#N/A,TRUE,"MMO LAT, MEA, AFR";#N/A,#N/A,TRUE,"NP growth";#N/A,#N/A,TRUE,"ER impact"}</definedName>
    <definedName name="Heineken_Volume_sheet" localSheetId="4" hidden="1">{#N/A,#N/A,TRUE,"Old - New P&amp;L";#N/A,#N/A,TRUE,"EBIT MMO - Total";#N/A,#N/A,TRUE,"MMO NE, CEE, ASIA, CAR";#N/A,#N/A,TRUE,"MMO LAT, MEA, AFR";#N/A,#N/A,TRUE,"NP growth";#N/A,#N/A,TRUE,"ER impact"}</definedName>
    <definedName name="Heineken_Volume_sheet" localSheetId="5" hidden="1">{#N/A,#N/A,TRUE,"Old - New P&amp;L";#N/A,#N/A,TRUE,"EBIT MMO - Total";#N/A,#N/A,TRUE,"MMO NE, CEE, ASIA, CAR";#N/A,#N/A,TRUE,"MMO LAT, MEA, AFR";#N/A,#N/A,TRUE,"NP growth";#N/A,#N/A,TRUE,"ER impact"}</definedName>
    <definedName name="Heineken_Volume_sheet" localSheetId="3" hidden="1">{#N/A,#N/A,TRUE,"Old - New P&amp;L";#N/A,#N/A,TRUE,"EBIT MMO - Total";#N/A,#N/A,TRUE,"MMO NE, CEE, ASIA, CAR";#N/A,#N/A,TRUE,"MMO LAT, MEA, AFR";#N/A,#N/A,TRUE,"NP growth";#N/A,#N/A,TRUE,"ER impact"}</definedName>
    <definedName name="Heineken_Volume_sheet" localSheetId="1" hidden="1">{#N/A,#N/A,TRUE,"Old - New P&amp;L";#N/A,#N/A,TRUE,"EBIT MMO - Total";#N/A,#N/A,TRUE,"MMO NE, CEE, ASIA, CAR";#N/A,#N/A,TRUE,"MMO LAT, MEA, AFR";#N/A,#N/A,TRUE,"NP growth";#N/A,#N/A,TRUE,"ER impact"}</definedName>
    <definedName name="Heineken_Volume_sheet" hidden="1">{#N/A,#N/A,TRUE,"Old - New P&amp;L";#N/A,#N/A,TRUE,"EBIT MMO - Total";#N/A,#N/A,TRUE,"MMO NE, CEE, ASIA, CAR";#N/A,#N/A,TRUE,"MMO LAT, MEA, AFR";#N/A,#N/A,TRUE,"NP growth";#N/A,#N/A,TRUE,"ER impact"}</definedName>
    <definedName name="HG">60033</definedName>
    <definedName name="HHH">#REF!</definedName>
    <definedName name="HistCapex">[26]Hist!$M$76</definedName>
    <definedName name="HistCash">[26]Hist!$M$31</definedName>
    <definedName name="HistChangeInWC">[39]Hist!$M$73</definedName>
    <definedName name="HistCOGS">[39]Hist!$M$13</definedName>
    <definedName name="HistCOGSCon">#REF!</definedName>
    <definedName name="HistCPLTD">[39]Hist!$M$44</definedName>
    <definedName name="HistDefferedtaxasset">[30]Hist!#REF!</definedName>
    <definedName name="HistDepr">[39]Hist!$M$19</definedName>
    <definedName name="HistDeprCon">#REF!</definedName>
    <definedName name="HistDividendPaid">[26]Hist!$M$84</definedName>
    <definedName name="HistDividendsPayable">[39]Hist!$M$48</definedName>
    <definedName name="HistDividendsPL">[39]Hist!$M$26</definedName>
    <definedName name="HistDividendsPLCon">#REF!</definedName>
    <definedName name="HistEBIT">[39]Hist!$M$20</definedName>
    <definedName name="HistEBITDA">[39]Hist!$M$18</definedName>
    <definedName name="HistEBITDACon">#REF!</definedName>
    <definedName name="HistFCFOther">[26]Hist!$M$85</definedName>
    <definedName name="HistIncreaseEquity">[26]Hist!$M$82</definedName>
    <definedName name="HistInterestExpenses">[39]Hist!$M$21</definedName>
    <definedName name="HistInterestExpensesCon">#REF!</definedName>
    <definedName name="HistInterestPaid">[26]Hist!$M$83</definedName>
    <definedName name="HistInterestPayable">[39]Hist!$M$47</definedName>
    <definedName name="HistInventories">[39]Hist!$M$35</definedName>
    <definedName name="HistLTDDrawdown">[26]Hist!$M$78</definedName>
    <definedName name="HistLTDebt">[39]Hist!$M$53</definedName>
    <definedName name="HistLTDRepayment">[26]Hist!$M$79</definedName>
    <definedName name="HistMinority">[39]Hist!$M$27</definedName>
    <definedName name="HistMinorityCon">#REF!</definedName>
    <definedName name="HistMinorityInterestsBS">[39]Hist!$M$61</definedName>
    <definedName name="HistOtherCosts_Income">[39]Hist!$M$22</definedName>
    <definedName name="HistOtherCostsIncome">#REF!</definedName>
    <definedName name="HistOtherCostsIncomeCon">#REF!</definedName>
    <definedName name="HistOtherLTAssets">[39]Hist!$M$39</definedName>
    <definedName name="HistOtherLTLiabilities">[39]Hist!$M$54</definedName>
    <definedName name="HistOtherOperating">[39]Hist!$M$17</definedName>
    <definedName name="HistOtherOperatingCon">#REF!</definedName>
    <definedName name="HistOtherPayables">[39]Hist!$M$50</definedName>
    <definedName name="HistOtherReceivables">[39]Hist!$M$34</definedName>
    <definedName name="HistOtherSTAssets">[39]Hist!$M$36</definedName>
    <definedName name="HistOtherSTLiabilities">[39]Hist!$M$51</definedName>
    <definedName name="HistPAM">[39]Hist!$M$28</definedName>
    <definedName name="HistPAMCon">#REF!</definedName>
    <definedName name="HistPAT">[39]Hist!$M$25</definedName>
    <definedName name="HistPATCon">#REF!</definedName>
    <definedName name="HistPayables">[39]Hist!$M$45</definedName>
    <definedName name="HistPayablesInvest">[30]Hist!#REF!</definedName>
    <definedName name="HistPBT">[39]Hist!$M$23</definedName>
    <definedName name="HistPBTCon">#REF!</definedName>
    <definedName name="HistReceivables">[39]Hist!$M$33</definedName>
    <definedName name="HistReceivablesInvest">[30]Hist!#REF!</definedName>
    <definedName name="HistReserves">[39]Hist!$M$59</definedName>
    <definedName name="HistRetainedEarnings">[39]Hist!$M$60</definedName>
    <definedName name="HistRetainedEarningsCon">#REF!</definedName>
    <definedName name="HistRevenues">[39]Hist!$M$12</definedName>
    <definedName name="HistRevenuesCon">#REF!</definedName>
    <definedName name="HistSalaryPayables">[30]Hist!#REF!</definedName>
    <definedName name="HistSGA">[39]Hist!$M$16</definedName>
    <definedName name="HistSGACon">#REF!</definedName>
    <definedName name="HistShareCapital">[39]Hist!$M$58</definedName>
    <definedName name="HistSTDDrawdown">[26]Hist!$M$80</definedName>
    <definedName name="HistSTDebt">[39]Hist!$M$43</definedName>
    <definedName name="HistSTDRepayment">[26]Hist!$M$81</definedName>
    <definedName name="HistTax">[39]Hist!$M$24</definedName>
    <definedName name="HistTaxCon">#REF!</definedName>
    <definedName name="HistTaxPaid">[39]Hist!$M$74</definedName>
    <definedName name="HistTaxPayable">[39]Hist!$M$49</definedName>
    <definedName name="HistTaxPayableOther">[30]Hist!#REF!</definedName>
    <definedName name="HistTotalFixedAssets">[39]Hist!$M$38</definedName>
    <definedName name="hjk" localSheetId="2" hidden="1">{"'Feb 99'!$A$1:$G$30"}</definedName>
    <definedName name="hjk" localSheetId="4" hidden="1">{"'Feb 99'!$A$1:$G$30"}</definedName>
    <definedName name="hjk" localSheetId="5" hidden="1">{"'Feb 99'!$A$1:$G$30"}</definedName>
    <definedName name="hjk" localSheetId="3" hidden="1">{"'Feb 99'!$A$1:$G$30"}</definedName>
    <definedName name="hjk" localSheetId="1" hidden="1">{"'Feb 99'!$A$1:$G$30"}</definedName>
    <definedName name="hjk" hidden="1">{"'Feb 99'!$A$1:$G$30"}</definedName>
    <definedName name="Hl" localSheetId="2" hidden="1">{"Vend Volume 96",#N/A,FALSE,"Vendas Volume 1996"}</definedName>
    <definedName name="Hl" localSheetId="4" hidden="1">{"Vend Volume 96",#N/A,FALSE,"Vendas Volume 1996"}</definedName>
    <definedName name="Hl" localSheetId="5" hidden="1">{"Vend Volume 96",#N/A,FALSE,"Vendas Volume 1996"}</definedName>
    <definedName name="Hl" localSheetId="3" hidden="1">{"Vend Volume 96",#N/A,FALSE,"Vendas Volume 1996"}</definedName>
    <definedName name="Hl" localSheetId="1" hidden="1">{"Vend Volume 96",#N/A,FALSE,"Vendas Volume 1996"}</definedName>
    <definedName name="Hl" hidden="1">{"Vend Volume 96",#N/A,FALSE,"Vendas Volume 1996"}</definedName>
    <definedName name="HTML_CodePage" hidden="1">1252</definedName>
    <definedName name="HTML_Control" localSheetId="2" hidden="1">{"'Feb 99'!$A$1:$G$30"}</definedName>
    <definedName name="HTML_Control" localSheetId="4" hidden="1">{"'Feb 99'!$A$1:$G$30"}</definedName>
    <definedName name="HTML_Control" localSheetId="5" hidden="1">{"'Feb 99'!$A$1:$G$30"}</definedName>
    <definedName name="HTML_Control" localSheetId="3" hidden="1">{"'Feb 99'!$A$1:$G$30"}</definedName>
    <definedName name="HTML_Control" localSheetId="1" hidden="1">{"'Feb 99'!$A$1:$G$30"}</definedName>
    <definedName name="HTML_Control" hidden="1">{"'Feb 99'!$A$1:$G$30"}</definedName>
    <definedName name="HTML_Description" hidden="1">""</definedName>
    <definedName name="HTML_Email" hidden="1">""</definedName>
    <definedName name="HTML_Header" hidden="1">"Feb 99"</definedName>
    <definedName name="HTML_LastUpdate" hidden="1">"06/Apr/99"</definedName>
    <definedName name="HTML_LineAfter" hidden="1">FALSE</definedName>
    <definedName name="HTML_LineBefore" hidden="1">FALSE</definedName>
    <definedName name="HTML_Name" hidden="1">"DBMI"</definedName>
    <definedName name="HTML_OBDlg2" hidden="1">TRUE</definedName>
    <definedName name="HTML_OBDlg4" hidden="1">TRUE</definedName>
    <definedName name="HTML_OS" hidden="1">0</definedName>
    <definedName name="HTML_PathFile" hidden="1">"C:\Ali\Excel\BAAN\STOCK\MyHTML.htm"</definedName>
    <definedName name="HTML_Title" hidden="1">"4PAST_P"</definedName>
    <definedName name="HUNKS" hidden="1">2</definedName>
    <definedName name="hx">#REF!</definedName>
    <definedName name="IncomeTax">[34]Workings_updated!$I$437:$S$437</definedName>
    <definedName name="InCurrency">#REF!</definedName>
    <definedName name="Index">[23]Sensitivities!$H$1:$M$1</definedName>
    <definedName name="indoor">152300</definedName>
    <definedName name="InflationEUR">#REF!</definedName>
    <definedName name="InflationEURIn">#REF!</definedName>
    <definedName name="InflationLCU">#REF!</definedName>
    <definedName name="InflationLCUIn">#REF!</definedName>
    <definedName name="InflationUSD">#REF!</definedName>
    <definedName name="InflationUSDIn">#REF!</definedName>
    <definedName name="inst">700</definedName>
    <definedName name="Intangible1H2003">'[16]1h 2003'!$C$22</definedName>
    <definedName name="IntangibleCf">[16]CAPEX!$E$52:$N$52</definedName>
    <definedName name="IntangibleHist">'[16]2001&amp;2002'!$D$21</definedName>
    <definedName name="IntAnnual">'[10]Assumptions and Dashboard'!$H$101</definedName>
    <definedName name="InterestCashReceivable">[16]Workings!$C$223:$K$223</definedName>
    <definedName name="InterestCashReceived">[16]Workings!$C$224:$K$224</definedName>
    <definedName name="InterestNetCashflow">[16]Workings!$C$250:$K$250</definedName>
    <definedName name="InterestNetPandL">[16]Workings!$C$249:$K$249</definedName>
    <definedName name="InterestOverdraftPaid">[16]Workings!$C$232:$K$232</definedName>
    <definedName name="InterestOverdraftPayable">[16]Workings!$C$231:$K$231</definedName>
    <definedName name="InterestPaid">[16]Workings!$C$245:$K$245</definedName>
    <definedName name="InterestPayable">[16]Workings!$C$244:$K$244</definedName>
    <definedName name="InterestPayableBf">[16]Workings!$C$243:$K$243</definedName>
    <definedName name="InterestPayableCf">[16]Workings!$C$246:$K$246</definedName>
    <definedName name="InterestRateCashIn">'[19]Input APU&amp;APU TRADING 2005-2012'!#REF!</definedName>
    <definedName name="InterestRateOverdraftIn">'[19]Input APU&amp;APU TRADING 2005-2012'!#REF!</definedName>
    <definedName name="InterestReceivable">[16]Workings!$C$238:$K$238</definedName>
    <definedName name="InterestReceivableBf">[16]Workings!$C$237:$K$237</definedName>
    <definedName name="InterestReceivableCf">[16]Workings!$C$240:$K$240</definedName>
    <definedName name="InterestReceived">[16]Workings!$C$239:$K$239</definedName>
    <definedName name="InterestReferenceRateTable">#REF!</definedName>
    <definedName name="IntExp1Q">[10]Cash!$B$23</definedName>
    <definedName name="IntExp2Q">[10]Cash!$C$23</definedName>
    <definedName name="IntExp3Q">[10]Cash!$D$23</definedName>
    <definedName name="IntExp4Q">[10]Cash!$E$23</definedName>
    <definedName name="IntExpX4">[10]Cash!$G$23</definedName>
    <definedName name="IntPer1Q">'[10]Assumptions and Dashboard'!$B$102</definedName>
    <definedName name="IntPer2Q">'[10]Assumptions and Dashboard'!$C$102</definedName>
    <definedName name="IntPer3Q">'[10]Assumptions and Dashboard'!$D$102</definedName>
    <definedName name="IntPer4Q">'[10]Assumptions and Dashboard'!$E$102</definedName>
    <definedName name="IntRateCash">[16]Workings!$C$222:$K$222</definedName>
    <definedName name="IntRateCashToInflation">[16]Workings!$C$221:$K$221</definedName>
    <definedName name="IntRateOverdraft">[16]Workings!$C$230:$K$230</definedName>
    <definedName name="IntRateOverdraftToInflation">[16]Workings!$C$229:$K$229</definedName>
    <definedName name="InveDohIn">#REF!</definedName>
    <definedName name="Inventories">#REF!</definedName>
    <definedName name="InventoryDoH">#REF!</definedName>
    <definedName name="InventoryDoHIn">#REF!</definedName>
    <definedName name="InvestmentCF1H2003">'[16]1h 2003'!$C$96</definedName>
    <definedName name="InvestmentCFHist">'[16]2001&amp;2002'!$D$97</definedName>
    <definedName name="InvNeed1Q">'[10]Inventory and Purchases'!$B$7</definedName>
    <definedName name="InvNeed2Q">'[10]Inventory and Purchases'!$C$7</definedName>
    <definedName name="InvNeed3Q">'[10]Inventory and Purchases'!$D$7</definedName>
    <definedName name="InvNeed4Q">'[10]Inventory and Purchases'!$E$7</definedName>
    <definedName name="InvPctOwn">[10]Capitalization!$B$20</definedName>
    <definedName name="InvShrs">[10]Capitalization!$B$9</definedName>
    <definedName name="InvShrsOwn">[10]Capitalization!$B$21</definedName>
    <definedName name="IPPhone">57110</definedName>
    <definedName name="IQ_ACCOUNT_CHANGE" hidden="1">"c1449"</definedName>
    <definedName name="IQ_ACCOUNTING_STANDARD" hidden="1">"c4539"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EMPLOYEES" hidden="1">"c6019"</definedName>
    <definedName name="IQ_AVG_INDUSTRY_REC" hidden="1">"c4455"</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MP_EMPLOYEES" hidden="1">"c6020"</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REUT" hidden="1">"c5471"</definedName>
    <definedName name="IQ_BV_EST" hidden="1">"c5624"</definedName>
    <definedName name="IQ_BV_EST_REUT" hidden="1">"c5403"</definedName>
    <definedName name="IQ_BV_HIGH_EST" hidden="1">"c5626"</definedName>
    <definedName name="IQ_BV_HIGH_EST_REUT" hidden="1">"c5405"</definedName>
    <definedName name="IQ_BV_LOW_EST" hidden="1">"c5627"</definedName>
    <definedName name="IQ_BV_LOW_EST_REUT" hidden="1">"c5406"</definedName>
    <definedName name="IQ_BV_MEDIAN_EST" hidden="1">"c5625"</definedName>
    <definedName name="IQ_BV_MEDIAN_EST_REUT" hidden="1">"c5404"</definedName>
    <definedName name="IQ_BV_NUM_EST" hidden="1">"c5628"</definedName>
    <definedName name="IQ_BV_NUM_EST_REUT" hidden="1">"c5407"</definedName>
    <definedName name="IQ_BV_OVER_SHARES" hidden="1">"c1349"</definedName>
    <definedName name="IQ_BV_SHARE" hidden="1">"c100"</definedName>
    <definedName name="IQ_BV_SHARE_ACT_OR_EST" hidden="1">"c3587"</definedName>
    <definedName name="IQ_BV_SHARE_ACT_OR_EST_REUT" hidden="1">"c5477"</definedName>
    <definedName name="IQ_BV_SHARE_EST" hidden="1">"c3541"</definedName>
    <definedName name="IQ_BV_SHARE_EST_REUT" hidden="1">"c5439"</definedName>
    <definedName name="IQ_BV_SHARE_HIGH_EST" hidden="1">"c3542"</definedName>
    <definedName name="IQ_BV_SHARE_HIGH_EST_REUT" hidden="1">"c5441"</definedName>
    <definedName name="IQ_BV_SHARE_LOW_EST" hidden="1">"c3543"</definedName>
    <definedName name="IQ_BV_SHARE_LOW_EST_REUT" hidden="1">"c5442"</definedName>
    <definedName name="IQ_BV_SHARE_MEDIAN_EST" hidden="1">"c3544"</definedName>
    <definedName name="IQ_BV_SHARE_MEDIAN_EST_REUT" hidden="1">"c5440"</definedName>
    <definedName name="IQ_BV_SHARE_NUM_EST" hidden="1">"c3539"</definedName>
    <definedName name="IQ_BV_SHARE_NUM_EST_REUT" hidden="1">"c5443"</definedName>
    <definedName name="IQ_BV_SHARE_STDDEV_EST" hidden="1">"c3540"</definedName>
    <definedName name="IQ_BV_SHARE_STDDEV_EST_REUT" hidden="1">"c5444"</definedName>
    <definedName name="IQ_BV_STDDEV_EST" hidden="1">"c5629"</definedName>
    <definedName name="IQ_BV_STDDEV_EST_REUT" hidden="1">"c5408"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BNK" hidden="1">"c110"</definedName>
    <definedName name="IQ_CAPEX_BR" hidden="1">"c111"</definedName>
    <definedName name="IQ_CAPEX_EST" hidden="1">"c3523"</definedName>
    <definedName name="IQ_CAPEX_EST_REUT" hidden="1">"c3969"</definedName>
    <definedName name="IQ_CAPEX_FIN" hidden="1">"c112"</definedName>
    <definedName name="IQ_CAPEX_GUIDANCE" hidden="1">"c4150"</definedName>
    <definedName name="IQ_CAPEX_HIGH_EST" hidden="1">"c3524"</definedName>
    <definedName name="IQ_CAPEX_HIGH_EST_REUT" hidden="1">"c3971"</definedName>
    <definedName name="IQ_CAPEX_HIGH_GUIDANCE" hidden="1">"c4180"</definedName>
    <definedName name="IQ_CAPEX_INS" hidden="1">"c113"</definedName>
    <definedName name="IQ_CAPEX_LOW_EST" hidden="1">"c3525"</definedName>
    <definedName name="IQ_CAPEX_LOW_EST_REUT" hidden="1">"c3972"</definedName>
    <definedName name="IQ_CAPEX_LOW_GUIDANCE" hidden="1">"c4220"</definedName>
    <definedName name="IQ_CAPEX_MEDIAN_EST" hidden="1">"c3526"</definedName>
    <definedName name="IQ_CAPEX_MEDIAN_EST_REUT" hidden="1">"c3970"</definedName>
    <definedName name="IQ_CAPEX_NUM_EST" hidden="1">"c3521"</definedName>
    <definedName name="IQ_CAPEX_NUM_EST_REUT" hidden="1">"c3973"</definedName>
    <definedName name="IQ_CAPEX_STDDEV_EST" hidden="1">"c3522"</definedName>
    <definedName name="IQ_CAPEX_STDDEV_EST_REUT" hidden="1">"c3974"</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LOW_ACT_OR_EST" hidden="1">"c4154"</definedName>
    <definedName name="IQ_CASH_FLOW_EST" hidden="1">"c4153"</definedName>
    <definedName name="IQ_CASH_FLOW_GUIDANCE" hidden="1">"c4155"</definedName>
    <definedName name="IQ_CASH_FLOW_HIGH_EST" hidden="1">"c4156"</definedName>
    <definedName name="IQ_CASH_FLOW_HIGH_GUIDANCE" hidden="1">"c4201"</definedName>
    <definedName name="IQ_CASH_FLOW_LOW_EST" hidden="1">"c4157"</definedName>
    <definedName name="IQ_CASH_FLOW_LOW_GUIDANCE" hidden="1">"c4241"</definedName>
    <definedName name="IQ_CASH_FLOW_MEDIAN_EST" hidden="1">"c4158"</definedName>
    <definedName name="IQ_CASH_FLOW_NUM_EST" hidden="1">"c4159"</definedName>
    <definedName name="IQ_CASH_FLOW_STDDEV_EST" hidden="1">"c4160"</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OPER" hidden="1">"c122"</definedName>
    <definedName name="IQ_CASH_OPER_ACT_OR_EST" hidden="1">"c4164"</definedName>
    <definedName name="IQ_CASH_OPER_EST" hidden="1">"c4163"</definedName>
    <definedName name="IQ_CASH_OPER_GUIDANCE" hidden="1">"c4165"</definedName>
    <definedName name="IQ_CASH_OPER_HIGH_EST" hidden="1">"c4166"</definedName>
    <definedName name="IQ_CASH_OPER_HIGH_GUIDANCE" hidden="1">"c4185"</definedName>
    <definedName name="IQ_CASH_OPER_LOW_EST" hidden="1">"c4244"</definedName>
    <definedName name="IQ_CASH_OPER_LOW_GUIDANCE" hidden="1">"c4225"</definedName>
    <definedName name="IQ_CASH_OPER_MEDIAN_EST" hidden="1">"c4245"</definedName>
    <definedName name="IQ_CASH_OPER_NUM_EST" hidden="1">"c4246"</definedName>
    <definedName name="IQ_CASH_OPER_STDDEV_EST" hidden="1">"c4247"</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HIGH_EST" hidden="1">"c4251"</definedName>
    <definedName name="IQ_CASH_ST_INVEST_HIGH_GUIDANCE" hidden="1">"c4195"</definedName>
    <definedName name="IQ_CASH_ST_INVEST_LOW_EST" hidden="1">"c4252"</definedName>
    <definedName name="IQ_CASH_ST_INVEST_LOW_GUIDANCE" hidden="1">"c4235"</definedName>
    <definedName name="IQ_CASH_ST_INVEST_MEDIAN_EST" hidden="1">"c4253"</definedName>
    <definedName name="IQ_CASH_ST_INVEST_NUM_EST" hidden="1">"c4254"</definedName>
    <definedName name="IQ_CASH_ST_INVEST_STDDEV_EST" hidden="1">"c4255"</definedName>
    <definedName name="IQ_CASH_TAXES" hidden="1">"c125"</definedName>
    <definedName name="IQ_CASH_TAXES_FINAN" hidden="1">"c6292"</definedName>
    <definedName name="IQ_CASH_TAXES_INVEST" hidden="1">"c6291"</definedName>
    <definedName name="IQ_CASH_TAXES_OPER" hidden="1">"c6290"</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 hidden="1">"c2217"</definedName>
    <definedName name="IQ_CFPS_ACT_OR_EST_REUT" hidden="1">"c5463"</definedName>
    <definedName name="IQ_CFPS_EST" hidden="1">"c1667"</definedName>
    <definedName name="IQ_CFPS_EST_REUT" hidden="1">"c3844"</definedName>
    <definedName name="IQ_CFPS_GUIDANCE" hidden="1">"c4256"</definedName>
    <definedName name="IQ_CFPS_HIGH_EST" hidden="1">"c1669"</definedName>
    <definedName name="IQ_CFPS_HIGH_EST_REUT" hidden="1">"c3846"</definedName>
    <definedName name="IQ_CFPS_HIGH_GUIDANCE" hidden="1">"c4167"</definedName>
    <definedName name="IQ_CFPS_LOW_EST" hidden="1">"c1670"</definedName>
    <definedName name="IQ_CFPS_LOW_EST_REUT" hidden="1">"c3847"</definedName>
    <definedName name="IQ_CFPS_LOW_GUIDANCE" hidden="1">"c4207"</definedName>
    <definedName name="IQ_CFPS_MEDIAN_EST" hidden="1">"c1668"</definedName>
    <definedName name="IQ_CFPS_MEDIAN_EST_REUT" hidden="1">"c3845"</definedName>
    <definedName name="IQ_CFPS_NUM_EST" hidden="1">"c1671"</definedName>
    <definedName name="IQ_CFPS_NUM_EST_REUT" hidden="1">"c3848"</definedName>
    <definedName name="IQ_CFPS_STDDEV_EST" hidden="1">"c1672"</definedName>
    <definedName name="IQ_CFPS_STDDEV_EST_REUT" hidden="1">"c3849"</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OSITS_INTEREST_SECURITIES" hidden="1">"c5509"</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FF_LASTCLOSE_TARGET_PRICE_REUT" hidden="1">"c5436"</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EST" hidden="1">"c4277"</definedName>
    <definedName name="IQ_DISTRIBUTABLE_CASH_GUIDANCE" hidden="1">"c4279"</definedName>
    <definedName name="IQ_DISTRIBUTABLE_CASH_HIGH_EST" hidden="1">"c4280"</definedName>
    <definedName name="IQ_DISTRIBUTABLE_CASH_HIGH_GUIDANCE" hidden="1">"c4198"</definedName>
    <definedName name="IQ_DISTRIBUTABLE_CASH_LOW_EST" hidden="1">"c4281"</definedName>
    <definedName name="IQ_DISTRIBUTABLE_CASH_LOW_GUIDANCE" hidden="1">"c4238"</definedName>
    <definedName name="IQ_DISTRIBUTABLE_CASH_MEDIAN_EST" hidden="1">"c4282"</definedName>
    <definedName name="IQ_DISTRIBUTABLE_CASH_NUM_EST" hidden="1">"c4283"</definedName>
    <definedName name="IQ_DISTRIBUTABLE_CASH_PAYOUT" hidden="1">"c3005"</definedName>
    <definedName name="IQ_DISTRIBUTABLE_CASH_SHARE" hidden="1">"c3003"</definedName>
    <definedName name="IQ_DISTRIBUTABLE_CASH_SHARE_ACT_OR_EST" hidden="1">"c4286"</definedName>
    <definedName name="IQ_DISTRIBUTABLE_CASH_SHARE_EST" hidden="1">"c4285"</definedName>
    <definedName name="IQ_DISTRIBUTABLE_CASH_SHARE_GUIDANCE" hidden="1">"c4287"</definedName>
    <definedName name="IQ_DISTRIBUTABLE_CASH_SHARE_HIGH_EST" hidden="1">"c4288"</definedName>
    <definedName name="IQ_DISTRIBUTABLE_CASH_SHARE_HIGH_GUIDANCE" hidden="1">"c4199"</definedName>
    <definedName name="IQ_DISTRIBUTABLE_CASH_SHARE_LOW_EST" hidden="1">"c4289"</definedName>
    <definedName name="IQ_DISTRIBUTABLE_CASH_SHARE_LOW_GUIDANCE" hidden="1">"c4239"</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TDDEV_EST" hidden="1">"c4294"</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EST" hidden="1">"c1674"</definedName>
    <definedName name="IQ_DPS_EST_BOTTOM_UP" hidden="1">"c5493"</definedName>
    <definedName name="IQ_DPS_EST_BOTTOM_UP_REUT" hidden="1">"c5501"</definedName>
    <definedName name="IQ_DPS_EST_REUT" hidden="1">"c3851"</definedName>
    <definedName name="IQ_DPS_GUIDANCE" hidden="1">"c4302"</definedName>
    <definedName name="IQ_DPS_HIGH_EST" hidden="1">"c1676"</definedName>
    <definedName name="IQ_DPS_HIGH_EST_REUT" hidden="1">"c3853"</definedName>
    <definedName name="IQ_DPS_HIGH_GUIDANCE" hidden="1">"c4168"</definedName>
    <definedName name="IQ_DPS_LOW_EST" hidden="1">"c1677"</definedName>
    <definedName name="IQ_DPS_LOW_EST_REUT" hidden="1">"c3854"</definedName>
    <definedName name="IQ_DPS_LOW_GUIDANCE" hidden="1">"c4208"</definedName>
    <definedName name="IQ_DPS_MEDIAN_EST" hidden="1">"c1675"</definedName>
    <definedName name="IQ_DPS_MEDIAN_EST_REUT" hidden="1">"c3852"</definedName>
    <definedName name="IQ_DPS_NUM_EST" hidden="1">"c1678"</definedName>
    <definedName name="IQ_DPS_NUM_EST_REUT" hidden="1">"c3855"</definedName>
    <definedName name="IQ_DPS_STDDEV_EST" hidden="1">"c1679"</definedName>
    <definedName name="IQ_DPS_STDDEV_EST_REUT" hidden="1">"c3856"</definedName>
    <definedName name="IQ_EARNING_ASSET_YIELD" hidden="1">"c343"</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EQ_INC" hidden="1">"c3498"</definedName>
    <definedName name="IQ_EBIT_EQ_INC_EXCL_SBC" hidden="1">"c3502"</definedName>
    <definedName name="IQ_EBIT_EST" hidden="1">"c1681"</definedName>
    <definedName name="IQ_EBIT_EST_REUT" hidden="1">"c5333"</definedName>
    <definedName name="IQ_EBIT_EXCL_SBC" hidden="1">"c3082"</definedName>
    <definedName name="IQ_EBIT_GUIDANCE" hidden="1">"c4303"</definedName>
    <definedName name="IQ_EBIT_GW_ACT_OR_EST" hidden="1">"c4306"</definedName>
    <definedName name="IQ_EBIT_GW_EST" hidden="1">"c4305"</definedName>
    <definedName name="IQ_EBIT_GW_GUIDANCE" hidden="1">"c4307"</definedName>
    <definedName name="IQ_EBIT_GW_HIGH_EST" hidden="1">"c4308"</definedName>
    <definedName name="IQ_EBIT_GW_HIGH_GUIDANCE" hidden="1">"c4171"</definedName>
    <definedName name="IQ_EBIT_GW_LOW_EST" hidden="1">"c4309"</definedName>
    <definedName name="IQ_EBIT_GW_LOW_GUIDANCE" hidden="1">"c4211"</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GUIDANCE" hidden="1">"c4172"</definedName>
    <definedName name="IQ_EBIT_INT" hidden="1">"c360"</definedName>
    <definedName name="IQ_EBIT_LOW_EST" hidden="1">"c1684"</definedName>
    <definedName name="IQ_EBIT_LOW_EST_REUT" hidden="1">"c5336"</definedName>
    <definedName name="IQ_EBIT_LOW_GUIDANCE" hidden="1">"c4212"</definedName>
    <definedName name="IQ_EBIT_MARGIN" hidden="1">"c359"</definedName>
    <definedName name="IQ_EBIT_MEDIAN_EST" hidden="1">"c1682"</definedName>
    <definedName name="IQ_EBIT_MEDIAN_EST_REUT" hidden="1">"c5334"</definedName>
    <definedName name="IQ_EBIT_NUM_EST" hidden="1">"c1685"</definedName>
    <definedName name="IQ_EBIT_NUM_EST_REUT" hidden="1">"c5337"</definedName>
    <definedName name="IQ_EBIT_OVER_IE" hidden="1">"c1369"</definedName>
    <definedName name="IQ_EBIT_SBC_ACT_OR_EST" hidden="1">"c4316"</definedName>
    <definedName name="IQ_EBIT_SBC_EST" hidden="1">"c4315"</definedName>
    <definedName name="IQ_EBIT_SBC_GUIDANCE" hidden="1">"c4317"</definedName>
    <definedName name="IQ_EBIT_SBC_GW_ACT_OR_EST" hidden="1">"c4320"</definedName>
    <definedName name="IQ_EBIT_SBC_GW_EST" hidden="1">"c4319"</definedName>
    <definedName name="IQ_EBIT_SBC_GW_GUIDANCE" hidden="1">"c4321"</definedName>
    <definedName name="IQ_EBIT_SBC_GW_HIGH_EST" hidden="1">"c4322"</definedName>
    <definedName name="IQ_EBIT_SBC_GW_HIGH_GUIDANCE" hidden="1">"c4193"</definedName>
    <definedName name="IQ_EBIT_SBC_GW_LOW_EST" hidden="1">"c4323"</definedName>
    <definedName name="IQ_EBIT_SBC_GW_LOW_GUIDANCE" hidden="1">"c4233"</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LOW_EST" hidden="1">"c4329"</definedName>
    <definedName name="IQ_EBIT_SBC_LOW_GUIDANCE" hidden="1">"c4232"</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REUT" hidden="1">"c5462"</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GUIDANCE" hidden="1">"c4334"</definedName>
    <definedName name="IQ_EBITDA_HIGH_EST" hidden="1">"c370"</definedName>
    <definedName name="IQ_EBITDA_HIGH_EST_REUT" hidden="1">"c3642"</definedName>
    <definedName name="IQ_EBITDA_HIGH_GUIDANCE" hidden="1">"c4170"</definedName>
    <definedName name="IQ_EBITDA_INT" hidden="1">"c373"</definedName>
    <definedName name="IQ_EBITDA_LOW_EST" hidden="1">"c371"</definedName>
    <definedName name="IQ_EBITDA_LOW_EST_REUT" hidden="1">"c3643"</definedName>
    <definedName name="IQ_EBITDA_LOW_GUIDANCE" hidden="1">"c4210"</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BC_EST" hidden="1">"c4336"</definedName>
    <definedName name="IQ_EBITDA_SBC_GUIDANCE" hidden="1">"c4338"</definedName>
    <definedName name="IQ_EBITDA_SBC_HIGH_EST" hidden="1">"c4339"</definedName>
    <definedName name="IQ_EBITDA_SBC_HIGH_GUIDANCE" hidden="1">"c4194"</definedName>
    <definedName name="IQ_EBITDA_SBC_LOW_EST" hidden="1">"c4340"</definedName>
    <definedName name="IQ_EBITDA_SBC_LOW_GUIDANCE" hidden="1">"c4234"</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GAAP_GUIDANCE" hidden="1">"c4345"</definedName>
    <definedName name="IQ_EBT_GAAP_HIGH_GUIDANCE" hidden="1">"c4174"</definedName>
    <definedName name="IQ_EBT_GAAP_LOW_GUIDANCE" hidden="1">"c4214"</definedName>
    <definedName name="IQ_EBT_GUIDANCE" hidden="1">"c4346"</definedName>
    <definedName name="IQ_EBT_GW_GUIDANCE" hidden="1">"c4347"</definedName>
    <definedName name="IQ_EBT_GW_HIGH_GUIDANCE" hidden="1">"c4175"</definedName>
    <definedName name="IQ_EBT_GW_LOW_GUIDANCE" hidden="1">"c4215"</definedName>
    <definedName name="IQ_EBT_HIGH_GUIDANCE" hidden="1">"c4173"</definedName>
    <definedName name="IQ_EBT_INCL_MARGIN" hidden="1">"c387"</definedName>
    <definedName name="IQ_EBT_INS" hidden="1">"c388"</definedName>
    <definedName name="IQ_EBT_LOW_GUIDANCE" hidden="1">"c4213"</definedName>
    <definedName name="IQ_EBT_RE" hidden="1">"c6215"</definedName>
    <definedName name="IQ_EBT_REIT" hidden="1">"c389"</definedName>
    <definedName name="IQ_EBT_SBC_ACT_OR_EST" hidden="1">"c4350"</definedName>
    <definedName name="IQ_EBT_SBC_EST" hidden="1">"c4349"</definedName>
    <definedName name="IQ_EBT_SBC_GUIDANCE" hidden="1">"c4351"</definedName>
    <definedName name="IQ_EBT_SBC_GW_ACT_OR_EST" hidden="1">"c4354"</definedName>
    <definedName name="IQ_EBT_SBC_GW_EST" hidden="1">"c4353"</definedName>
    <definedName name="IQ_EBT_SBC_GW_GUIDANCE" hidden="1">"c4355"</definedName>
    <definedName name="IQ_EBT_SBC_GW_HIGH_EST" hidden="1">"c4356"</definedName>
    <definedName name="IQ_EBT_SBC_GW_HIGH_GUIDANCE" hidden="1">"c4191"</definedName>
    <definedName name="IQ_EBT_SBC_GW_LOW_EST" hidden="1">"c4357"</definedName>
    <definedName name="IQ_EBT_SBC_GW_LOW_GUIDANCE" hidden="1">"c4231"</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LOW_EST" hidden="1">"c4363"</definedName>
    <definedName name="IQ_EBT_SBC_LOW_GUIDANCE" hidden="1">"c4230"</definedName>
    <definedName name="IQ_EBT_SBC_MEDIAN_EST" hidden="1">"c4364"</definedName>
    <definedName name="IQ_EBT_SBC_NUM_EST" hidden="1">"c4365"</definedName>
    <definedName name="IQ_EBT_SBC_STDDEV_EST" hidden="1">"c4366"</definedName>
    <definedName name="IQ_EBT_UTI" hidden="1">"c390"</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REUT" hidden="1">"c5460"</definedName>
    <definedName name="IQ_EPS_EST" hidden="1">"c399"</definedName>
    <definedName name="IQ_EPS_EST_BOTTOM_UP" hidden="1">"c5489"</definedName>
    <definedName name="IQ_EPS_EST_BOTTOM_UP_REUT" hidden="1">"c5497"</definedName>
    <definedName name="IQ_EPS_EST_REUT" hidden="1">"c5453"</definedName>
    <definedName name="IQ_EPS_EXCL_GUIDANCE" hidden="1">"c4368"</definedName>
    <definedName name="IQ_EPS_EXCL_HIGH_GUIDANCE" hidden="1">"c4369"</definedName>
    <definedName name="IQ_EPS_EXCL_LOW_GUIDANCE" hidden="1">"c4204"</definedName>
    <definedName name="IQ_EPS_GAAP_GUIDANCE" hidden="1">"c4370"</definedName>
    <definedName name="IQ_EPS_GAAP_HIGH_GUIDANCE" hidden="1">"c4371"</definedName>
    <definedName name="IQ_EPS_GAAP_LOW_GUIDANCE" hidden="1">"c4205"</definedName>
    <definedName name="IQ_EPS_GW_ACT_OR_EST" hidden="1">"c2223"</definedName>
    <definedName name="IQ_EPS_GW_ACT_OR_EST_REUT" hidden="1">"c5469"</definedName>
    <definedName name="IQ_EPS_GW_EST" hidden="1">"c1737"</definedName>
    <definedName name="IQ_EPS_GW_EST_BOTTOM_UP" hidden="1">"c5491"</definedName>
    <definedName name="IQ_EPS_GW_EST_BOTTOM_UP_REUT" hidden="1">"c5499"</definedName>
    <definedName name="IQ_EPS_GW_EST_REUT" hidden="1">"c5389"</definedName>
    <definedName name="IQ_EPS_GW_GUIDANCE" hidden="1">"c4372"</definedName>
    <definedName name="IQ_EPS_GW_HIGH_EST" hidden="1">"c1739"</definedName>
    <definedName name="IQ_EPS_GW_HIGH_EST_REUT" hidden="1">"c5391"</definedName>
    <definedName name="IQ_EPS_GW_HIGH_GUIDANCE" hidden="1">"c4373"</definedName>
    <definedName name="IQ_EPS_GW_LOW_EST" hidden="1">"c1740"</definedName>
    <definedName name="IQ_EPS_GW_LOW_EST_REUT" hidden="1">"c5392"</definedName>
    <definedName name="IQ_EPS_GW_LOW_GUIDANCE" hidden="1">"c4206"</definedName>
    <definedName name="IQ_EPS_GW_MEDIAN_EST" hidden="1">"c1738"</definedName>
    <definedName name="IQ_EPS_GW_MEDIAN_EST_REUT" hidden="1">"c5390"</definedName>
    <definedName name="IQ_EPS_GW_NUM_EST" hidden="1">"c1741"</definedName>
    <definedName name="IQ_EPS_GW_NUM_EST_REUT" hidden="1">"c5393"</definedName>
    <definedName name="IQ_EPS_GW_STDDEV_EST" hidden="1">"c1742"</definedName>
    <definedName name="IQ_EPS_GW_STDDEV_EST_REUT" hidden="1">"c5394"</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RM" hidden="1">"c1902"</definedName>
    <definedName name="IQ_EPS_NORM_EST" hidden="1">"c2226"</definedName>
    <definedName name="IQ_EPS_NORM_EST_BOTTOM_UP" hidden="1">"c5490"</definedName>
    <definedName name="IQ_EPS_NORM_EST_BOTTOM_UP_REUT" hidden="1">"c5498"</definedName>
    <definedName name="IQ_EPS_NORM_EST_REUT" hidden="1">"c5326"</definedName>
    <definedName name="IQ_EPS_NORM_HIGH_EST" hidden="1">"c2228"</definedName>
    <definedName name="IQ_EPS_NORM_HIGH_EST_REUT" hidden="1">"c5328"</definedName>
    <definedName name="IQ_EPS_NORM_LOW_EST" hidden="1">"c2229"</definedName>
    <definedName name="IQ_EPS_NORM_LOW_EST_REUT" hidden="1">"c5329"</definedName>
    <definedName name="IQ_EPS_NORM_MEDIAN_EST" hidden="1">"c2227"</definedName>
    <definedName name="IQ_EPS_NORM_MEDIAN_EST_REUT" hidden="1">"c5327"</definedName>
    <definedName name="IQ_EPS_NORM_NUM_EST" hidden="1">"c2230"</definedName>
    <definedName name="IQ_EPS_NORM_NUM_EST_REUT" hidden="1">"c5330"</definedName>
    <definedName name="IQ_EPS_NORM_STDDEV_EST" hidden="1">"c2231"</definedName>
    <definedName name="IQ_EPS_NORM_STDDEV_EST_REUT" hidden="1">"c5331"</definedName>
    <definedName name="IQ_EPS_NUM_EST" hidden="1">"c402"</definedName>
    <definedName name="IQ_EPS_NUM_EST_REUT" hidden="1">"c5451"</definedName>
    <definedName name="IQ_EPS_REPORT_ACT_OR_EST" hidden="1">"c2224"</definedName>
    <definedName name="IQ_EPS_REPORT_ACT_OR_EST_REUT" hidden="1">"c5470"</definedName>
    <definedName name="IQ_EPS_REPORTED_EST" hidden="1">"c1744"</definedName>
    <definedName name="IQ_EPS_REPORTED_EST_BOTTOM_UP" hidden="1">"c5492"</definedName>
    <definedName name="IQ_EPS_REPORTED_EST_BOTTOM_UP_REUT" hidden="1">"c5500"</definedName>
    <definedName name="IQ_EPS_REPORTED_EST_REUT" hidden="1">"c5396"</definedName>
    <definedName name="IQ_EPS_REPORTED_HIGH_EST" hidden="1">"c1746"</definedName>
    <definedName name="IQ_EPS_REPORTED_HIGH_EST_REUT" hidden="1">"c5398"</definedName>
    <definedName name="IQ_EPS_REPORTED_LOW_EST" hidden="1">"c1747"</definedName>
    <definedName name="IQ_EPS_REPORTED_LOW_EST_REUT" hidden="1">"c5399"</definedName>
    <definedName name="IQ_EPS_REPORTED_MEDIAN_EST" hidden="1">"c1745"</definedName>
    <definedName name="IQ_EPS_REPORTED_MEDIAN_EST_REUT" hidden="1">"c5397"</definedName>
    <definedName name="IQ_EPS_REPORTED_NUM_EST" hidden="1">"c1748"</definedName>
    <definedName name="IQ_EPS_REPORTED_NUM_EST_REUT" hidden="1">"c5400"</definedName>
    <definedName name="IQ_EPS_REPORTED_STDDEV_EST" hidden="1">"c1749"</definedName>
    <definedName name="IQ_EPS_REPORTED_STDDEV_EST_REUT" hidden="1">"c5401"</definedName>
    <definedName name="IQ_EPS_SBC_ACT_OR_EST" hidden="1">"c4376"</definedName>
    <definedName name="IQ_EPS_SBC_EST" hidden="1">"c4375"</definedName>
    <definedName name="IQ_EPS_SBC_GUIDANCE" hidden="1">"c4377"</definedName>
    <definedName name="IQ_EPS_SBC_GW_ACT_OR_EST" hidden="1">"c4380"</definedName>
    <definedName name="IQ_EPS_SBC_GW_EST" hidden="1">"c4379"</definedName>
    <definedName name="IQ_EPS_SBC_GW_GUIDANCE" hidden="1">"c4381"</definedName>
    <definedName name="IQ_EPS_SBC_GW_HIGH_EST" hidden="1">"c4382"</definedName>
    <definedName name="IQ_EPS_SBC_GW_HIGH_GUIDANCE" hidden="1">"c4189"</definedName>
    <definedName name="IQ_EPS_SBC_GW_LOW_EST" hidden="1">"c4383"</definedName>
    <definedName name="IQ_EPS_SBC_GW_LOW_GUIDANCE" hidden="1">"c4229"</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LOW_EST" hidden="1">"c4389"</definedName>
    <definedName name="IQ_EPS_SBC_LOW_GUIDANCE" hidden="1">"c4228"</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REUT" hidden="1">"c5452"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BV" hidden="1">"c5630"</definedName>
    <definedName name="IQ_EST_ACT_BV_REUT" hidden="1">"c5409"</definedName>
    <definedName name="IQ_EST_ACT_BV_SHARE" hidden="1">"c3549"</definedName>
    <definedName name="IQ_EST_ACT_BV_SHARE_REUT" hidden="1">"c5445"</definedName>
    <definedName name="IQ_EST_ACT_CAPEX" hidden="1">"c3546"</definedName>
    <definedName name="IQ_EST_ACT_CAPEX_REUT" hidden="1">"c3975"</definedName>
    <definedName name="IQ_EST_ACT_CASH_EPS" hidden="1">"c5637"</definedName>
    <definedName name="IQ_EST_ACT_CASH_FLOW" hidden="1">"c4394"</definedName>
    <definedName name="IQ_EST_ACT_CASH_OPER" hidden="1">"c4395"</definedName>
    <definedName name="IQ_EST_ACT_CFPS" hidden="1">"c1673"</definedName>
    <definedName name="IQ_EST_ACT_CFPS_REUT" hidden="1">"c3850"</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DA" hidden="1">"c1664"</definedName>
    <definedName name="IQ_EST_ACT_EBITDA_REUT" hidden="1">"c3836"</definedName>
    <definedName name="IQ_EST_ACT_EBITDA_SBC" hidden="1">"c4401"</definedName>
    <definedName name="IQ_EST_ACT_EBT_SBC" hidden="1">"c4402"</definedName>
    <definedName name="IQ_EST_ACT_EBT_SBC_GW" hidden="1">"c4403"</definedName>
    <definedName name="IQ_EST_ACT_EPS" hidden="1">"c1648"</definedName>
    <definedName name="IQ_EST_ACT_EPS_GW" hidden="1">"c1743"</definedName>
    <definedName name="IQ_EST_ACT_EPS_GW_REUT" hidden="1">"c5395"</definedName>
    <definedName name="IQ_EST_ACT_EPS_NORM" hidden="1">"c2232"</definedName>
    <definedName name="IQ_EST_ACT_EPS_NORM_REUT" hidden="1">"c5332"</definedName>
    <definedName name="IQ_EST_ACT_EPS_REPORTED" hidden="1">"c1750"</definedName>
    <definedName name="IQ_EST_ACT_EPS_REPORTED_REUT" hidden="1">"c5402"</definedName>
    <definedName name="IQ_EST_ACT_EPS_REUT" hidden="1">"c5457"</definedName>
    <definedName name="IQ_EST_ACT_EPS_SBC" hidden="1">"c4404"</definedName>
    <definedName name="IQ_EST_ACT_EPS_SBC_GW" hidden="1">"c4405"</definedName>
    <definedName name="IQ_EST_ACT_FFO" hidden="1">"c1666"</definedName>
    <definedName name="IQ_EST_ACT_FFO_ADJ" hidden="1">"c4406"</definedName>
    <definedName name="IQ_EST_ACT_FFO_REUT" hidden="1">"c3843"</definedName>
    <definedName name="IQ_EST_ACT_FFO_SHARE" hidden="1">"c4407"</definedName>
    <definedName name="IQ_EST_ACT_GROSS_MARGIN" hidden="1">"c5553"</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ET_DEBT" hidden="1">"c3545"</definedName>
    <definedName name="IQ_EST_ACT_NET_DEBT_REUT" hidden="1">"c5446"</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OPER_INC" hidden="1">"c1694"</definedName>
    <definedName name="IQ_EST_ACT_OPER_INC_REUT" hidden="1">"c5346"</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REUT" hidden="1">"c3835"</definedName>
    <definedName name="IQ_EST_BV_DIFF_REUT" hidden="1">"c5433"</definedName>
    <definedName name="IQ_EST_BV_SHARE_DIFF" hidden="1">"c4147"</definedName>
    <definedName name="IQ_EST_BV_SHARE_SURPRISE_PERCENT" hidden="1">"c4148"</definedName>
    <definedName name="IQ_EST_BV_SURPRISE_PERCENT_REUT" hidden="1">"c5434"</definedName>
    <definedName name="IQ_EST_CAPEX_DIFF" hidden="1">"c4149"</definedName>
    <definedName name="IQ_EST_CAPEX_GROWTH_1YR" hidden="1">"c3588"</definedName>
    <definedName name="IQ_EST_CAPEX_GROWTH_1YR_REUT" hidden="1">"c5447"</definedName>
    <definedName name="IQ_EST_CAPEX_GROWTH_2YR" hidden="1">"c3589"</definedName>
    <definedName name="IQ_EST_CAPEX_GROWTH_2YR_REUT" hidden="1">"c5448"</definedName>
    <definedName name="IQ_EST_CAPEX_GROWTH_Q_1YR" hidden="1">"c3590"</definedName>
    <definedName name="IQ_EST_CAPEX_GROWTH_Q_1YR_REUT" hidden="1">"c5449"</definedName>
    <definedName name="IQ_EST_CAPEX_SEQ_GROWTH_Q" hidden="1">"c3591"</definedName>
    <definedName name="IQ_EST_CAPEX_SEQ_GROWTH_Q_REUT" hidden="1">"c5450"</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GROWTH_1YR" hidden="1">"c1774"</definedName>
    <definedName name="IQ_EST_CFPS_GROWTH_1YR_REUT" hidden="1">"c3878"</definedName>
    <definedName name="IQ_EST_CFPS_GROWTH_2YR" hidden="1">"c1775"</definedName>
    <definedName name="IQ_EST_CFPS_GROWTH_2YR_REUT" hidden="1">"c3879"</definedName>
    <definedName name="IQ_EST_CFPS_GROWTH_Q_1YR" hidden="1">"c1776"</definedName>
    <definedName name="IQ_EST_CFPS_GROWTH_Q_1YR_REUT" hidden="1">"c3880"</definedName>
    <definedName name="IQ_EST_CFPS_SEQ_GROWTH_Q" hidden="1">"c1777"</definedName>
    <definedName name="IQ_EST_CFPS_SEQ_GROWTH_Q_REUT" hidden="1">"c3881"</definedName>
    <definedName name="IQ_EST_CFPS_SURPRISE_PERCENT" hidden="1">"c1872"</definedName>
    <definedName name="IQ_EST_CFPS_SURPRISE_PERCENT_REUT" hidden="1">"c3893"</definedName>
    <definedName name="IQ_EST_CURRENCY" hidden="1">"c2140"</definedName>
    <definedName name="IQ_EST_CURRENCY_REUT" hidden="1">"c5437"</definedName>
    <definedName name="IQ_EST_DATE" hidden="1">"c1634"</definedName>
    <definedName name="IQ_EST_DATE_REUT" hidden="1">"c5438"</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GROWTH_1YR" hidden="1">"c1778"</definedName>
    <definedName name="IQ_EST_DPS_GROWTH_1YR_REUT" hidden="1">"c3882"</definedName>
    <definedName name="IQ_EST_DPS_GROWTH_2YR" hidden="1">"c1779"</definedName>
    <definedName name="IQ_EST_DPS_GROWTH_2YR_REUT" hidden="1">"c3883"</definedName>
    <definedName name="IQ_EST_DPS_GROWTH_Q_1YR" hidden="1">"c1780"</definedName>
    <definedName name="IQ_EST_DPS_GROWTH_Q_1YR_REUT" hidden="1">"c3884"</definedName>
    <definedName name="IQ_EST_DPS_SEQ_GROWTH_Q" hidden="1">"c1781"</definedName>
    <definedName name="IQ_EST_DPS_SEQ_GROWTH_Q_REUT" hidden="1">"c3885"</definedName>
    <definedName name="IQ_EST_DPS_SURPRISE_PERCENT" hidden="1">"c1874"</definedName>
    <definedName name="IQ_EST_DPS_SURPRISE_PERCENT_REUT" hidden="1">"c3895"</definedName>
    <definedName name="IQ_EST_EBIT_DIFF" hidden="1">"c1875"</definedName>
    <definedName name="IQ_EST_EBIT_DIFF_REUT" hidden="1">"c5413"</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DA_DIFF" hidden="1">"c1867"</definedName>
    <definedName name="IQ_EST_EBITDA_DIFF_REUT" hidden="1">"c3888"</definedName>
    <definedName name="IQ_EST_EBITDA_GROWTH_1YR" hidden="1">"c1766"</definedName>
    <definedName name="IQ_EST_EBITDA_GROWTH_1YR_REUT" hidden="1">"c3864"</definedName>
    <definedName name="IQ_EST_EBITDA_GROWTH_2YR" hidden="1">"c1767"</definedName>
    <definedName name="IQ_EST_EBITDA_GROWTH_2YR_REUT" hidden="1">"c3865"</definedName>
    <definedName name="IQ_EST_EBITDA_GROWTH_Q_1YR" hidden="1">"c1768"</definedName>
    <definedName name="IQ_EST_EBITDA_GROWTH_Q_1YR_REUT" hidden="1">"c3866"</definedName>
    <definedName name="IQ_EST_EBITDA_SBC_DIFF" hidden="1">"c4335"</definedName>
    <definedName name="IQ_EST_EBITDA_SBC_SURPRISE_PERCENT" hidden="1">"c4344"</definedName>
    <definedName name="IQ_EST_EBITDA_SEQ_GROWTH_Q" hidden="1">"c1769"</definedName>
    <definedName name="IQ_EST_EBITDA_SEQ_GROWTH_Q_REUT" hidden="1">"c3867"</definedName>
    <definedName name="IQ_EST_EBITDA_SURPRISE_PERCENT" hidden="1">"c1868"</definedName>
    <definedName name="IQ_EST_EBITDA_SURPRISE_PERCENT_REUT" hidden="1">"c3889"</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REUT" hidden="1">"c5458"</definedName>
    <definedName name="IQ_EST_EPS_GROWTH_1YR" hidden="1">"c1636"</definedName>
    <definedName name="IQ_EST_EPS_GROWTH_1YR_REUT" hidden="1">"c3646"</definedName>
    <definedName name="IQ_EST_EPS_GROWTH_2YR" hidden="1">"c1637"</definedName>
    <definedName name="IQ_EST_EPS_GROWTH_2YR_REUT" hidden="1">"c3858"</definedName>
    <definedName name="IQ_EST_EPS_GROWTH_5YR" hidden="1">"c1655"</definedName>
    <definedName name="IQ_EST_EPS_GROWTH_5YR_BOTTOM_UP" hidden="1">"c5487"</definedName>
    <definedName name="IQ_EST_EPS_GROWTH_5YR_BOTTOM_UP_REUT" hidden="1">"c5495"</definedName>
    <definedName name="IQ_EST_EPS_GROWTH_5YR_HIGH" hidden="1">"c1657"</definedName>
    <definedName name="IQ_EST_EPS_GROWTH_5YR_HIGH_REUT" hidden="1">"c5322"</definedName>
    <definedName name="IQ_EST_EPS_GROWTH_5YR_LOW" hidden="1">"c1658"</definedName>
    <definedName name="IQ_EST_EPS_GROWTH_5YR_LOW_REUT" hidden="1">"c5323"</definedName>
    <definedName name="IQ_EST_EPS_GROWTH_5YR_MEDIAN" hidden="1">"c1656"</definedName>
    <definedName name="IQ_EST_EPS_GROWTH_5YR_MEDIAN_REUT" hidden="1">"c5321"</definedName>
    <definedName name="IQ_EST_EPS_GROWTH_5YR_NUM" hidden="1">"c1659"</definedName>
    <definedName name="IQ_EST_EPS_GROWTH_5YR_NUM_REUT" hidden="1">"c5324"</definedName>
    <definedName name="IQ_EST_EPS_GROWTH_5YR_REUT" hidden="1">"c3633"</definedName>
    <definedName name="IQ_EST_EPS_GROWTH_5YR_STDDEV" hidden="1">"c1660"</definedName>
    <definedName name="IQ_EST_EPS_GROWTH_5YR_STDDEV_REUT" hidden="1">"c5325"</definedName>
    <definedName name="IQ_EST_EPS_GROWTH_Q_1YR" hidden="1">"c1641"</definedName>
    <definedName name="IQ_EST_EPS_GROWTH_Q_1YR_REUT" hidden="1">"c5410"</definedName>
    <definedName name="IQ_EST_EPS_GW_DIFF" hidden="1">"c1891"</definedName>
    <definedName name="IQ_EST_EPS_GW_DIFF_REUT" hidden="1">"c5429"</definedName>
    <definedName name="IQ_EST_EPS_GW_SURPRISE_PERCENT" hidden="1">"c1892"</definedName>
    <definedName name="IQ_EST_EPS_GW_SURPRISE_PERCENT_REUT" hidden="1">"c5430"</definedName>
    <definedName name="IQ_EST_EPS_NORM_DIFF" hidden="1">"c2247"</definedName>
    <definedName name="IQ_EST_EPS_NORM_DIFF_REUT" hidden="1">"c5411"</definedName>
    <definedName name="IQ_EST_EPS_NORM_SURPRISE_PERCENT" hidden="1">"c2248"</definedName>
    <definedName name="IQ_EST_EPS_NORM_SURPRISE_PERCENT_REUT" hidden="1">"c5412"</definedName>
    <definedName name="IQ_EST_EPS_REPORT_DIFF" hidden="1">"c1893"</definedName>
    <definedName name="IQ_EST_EPS_REPORT_DIFF_REUT" hidden="1">"c5431"</definedName>
    <definedName name="IQ_EST_EPS_REPORT_SURPRISE_PERCENT" hidden="1">"c1894"</definedName>
    <definedName name="IQ_EST_EPS_REPORT_SURPRISE_PERCENT_REUT" hidden="1">"c5432"</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REUT" hidden="1">"c3859"</definedName>
    <definedName name="IQ_EST_EPS_SURPRISE" hidden="1">"c1635"</definedName>
    <definedName name="IQ_EST_EPS_SURPRISE_PERCENT" hidden="1">"c1635"</definedName>
    <definedName name="IQ_EST_EPS_SURPRISE_PERCENT_REUT" hidden="1">"c5459"</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"c1869"</definedName>
    <definedName name="IQ_EST_FFO_DIFF_REUT" hidden="1">"c3890"</definedName>
    <definedName name="IQ_EST_FFO_GROWTH_1YR" hidden="1">"c1770"</definedName>
    <definedName name="IQ_EST_FFO_GROWTH_1YR_REUT" hidden="1">"c3874"</definedName>
    <definedName name="IQ_EST_FFO_GROWTH_2YR" hidden="1">"c1771"</definedName>
    <definedName name="IQ_EST_FFO_GROWTH_2YR_REUT" hidden="1">"c3875"</definedName>
    <definedName name="IQ_EST_FFO_GROWTH_Q_1YR" hidden="1">"c1772"</definedName>
    <definedName name="IQ_EST_FFO_GROWTH_Q_1YR_REUT" hidden="1">"c3876"</definedName>
    <definedName name="IQ_EST_FFO_SEQ_GROWTH_Q" hidden="1">"c1773"</definedName>
    <definedName name="IQ_EST_FFO_SEQ_GROWTH_Q_REUT" hidden="1">"c3877"</definedName>
    <definedName name="IQ_EST_FFO_SHARE_DIFF" hidden="1">"c4444"</definedName>
    <definedName name="IQ_EST_FFO_SHARE_GROWTH_1YR" hidden="1">"c4425"</definedName>
    <definedName name="IQ_EST_FFO_SHARE_GROWTH_2YR" hidden="1">"c4426"</definedName>
    <definedName name="IQ_EST_FFO_SHARE_GROWTH_Q_1YR" hidden="1">"c4427"</definedName>
    <definedName name="IQ_EST_FFO_SHARE_SEQ_GROWTH_Q" hidden="1">"c4428"</definedName>
    <definedName name="IQ_EST_FFO_SHARE_SURPRISE_PERCENT" hidden="1">"c4453"</definedName>
    <definedName name="IQ_EST_FFO_SURPRISE_PERCENT" hidden="1">"c1870"</definedName>
    <definedName name="IQ_EST_FFO_SURPRISE_PERCENT_REUT" hidden="1">"c3891"</definedName>
    <definedName name="IQ_EST_FOOTNOTE" hidden="1">"c4540"</definedName>
    <definedName name="IQ_EST_FOOTNOTE_REUT" hidden="1">"c5478"</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"c1896"</definedName>
    <definedName name="IQ_EST_NET_DEBT_DIFF" hidden="1">"c4466"</definedName>
    <definedName name="IQ_EST_NET_DEBT_SURPRISE_PERCENT" hidden="1">"c4468"</definedName>
    <definedName name="IQ_EST_NI_DIFF" hidden="1">"c1885"</definedName>
    <definedName name="IQ_EST_NI_DIFF_REUT" hidden="1">"c5423"</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UM_BUY" hidden="1">"c1759"</definedName>
    <definedName name="IQ_EST_NUM_BUY_REUT" hidden="1">"c3869"</definedName>
    <definedName name="IQ_EST_NUM_HIGH_REC" hidden="1">"c5649"</definedName>
    <definedName name="IQ_EST_NUM_HIGH_REC_REUT" hidden="1">"c3870"</definedName>
    <definedName name="IQ_EST_NUM_HIGHEST_REC" hidden="1">"c5648"</definedName>
    <definedName name="IQ_EST_NUM_HIGHEST_REC_REUT" hidden="1">"c3869"</definedName>
    <definedName name="IQ_EST_NUM_HOLD" hidden="1">"c1761"</definedName>
    <definedName name="IQ_EST_NUM_HOLD_REUT" hidden="1">"c3871"</definedName>
    <definedName name="IQ_EST_NUM_LOW_REC" hidden="1">"c5651"</definedName>
    <definedName name="IQ_EST_NUM_LOW_REC_REUT" hidden="1">"c3872"</definedName>
    <definedName name="IQ_EST_NUM_LOWEST_REC" hidden="1">"c5652"</definedName>
    <definedName name="IQ_EST_NUM_LOWEST_REC_REUT" hidden="1">"c3873"</definedName>
    <definedName name="IQ_EST_NUM_NEUTRAL_REC" hidden="1">"c5650"</definedName>
    <definedName name="IQ_EST_NUM_NEUTRAL_REC_REUT" hidden="1">"c3871"</definedName>
    <definedName name="IQ_EST_NUM_NO_OPINION" hidden="1">"c1758"</definedName>
    <definedName name="IQ_EST_NUM_NO_OPINION_REUT" hidden="1">"c3868"</definedName>
    <definedName name="IQ_EST_NUM_OUTPERFORM" hidden="1">"c1760"</definedName>
    <definedName name="IQ_EST_NUM_OUTPERFORM_REUT" hidden="1">"c3870"</definedName>
    <definedName name="IQ_EST_NUM_SELL" hidden="1">"c1763"</definedName>
    <definedName name="IQ_EST_NUM_SELL_REUT" hidden="1">"c3873"</definedName>
    <definedName name="IQ_EST_NUM_UNDERPERFORM" hidden="1">"c1762"</definedName>
    <definedName name="IQ_EST_NUM_UNDERPERFORM_REUT" hidden="1">"c3872"</definedName>
    <definedName name="IQ_EST_OPER_INC_DIFF" hidden="1">"c1877"</definedName>
    <definedName name="IQ_EST_OPER_INC_DIFF_REUT" hidden="1">"c5415"</definedName>
    <definedName name="IQ_EST_OPER_INC_SURPRISE_PERCENT" hidden="1">"c1878"</definedName>
    <definedName name="IQ_EST_OPER_INC_SURPRISE_PERCENT_REUT" hidden="1">"c5416"</definedName>
    <definedName name="IQ_EST_PRE_TAX_DIFF" hidden="1">"c1879"</definedName>
    <definedName name="IQ_EST_PRE_TAX_DIFF_REUT" hidden="1">"c5417"</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RECURRING_PROFIT_SHARE_DIFF" hidden="1">"c4505"</definedName>
    <definedName name="IQ_EST_RECURRING_PROFIT_SHARE_SURPRISE_PERCENT" hidden="1">"c4515"</definedName>
    <definedName name="IQ_EST_REV_DIFF" hidden="1">"c1865"</definedName>
    <definedName name="IQ_EST_REV_DIFF_REUT" hidden="1">"c3886"</definedName>
    <definedName name="IQ_EST_REV_GROWTH_1YR" hidden="1">"c1638"</definedName>
    <definedName name="IQ_EST_REV_GROWTH_1YR_REUT" hidden="1">"c3860"</definedName>
    <definedName name="IQ_EST_REV_GROWTH_2YR" hidden="1">"c1639"</definedName>
    <definedName name="IQ_EST_REV_GROWTH_2YR_REUT" hidden="1">"c3861"</definedName>
    <definedName name="IQ_EST_REV_GROWTH_Q_1YR" hidden="1">"c1640"</definedName>
    <definedName name="IQ_EST_REV_GROWTH_Q_1YR_REUT" hidden="1">"c3862"</definedName>
    <definedName name="IQ_EST_REV_SEQ_GROWTH_Q" hidden="1">"c1765"</definedName>
    <definedName name="IQ_EST_REV_SEQ_GROWTH_Q_REUT" hidden="1">"c3863"</definedName>
    <definedName name="IQ_EST_REV_SURPRISE_PERCENT" hidden="1">"c1866"</definedName>
    <definedName name="IQ_EST_REV_SURPRISE_PERCENT_REUT" hidden="1">"c3887"</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CT_OR_EST" hidden="1">"c2216"</definedName>
    <definedName name="IQ_FFO_ADJ_ACT_OR_EST" hidden="1">"c4435"</definedName>
    <definedName name="IQ_FFO_ADJ_EST" hidden="1">"c4434"</definedName>
    <definedName name="IQ_FFO_ADJ_GUIDANCE" hidden="1">"c4436"</definedName>
    <definedName name="IQ_FFO_ADJ_HIGH_EST" hidden="1">"c4437"</definedName>
    <definedName name="IQ_FFO_ADJ_HIGH_GUIDANCE" hidden="1">"c4202"</definedName>
    <definedName name="IQ_FFO_ADJ_LOW_EST" hidden="1">"c4438"</definedName>
    <definedName name="IQ_FFO_ADJ_LOW_GUIDANCE" hidden="1">"c4242"</definedName>
    <definedName name="IQ_FFO_ADJ_MEDIAN_EST" hidden="1">"c4439"</definedName>
    <definedName name="IQ_FFO_ADJ_NUM_EST" hidden="1">"c4440"</definedName>
    <definedName name="IQ_FFO_ADJ_STDDEV_EST" hidden="1">"c4441"</definedName>
    <definedName name="IQ_FFO_EST" hidden="1">"c418"</definedName>
    <definedName name="IQ_FFO_EST_REUT" hidden="1">"c3837"</definedName>
    <definedName name="IQ_FFO_GUIDANCE" hidden="1">"c4443"</definedName>
    <definedName name="IQ_FFO_HIGH_EST" hidden="1">"c419"</definedName>
    <definedName name="IQ_FFO_HIGH_EST_REUT" hidden="1">"c3839"</definedName>
    <definedName name="IQ_FFO_HIGH_GUIDANCE" hidden="1">"c4184"</definedName>
    <definedName name="IQ_FFO_LOW_EST" hidden="1">"c420"</definedName>
    <definedName name="IQ_FFO_LOW_EST_REUT" hidden="1">"c3840"</definedName>
    <definedName name="IQ_FFO_LOW_GUIDANCE" hidden="1">"c4224"</definedName>
    <definedName name="IQ_FFO_MEDIAN_EST" hidden="1">"c1665"</definedName>
    <definedName name="IQ_FFO_MEDIAN_EST_REUT" hidden="1">"c3838"</definedName>
    <definedName name="IQ_FFO_NUM_EST" hidden="1">"c421"</definedName>
    <definedName name="IQ_FFO_NUM_EST_REUT" hidden="1">"c3841"</definedName>
    <definedName name="IQ_FFO_PAYOUT_RATIO" hidden="1">"c3492"</definedName>
    <definedName name="IQ_FFO_SHARE_ACT_OR_EST" hidden="1">"c4446"</definedName>
    <definedName name="IQ_FFO_SHARE_EST" hidden="1">"c4445"</definedName>
    <definedName name="IQ_FFO_SHARE_GUIDANCE" hidden="1">"c4447"</definedName>
    <definedName name="IQ_FFO_SHARE_HIGH_EST" hidden="1">"c4448"</definedName>
    <definedName name="IQ_FFO_SHARE_HIGH_GUIDANCE" hidden="1">"c4203"</definedName>
    <definedName name="IQ_FFO_SHARE_LOW_EST" hidden="1">"c4449"</definedName>
    <definedName name="IQ_FFO_SHARE_LOW_GUIDANCE" hidden="1">"c4243"</definedName>
    <definedName name="IQ_FFO_SHARE_MEDIAN_EST" hidden="1">"c4450"</definedName>
    <definedName name="IQ_FFO_SHARE_NUM_EST" hidden="1">"c4451"</definedName>
    <definedName name="IQ_FFO_SHARE_STDDEV_EST" hidden="1">"c4452"</definedName>
    <definedName name="IQ_FFO_STDDEV_EST" hidden="1">"c422"</definedName>
    <definedName name="IQ_FFO_STDDEV_EST_REUT" hidden="1">"c3842"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OODWILL_NET" hidden="1">"c1380"</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STDDEV_EST" hidden="1">"c5552"</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DAYS_REV_OUT" hidden="1">"c5993"</definedName>
    <definedName name="IQ_HC_EQUIV_ADMISSIONS_GROWTH" hidden="1">"c5998"</definedName>
    <definedName name="IQ_HC_EQUIVALENT_ADMISSIONS" hidden="1">"c5958"</definedName>
    <definedName name="IQ_HC_EQUIVALENT_ADMISSIONS_SF" hidden="1">"c6007"</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SALARIES_PCT_REV" hidden="1">"c5970"</definedName>
    <definedName name="IQ_HC_SUPPLIES_PCT_REV" hidden="1">"c5971"</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IGH_TARGET_PRICE" hidden="1">"c1651"</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 hidden="1">"c6225"</definedName>
    <definedName name="IQ_INT_INC_REIT" hidden="1">"c597"</definedName>
    <definedName name="IQ_INT_INC_TOTAL" hidden="1">"c598"</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CAPEX_ACT_OR_EST" hidden="1">"c4458"</definedName>
    <definedName name="IQ_MAINT_CAPEX_EST" hidden="1">"c4457"</definedName>
    <definedName name="IQ_MAINT_CAPEX_GUIDANCE" hidden="1">"c4459"</definedName>
    <definedName name="IQ_MAINT_CAPEX_HIGH_EST" hidden="1">"c4460"</definedName>
    <definedName name="IQ_MAINT_CAPEX_HIGH_GUIDANCE" hidden="1">"c4197"</definedName>
    <definedName name="IQ_MAINT_CAPEX_LOW_EST" hidden="1">"c4461"</definedName>
    <definedName name="IQ_MAINT_CAPEX_LOW_GUIDANCE" hidden="1">"c4237"</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HARE_ACT_OR_EST" hidden="1">"c5615"</definedName>
    <definedName name="IQ_NAV_SHARE_ACT_OR_EST_REUT" hidden="1">"c5623"</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STDDEV_EST" hidden="1">"c5611"</definedName>
    <definedName name="IQ_NAV_SHARE_STDDEV_EST_REUT" hidden="1">"c5619"</definedName>
    <definedName name="IQ_NAV_STDDEV_EST" hidden="1">"c1756"</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GUIDANCE" hidden="1">"c4467"</definedName>
    <definedName name="IQ_NET_DEBT_HIGH_EST" hidden="1">"c3518"</definedName>
    <definedName name="IQ_NET_DEBT_HIGH_EST_REUT" hidden="1">"c3978"</definedName>
    <definedName name="IQ_NET_DEBT_HIGH_GUIDANCE" hidden="1">"c4181"</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GUIDANCE" hidden="1">"c4221"</definedName>
    <definedName name="IQ_NET_DEBT_MEDIAN_EST" hidden="1">"c3520"</definedName>
    <definedName name="IQ_NET_DEBT_MEDIAN_EST_REUT" hidden="1">"c3977"</definedName>
    <definedName name="IQ_NET_DEBT_NUM_EST" hidden="1">"c3515"</definedName>
    <definedName name="IQ_NET_DEBT_NUM_EST_REUT" hidden="1">"c3980"</definedName>
    <definedName name="IQ_NET_DEBT_STDDEV_EST" hidden="1">"c3516"</definedName>
    <definedName name="IQ_NET_DEBT_STDDEV_EST_REUT" hidden="1">"c3981"</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EST_REUT" hidden="1">"c5368"</definedName>
    <definedName name="IQ_NI_GAAP_GUIDANCE" hidden="1">"c4470"</definedName>
    <definedName name="IQ_NI_GAAP_HIGH_GUIDANCE" hidden="1">"c4177"</definedName>
    <definedName name="IQ_NI_GAAP_LOW_GUIDANCE" hidden="1">"c4217"</definedName>
    <definedName name="IQ_NI_GUIDANCE" hidden="1">"c4469"</definedName>
    <definedName name="IQ_NI_GW_EST" hidden="1">"c1723"</definedName>
    <definedName name="IQ_NI_GW_EST_REUT" hidden="1">"c5375"</definedName>
    <definedName name="IQ_NI_GW_GUIDANCE" hidden="1">"c4471"</definedName>
    <definedName name="IQ_NI_GW_HIGH_EST" hidden="1">"c1725"</definedName>
    <definedName name="IQ_NI_GW_HIGH_EST_REUT" hidden="1">"c5377"</definedName>
    <definedName name="IQ_NI_GW_HIGH_GUIDANCE" hidden="1">"c4178"</definedName>
    <definedName name="IQ_NI_GW_LOW_EST" hidden="1">"c1726"</definedName>
    <definedName name="IQ_NI_GW_LOW_EST_REUT" hidden="1">"c5378"</definedName>
    <definedName name="IQ_NI_GW_LOW_GUIDANCE" hidden="1">"c4218"</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GUIDANCE" hidden="1">"c4176"</definedName>
    <definedName name="IQ_NI_LOW_EST" hidden="1">"c1719"</definedName>
    <definedName name="IQ_NI_LOW_EST_REUT" hidden="1">"c5371"</definedName>
    <definedName name="IQ_NI_LOW_GUIDANCE" hidden="1">"c4216"</definedName>
    <definedName name="IQ_NI_MARGIN" hidden="1">"c794"</definedName>
    <definedName name="IQ_NI_MEDIAN_EST" hidden="1">"c1717"</definedName>
    <definedName name="IQ_NI_MEDIAN_EST_REUT" hidden="1">"c5369"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EST" hidden="1">"c4473"</definedName>
    <definedName name="IQ_NI_SBC_GUIDANCE" hidden="1">"c4475"</definedName>
    <definedName name="IQ_NI_SBC_GW_ACT_OR_EST" hidden="1">"c4478"</definedName>
    <definedName name="IQ_NI_SBC_GW_EST" hidden="1">"c4477"</definedName>
    <definedName name="IQ_NI_SBC_GW_GUIDANCE" hidden="1">"c4479"</definedName>
    <definedName name="IQ_NI_SBC_GW_HIGH_EST" hidden="1">"c4480"</definedName>
    <definedName name="IQ_NI_SBC_GW_HIGH_GUIDANCE" hidden="1">"c4187"</definedName>
    <definedName name="IQ_NI_SBC_GW_LOW_EST" hidden="1">"c4481"</definedName>
    <definedName name="IQ_NI_SBC_GW_LOW_GUIDANCE" hidden="1">"c4227"</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LOW_EST" hidden="1">"c4487"</definedName>
    <definedName name="IQ_NI_SBC_LOW_GUIDANCE" hidden="1">"c4226"</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_EPS_ACT_OR_EST" hidden="1">"c2249"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AVG_DAILY_SALES_VOL_EQ_INC_GAS" hidden="1">"c5797"</definedName>
    <definedName name="IQ_OG_AVG_DAILY_SALES_VOL_EQ_INC_NGL" hidden="1">"c5798"</definedName>
    <definedName name="IQ_OG_AVG_DAILY_SALES_VOL_EQ_INC_OIL" hidden="1">"c5796"</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ACRE_GROSS_EQ_INC" hidden="1">"c5800"</definedName>
    <definedName name="IQ_OG_UNDEVELOPED_ACRE_NET_EQ_INC" hidden="1">"c5801"</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REUT" hidden="1">"c5466"</definedName>
    <definedName name="IQ_OPER_INC_BR" hidden="1">"c850"</definedName>
    <definedName name="IQ_OPER_INC_EST" hidden="1">"c1688"</definedName>
    <definedName name="IQ_OPER_INC_EST_REUT" hidden="1">"c5340"</definedName>
    <definedName name="IQ_OPER_INC_FIN" hidden="1">"c851"</definedName>
    <definedName name="IQ_OPER_INC_HIGH_EST" hidden="1">"c1690"</definedName>
    <definedName name="IQ_OPER_INC_HIGH_EST_REUT" hidden="1">"c5342"</definedName>
    <definedName name="IQ_OPER_INC_INS" hidden="1">"c852"</definedName>
    <definedName name="IQ_OPER_INC_LOW_EST" hidden="1">"c1691"</definedName>
    <definedName name="IQ_OPER_INC_LOW_EST_REUT" hidden="1">"c5343"</definedName>
    <definedName name="IQ_OPER_INC_MARGIN" hidden="1">"c1448"</definedName>
    <definedName name="IQ_OPER_INC_MEDIAN_EST" hidden="1">"c1689"</definedName>
    <definedName name="IQ_OPER_INC_MEDIAN_EST_REUT" hidden="1">"c5341"</definedName>
    <definedName name="IQ_OPER_INC_NUM_EST" hidden="1">"c1692"</definedName>
    <definedName name="IQ_OPER_INC_NUM_EST_REUT" hidden="1">"c5344"</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REUT" hidden="1">"c3959"</definedName>
    <definedName name="IQ_PERCENT_CHANGE_EST_5YR_GROWTH_RATE_18MONTHS" hidden="1">"c1853"</definedName>
    <definedName name="IQ_PERCENT_CHANGE_EST_5YR_GROWTH_RATE_18MONTHS_REUT" hidden="1">"c3960"</definedName>
    <definedName name="IQ_PERCENT_CHANGE_EST_5YR_GROWTH_RATE_3MONTHS" hidden="1">"c1849"</definedName>
    <definedName name="IQ_PERCENT_CHANGE_EST_5YR_GROWTH_RATE_3MONTHS_REUT" hidden="1">"c3956"</definedName>
    <definedName name="IQ_PERCENT_CHANGE_EST_5YR_GROWTH_RATE_6MONTHS" hidden="1">"c1850"</definedName>
    <definedName name="IQ_PERCENT_CHANGE_EST_5YR_GROWTH_RATE_6MONTHS_REUT" hidden="1">"c3957"</definedName>
    <definedName name="IQ_PERCENT_CHANGE_EST_5YR_GROWTH_RATE_9MONTHS" hidden="1">"c1851"</definedName>
    <definedName name="IQ_PERCENT_CHANGE_EST_5YR_GROWTH_RATE_9MONTHS_REUT" hidden="1">"c3958"</definedName>
    <definedName name="IQ_PERCENT_CHANGE_EST_5YR_GROWTH_RATE_DAY" hidden="1">"c1846"</definedName>
    <definedName name="IQ_PERCENT_CHANGE_EST_5YR_GROWTH_RATE_DAY_REUT" hidden="1">"c3954"</definedName>
    <definedName name="IQ_PERCENT_CHANGE_EST_5YR_GROWTH_RATE_MONTH" hidden="1">"c1848"</definedName>
    <definedName name="IQ_PERCENT_CHANGE_EST_5YR_GROWTH_RATE_MONTH_REUT" hidden="1">"c3955"</definedName>
    <definedName name="IQ_PERCENT_CHANGE_EST_5YR_GROWTH_RATE_WEEK" hidden="1">"c1847"</definedName>
    <definedName name="IQ_PERCENT_CHANGE_EST_5YR_GROWTH_RATE_WEEK_REUT" hidden="1">"c5435"</definedName>
    <definedName name="IQ_PERCENT_CHANGE_EST_CFPS_12MONTHS" hidden="1">"c1812"</definedName>
    <definedName name="IQ_PERCENT_CHANGE_EST_CFPS_12MONTHS_REUT" hidden="1">"c3924"</definedName>
    <definedName name="IQ_PERCENT_CHANGE_EST_CFPS_18MONTHS" hidden="1">"c1813"</definedName>
    <definedName name="IQ_PERCENT_CHANGE_EST_CFPS_18MONTHS_REUT" hidden="1">"c3925"</definedName>
    <definedName name="IQ_PERCENT_CHANGE_EST_CFPS_3MONTHS" hidden="1">"c1809"</definedName>
    <definedName name="IQ_PERCENT_CHANGE_EST_CFPS_3MONTHS_REUT" hidden="1">"c3921"</definedName>
    <definedName name="IQ_PERCENT_CHANGE_EST_CFPS_6MONTHS" hidden="1">"c1810"</definedName>
    <definedName name="IQ_PERCENT_CHANGE_EST_CFPS_6MONTHS_REUT" hidden="1">"c3922"</definedName>
    <definedName name="IQ_PERCENT_CHANGE_EST_CFPS_9MONTHS" hidden="1">"c1811"</definedName>
    <definedName name="IQ_PERCENT_CHANGE_EST_CFPS_9MONTHS_REUT" hidden="1">"c3923"</definedName>
    <definedName name="IQ_PERCENT_CHANGE_EST_CFPS_DAY" hidden="1">"c1806"</definedName>
    <definedName name="IQ_PERCENT_CHANGE_EST_CFPS_DAY_REUT" hidden="1">"c3919"</definedName>
    <definedName name="IQ_PERCENT_CHANGE_EST_CFPS_MONTH" hidden="1">"c1808"</definedName>
    <definedName name="IQ_PERCENT_CHANGE_EST_CFPS_MONTH_REUT" hidden="1">"c3920"</definedName>
    <definedName name="IQ_PERCENT_CHANGE_EST_CFPS_WEEK" hidden="1">"c1807"</definedName>
    <definedName name="IQ_PERCENT_CHANGE_EST_CFPS_WEEK_REUT" hidden="1">"c3962"</definedName>
    <definedName name="IQ_PERCENT_CHANGE_EST_DPS_12MONTHS" hidden="1">"c1820"</definedName>
    <definedName name="IQ_PERCENT_CHANGE_EST_DPS_12MONTHS_REUT" hidden="1">"c3931"</definedName>
    <definedName name="IQ_PERCENT_CHANGE_EST_DPS_18MONTHS" hidden="1">"c1821"</definedName>
    <definedName name="IQ_PERCENT_CHANGE_EST_DPS_18MONTHS_REUT" hidden="1">"c3932"</definedName>
    <definedName name="IQ_PERCENT_CHANGE_EST_DPS_3MONTHS" hidden="1">"c1817"</definedName>
    <definedName name="IQ_PERCENT_CHANGE_EST_DPS_3MONTHS_REUT" hidden="1">"c3928"</definedName>
    <definedName name="IQ_PERCENT_CHANGE_EST_DPS_6MONTHS" hidden="1">"c1818"</definedName>
    <definedName name="IQ_PERCENT_CHANGE_EST_DPS_6MONTHS_REUT" hidden="1">"c3929"</definedName>
    <definedName name="IQ_PERCENT_CHANGE_EST_DPS_9MONTHS" hidden="1">"c1819"</definedName>
    <definedName name="IQ_PERCENT_CHANGE_EST_DPS_9MONTHS_REUT" hidden="1">"c3930"</definedName>
    <definedName name="IQ_PERCENT_CHANGE_EST_DPS_DAY" hidden="1">"c1814"</definedName>
    <definedName name="IQ_PERCENT_CHANGE_EST_DPS_DAY_REUT" hidden="1">"c3926"</definedName>
    <definedName name="IQ_PERCENT_CHANGE_EST_DPS_MONTH" hidden="1">"c1816"</definedName>
    <definedName name="IQ_PERCENT_CHANGE_EST_DPS_MONTH_REUT" hidden="1">"c3927"</definedName>
    <definedName name="IQ_PERCENT_CHANGE_EST_DPS_WEEK" hidden="1">"c1815"</definedName>
    <definedName name="IQ_PERCENT_CHANGE_EST_DPS_WEEK_REUT" hidden="1">"c3963"</definedName>
    <definedName name="IQ_PERCENT_CHANGE_EST_EBITDA_12MONTHS" hidden="1">"c1804"</definedName>
    <definedName name="IQ_PERCENT_CHANGE_EST_EBITDA_12MONTHS_REUT" hidden="1">"c3917"</definedName>
    <definedName name="IQ_PERCENT_CHANGE_EST_EBITDA_18MONTHS" hidden="1">"c1805"</definedName>
    <definedName name="IQ_PERCENT_CHANGE_EST_EBITDA_18MONTHS_REUT" hidden="1">"c3918"</definedName>
    <definedName name="IQ_PERCENT_CHANGE_EST_EBITDA_3MONTHS" hidden="1">"c1801"</definedName>
    <definedName name="IQ_PERCENT_CHANGE_EST_EBITDA_3MONTHS_REUT" hidden="1">"c3914"</definedName>
    <definedName name="IQ_PERCENT_CHANGE_EST_EBITDA_6MONTHS" hidden="1">"c1802"</definedName>
    <definedName name="IQ_PERCENT_CHANGE_EST_EBITDA_6MONTHS_REUT" hidden="1">"c3915"</definedName>
    <definedName name="IQ_PERCENT_CHANGE_EST_EBITDA_9MONTHS" hidden="1">"c1803"</definedName>
    <definedName name="IQ_PERCENT_CHANGE_EST_EBITDA_9MONTHS_REUT" hidden="1">"c3916"</definedName>
    <definedName name="IQ_PERCENT_CHANGE_EST_EBITDA_DAY" hidden="1">"c1798"</definedName>
    <definedName name="IQ_PERCENT_CHANGE_EST_EBITDA_DAY_REUT" hidden="1">"c3912"</definedName>
    <definedName name="IQ_PERCENT_CHANGE_EST_EBITDA_MONTH" hidden="1">"c1800"</definedName>
    <definedName name="IQ_PERCENT_CHANGE_EST_EBITDA_MONTH_REUT" hidden="1">"c3913"</definedName>
    <definedName name="IQ_PERCENT_CHANGE_EST_EBITDA_WEEK" hidden="1">"c1799"</definedName>
    <definedName name="IQ_PERCENT_CHANGE_EST_EBITDA_WEEK_REUT" hidden="1">"c3961"</definedName>
    <definedName name="IQ_PERCENT_CHANGE_EST_EPS_12MONTHS" hidden="1">"c1788"</definedName>
    <definedName name="IQ_PERCENT_CHANGE_EST_EPS_12MONTHS_REUT" hidden="1">"c3902"</definedName>
    <definedName name="IQ_PERCENT_CHANGE_EST_EPS_18MONTHS" hidden="1">"c1789"</definedName>
    <definedName name="IQ_PERCENT_CHANGE_EST_EPS_18MONTHS_REUT" hidden="1">"c3903"</definedName>
    <definedName name="IQ_PERCENT_CHANGE_EST_EPS_3MONTHS" hidden="1">"c1785"</definedName>
    <definedName name="IQ_PERCENT_CHANGE_EST_EPS_3MONTHS_REUT" hidden="1">"c3899"</definedName>
    <definedName name="IQ_PERCENT_CHANGE_EST_EPS_6MONTHS" hidden="1">"c1786"</definedName>
    <definedName name="IQ_PERCENT_CHANGE_EST_EPS_6MONTHS_REUT" hidden="1">"c3900"</definedName>
    <definedName name="IQ_PERCENT_CHANGE_EST_EPS_9MONTHS" hidden="1">"c1787"</definedName>
    <definedName name="IQ_PERCENT_CHANGE_EST_EPS_9MONTHS_REUT" hidden="1">"c3901"</definedName>
    <definedName name="IQ_PERCENT_CHANGE_EST_EPS_DAY" hidden="1">"c1782"</definedName>
    <definedName name="IQ_PERCENT_CHANGE_EST_EPS_DAY_REUT" hidden="1">"c3896"</definedName>
    <definedName name="IQ_PERCENT_CHANGE_EST_EPS_MONTH" hidden="1">"c1784"</definedName>
    <definedName name="IQ_PERCENT_CHANGE_EST_EPS_MONTH_REUT" hidden="1">"c3898"</definedName>
    <definedName name="IQ_PERCENT_CHANGE_EST_EPS_WEEK" hidden="1">"c1783"</definedName>
    <definedName name="IQ_PERCENT_CHANGE_EST_EPS_WEEK_REUT" hidden="1">"c3897"</definedName>
    <definedName name="IQ_PERCENT_CHANGE_EST_FFO_12MONTHS" hidden="1">"c1828"</definedName>
    <definedName name="IQ_PERCENT_CHANGE_EST_FFO_12MONTHS_REUT" hidden="1">"c3938"</definedName>
    <definedName name="IQ_PERCENT_CHANGE_EST_FFO_18MONTHS" hidden="1">"c1829"</definedName>
    <definedName name="IQ_PERCENT_CHANGE_EST_FFO_18MONTHS_REUT" hidden="1">"c3939"</definedName>
    <definedName name="IQ_PERCENT_CHANGE_EST_FFO_3MONTHS" hidden="1">"c1825"</definedName>
    <definedName name="IQ_PERCENT_CHANGE_EST_FFO_3MONTHS_REUT" hidden="1">"c3935"</definedName>
    <definedName name="IQ_PERCENT_CHANGE_EST_FFO_6MONTHS" hidden="1">"c1826"</definedName>
    <definedName name="IQ_PERCENT_CHANGE_EST_FFO_6MONTHS_REUT" hidden="1">"c3936"</definedName>
    <definedName name="IQ_PERCENT_CHANGE_EST_FFO_9MONTHS" hidden="1">"c1827"</definedName>
    <definedName name="IQ_PERCENT_CHANGE_EST_FFO_9MONTHS_REUT" hidden="1">"c3937"</definedName>
    <definedName name="IQ_PERCENT_CHANGE_EST_FFO_DAY" hidden="1">"c1822"</definedName>
    <definedName name="IQ_PERCENT_CHANGE_EST_FFO_DAY_REUT" hidden="1">"c3933"</definedName>
    <definedName name="IQ_PERCENT_CHANGE_EST_FFO_MONTH" hidden="1">"c1824"</definedName>
    <definedName name="IQ_PERCENT_CHANGE_EST_FFO_MONTH_REUT" hidden="1">"c3934"</definedName>
    <definedName name="IQ_PERCENT_CHANGE_EST_FFO_WEEK" hidden="1">"c1823"</definedName>
    <definedName name="IQ_PERCENT_CHANGE_EST_FFO_WEEK_REUT" hidden="1">"c3964"</definedName>
    <definedName name="IQ_PERCENT_CHANGE_EST_PRICE_TARGET_12MONTHS" hidden="1">"c1844"</definedName>
    <definedName name="IQ_PERCENT_CHANGE_EST_PRICE_TARGET_12MONTHS_REUT" hidden="1">"c3952"</definedName>
    <definedName name="IQ_PERCENT_CHANGE_EST_PRICE_TARGET_18MONTHS" hidden="1">"c1845"</definedName>
    <definedName name="IQ_PERCENT_CHANGE_EST_PRICE_TARGET_18MONTHS_REUT" hidden="1">"c3953"</definedName>
    <definedName name="IQ_PERCENT_CHANGE_EST_PRICE_TARGET_3MONTHS" hidden="1">"c1841"</definedName>
    <definedName name="IQ_PERCENT_CHANGE_EST_PRICE_TARGET_3MONTHS_REUT" hidden="1">"c3949"</definedName>
    <definedName name="IQ_PERCENT_CHANGE_EST_PRICE_TARGET_6MONTHS" hidden="1">"c1842"</definedName>
    <definedName name="IQ_PERCENT_CHANGE_EST_PRICE_TARGET_6MONTHS_REUT" hidden="1">"c3950"</definedName>
    <definedName name="IQ_PERCENT_CHANGE_EST_PRICE_TARGET_9MONTHS" hidden="1">"c1843"</definedName>
    <definedName name="IQ_PERCENT_CHANGE_EST_PRICE_TARGET_9MONTHS_REUT" hidden="1">"c3951"</definedName>
    <definedName name="IQ_PERCENT_CHANGE_EST_PRICE_TARGET_DAY" hidden="1">"c1838"</definedName>
    <definedName name="IQ_PERCENT_CHANGE_EST_PRICE_TARGET_DAY_REUT" hidden="1">"c3947"</definedName>
    <definedName name="IQ_PERCENT_CHANGE_EST_PRICE_TARGET_MONTH" hidden="1">"c1840"</definedName>
    <definedName name="IQ_PERCENT_CHANGE_EST_PRICE_TARGET_MONTH_REUT" hidden="1">"c3948"</definedName>
    <definedName name="IQ_PERCENT_CHANGE_EST_PRICE_TARGET_WEEK" hidden="1">"c1839"</definedName>
    <definedName name="IQ_PERCENT_CHANGE_EST_PRICE_TARGET_WEEK_REUT" hidden="1">"c3967"</definedName>
    <definedName name="IQ_PERCENT_CHANGE_EST_RECO_12MONTHS" hidden="1">"c1836"</definedName>
    <definedName name="IQ_PERCENT_CHANGE_EST_RECO_12MONTHS_REUT" hidden="1">"c3945"</definedName>
    <definedName name="IQ_PERCENT_CHANGE_EST_RECO_18MONTHS" hidden="1">"c1837"</definedName>
    <definedName name="IQ_PERCENT_CHANGE_EST_RECO_18MONTHS_REUT" hidden="1">"c3946"</definedName>
    <definedName name="IQ_PERCENT_CHANGE_EST_RECO_3MONTHS" hidden="1">"c1833"</definedName>
    <definedName name="IQ_PERCENT_CHANGE_EST_RECO_3MONTHS_REUT" hidden="1">"c3942"</definedName>
    <definedName name="IQ_PERCENT_CHANGE_EST_RECO_6MONTHS" hidden="1">"c1834"</definedName>
    <definedName name="IQ_PERCENT_CHANGE_EST_RECO_6MONTHS_REUT" hidden="1">"c3943"</definedName>
    <definedName name="IQ_PERCENT_CHANGE_EST_RECO_9MONTHS" hidden="1">"c1835"</definedName>
    <definedName name="IQ_PERCENT_CHANGE_EST_RECO_9MONTHS_REUT" hidden="1">"c3944"</definedName>
    <definedName name="IQ_PERCENT_CHANGE_EST_RECO_DAY" hidden="1">"c1830"</definedName>
    <definedName name="IQ_PERCENT_CHANGE_EST_RECO_DAY_REUT" hidden="1">"c3940"</definedName>
    <definedName name="IQ_PERCENT_CHANGE_EST_RECO_MONTH" hidden="1">"c1832"</definedName>
    <definedName name="IQ_PERCENT_CHANGE_EST_RECO_MONTH_REUT" hidden="1">"c3941"</definedName>
    <definedName name="IQ_PERCENT_CHANGE_EST_RECO_WEEK" hidden="1">"c1831"</definedName>
    <definedName name="IQ_PERCENT_CHANGE_EST_RECO_WEEK_REUT" hidden="1">"c3965"</definedName>
    <definedName name="IQ_PERCENT_CHANGE_EST_REV_12MONTHS" hidden="1">"c1796"</definedName>
    <definedName name="IQ_PERCENT_CHANGE_EST_REV_12MONTHS_REUT" hidden="1">"c3910"</definedName>
    <definedName name="IQ_PERCENT_CHANGE_EST_REV_18MONTHS" hidden="1">"c1797"</definedName>
    <definedName name="IQ_PERCENT_CHANGE_EST_REV_18MONTHS_REUT" hidden="1">"c3911"</definedName>
    <definedName name="IQ_PERCENT_CHANGE_EST_REV_3MONTHS" hidden="1">"c1793"</definedName>
    <definedName name="IQ_PERCENT_CHANGE_EST_REV_3MONTHS_REUT" hidden="1">"c3907"</definedName>
    <definedName name="IQ_PERCENT_CHANGE_EST_REV_6MONTHS" hidden="1">"c1794"</definedName>
    <definedName name="IQ_PERCENT_CHANGE_EST_REV_6MONTHS_REUT" hidden="1">"c3908"</definedName>
    <definedName name="IQ_PERCENT_CHANGE_EST_REV_9MONTHS" hidden="1">"c1795"</definedName>
    <definedName name="IQ_PERCENT_CHANGE_EST_REV_9MONTHS_REUT" hidden="1">"c3909"</definedName>
    <definedName name="IQ_PERCENT_CHANGE_EST_REV_DAY" hidden="1">"c1790"</definedName>
    <definedName name="IQ_PERCENT_CHANGE_EST_REV_DAY_REUT" hidden="1">"c3904"</definedName>
    <definedName name="IQ_PERCENT_CHANGE_EST_REV_MONTH" hidden="1">"c1792"</definedName>
    <definedName name="IQ_PERCENT_CHANGE_EST_REV_MONTH_REUT" hidden="1">"c3906"</definedName>
    <definedName name="IQ_PERCENT_CHANGE_EST_REV_WEEK" hidden="1">"c1791"</definedName>
    <definedName name="IQ_PERCENT_CHANGE_EST_REV_WEEK_REUT" hidden="1">"c3905"</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REUT" hidden="1">"c3968"</definedName>
    <definedName name="IQ_PRE_OPEN_COST" hidden="1">"c1040"</definedName>
    <definedName name="IQ_PRE_TAX_ACT_OR_EST" hidden="1">"c2221"</definedName>
    <definedName name="IQ_PRE_TAX_ACT_OR_EST_REUT" hidden="1">"c5467"</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EST" hidden="1">"c1695"</definedName>
    <definedName name="IQ_PRETAX_INC_EST_REUT" hidden="1">"c5347"</definedName>
    <definedName name="IQ_PRETAX_INC_HIGH_EST" hidden="1">"c1697"</definedName>
    <definedName name="IQ_PRETAX_INC_HIGH_EST_REUT" hidden="1">"c5349"</definedName>
    <definedName name="IQ_PRETAX_INC_LOW_EST" hidden="1">"c1698"</definedName>
    <definedName name="IQ_PRETAX_INC_LOW_EST_REUT" hidden="1">"c5350"</definedName>
    <definedName name="IQ_PRETAX_INC_MEDIAN_EST" hidden="1">"c1696"</definedName>
    <definedName name="IQ_PRETAX_INC_MEDIAN_EST_REUT" hidden="1">"c5348"</definedName>
    <definedName name="IQ_PRETAX_INC_NUM_EST" hidden="1">"c1699"</definedName>
    <definedName name="IQ_PRETAX_INC_NUM_EST_REUT" hidden="1">"c5351"</definedName>
    <definedName name="IQ_PRETAX_INC_STDDEV_EST" hidden="1">"c1700"</definedName>
    <definedName name="IQ_PRETAX_INC_STDDEV_EST_REUT" hidden="1">"c5352"</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ICE_CFPS_FWD" hidden="1">"c2237"</definedName>
    <definedName name="IQ_PRICE_CFPS_FWD_REUT" hidden="1">"c4053"</definedName>
    <definedName name="IQ_PRICE_OVER_BVPS" hidden="1">"c1412"</definedName>
    <definedName name="IQ_PRICE_OVER_LTM_EPS" hidden="1">"c1413"</definedName>
    <definedName name="IQ_PRICE_TARGET" hidden="1">"c82"</definedName>
    <definedName name="IQ_PRICE_TARGET_BOTTOM_UP" hidden="1">"c5486"</definedName>
    <definedName name="IQ_PRICE_TARGET_BOTTOM_UP_REUT" hidden="1">"c5494"</definedName>
    <definedName name="IQ_PRICE_TARGET_REUT" hidden="1">"c3631"</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REUT" hidden="1">"c5481"</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CURRING_PROFIT_ACT_OR_EST" hidden="1">"c4507"</definedName>
    <definedName name="IQ_RECURRING_PROFIT_EST" hidden="1">"c4499"</definedName>
    <definedName name="IQ_RECURRING_PROFIT_GUIDANCE" hidden="1">"c4500"</definedName>
    <definedName name="IQ_RECURRING_PROFIT_HIGH_EST" hidden="1">"c4501"</definedName>
    <definedName name="IQ_RECURRING_PROFIT_HIGH_GUIDANCE" hidden="1">"c4179"</definedName>
    <definedName name="IQ_RECURRING_PROFIT_LOW_EST" hidden="1">"c4502"</definedName>
    <definedName name="IQ_RECURRING_PROFIT_LOW_GUIDANCE" hidden="1">"c4219"</definedName>
    <definedName name="IQ_RECURRING_PROFIT_MEDIAN_EST" hidden="1">"c4503"</definedName>
    <definedName name="IQ_RECURRING_PROFIT_NUM_EST" hidden="1">"c4504"</definedName>
    <definedName name="IQ_RECURRING_PROFIT_SHARE_ACT_OR_EST" hidden="1">"c4508"</definedName>
    <definedName name="IQ_RECURRING_PROFIT_SHARE_EST" hidden="1">"c4506"</definedName>
    <definedName name="IQ_RECURRING_PROFIT_SHARE_GUIDANCE" hidden="1">"c4509"</definedName>
    <definedName name="IQ_RECURRING_PROFIT_SHARE_HIGH_EST" hidden="1">"c4510"</definedName>
    <definedName name="IQ_RECURRING_PROFIT_SHARE_HIGH_GUIDANCE" hidden="1">"c4200"</definedName>
    <definedName name="IQ_RECURRING_PROFIT_SHARE_LOW_EST" hidden="1">"c4511"</definedName>
    <definedName name="IQ_RECURRING_PROFIT_SHARE_LOW_GUIDANCE" hidden="1">"c4240"</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ACT_OR_EST" hidden="1">"c3585"</definedName>
    <definedName name="IQ_RETURN_ASSETS_ACT_OR_EST_REUT" hidden="1">"c5475"</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FS" hidden="1">"c1116"</definedName>
    <definedName name="IQ_RETURN_ASSETS_GUIDANCE" hidden="1">"c4517"</definedName>
    <definedName name="IQ_RETURN_ASSETS_HIGH_EST" hidden="1">"c3530"</definedName>
    <definedName name="IQ_RETURN_ASSETS_HIGH_EST_REUT" hidden="1">"c3992"</definedName>
    <definedName name="IQ_RETURN_ASSETS_HIGH_GUIDANCE" hidden="1">"c4183"</definedName>
    <definedName name="IQ_RETURN_ASSETS_LOW_EST" hidden="1">"c3531"</definedName>
    <definedName name="IQ_RETURN_ASSETS_LOW_EST_REUT" hidden="1">"c3993"</definedName>
    <definedName name="IQ_RETURN_ASSETS_LOW_GUIDANCE" hidden="1">"c4223"</definedName>
    <definedName name="IQ_RETURN_ASSETS_MEDIAN_EST" hidden="1">"c3532"</definedName>
    <definedName name="IQ_RETURN_ASSETS_MEDIAN_EST_REUT" hidden="1">"c3991"</definedName>
    <definedName name="IQ_RETURN_ASSETS_NUM_EST" hidden="1">"c3527"</definedName>
    <definedName name="IQ_RETURN_ASSETS_NUM_EST_REUT" hidden="1">"c3994"</definedName>
    <definedName name="IQ_RETURN_ASSETS_STDDEV_EST" hidden="1">"c3528"</definedName>
    <definedName name="IQ_RETURN_ASSETS_STDDEV_EST_REUT" hidden="1">"c3995"</definedName>
    <definedName name="IQ_RETURN_CAPITAL" hidden="1">"c1117"</definedName>
    <definedName name="IQ_RETURN_EQUITY" hidden="1">"c1118"</definedName>
    <definedName name="IQ_RETURN_EQUITY_ACT_OR_EST" hidden="1">"c3586"</definedName>
    <definedName name="IQ_RETURN_EQUITY_ACT_OR_EST_REUT" hidden="1">"c5476"</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FS" hidden="1">"c1121"</definedName>
    <definedName name="IQ_RETURN_EQUITY_GUIDANCE" hidden="1">"c4518"</definedName>
    <definedName name="IQ_RETURN_EQUITY_HIGH_EST" hidden="1">"c3536"</definedName>
    <definedName name="IQ_RETURN_EQUITY_HIGH_EST_REUT" hidden="1">"c3985"</definedName>
    <definedName name="IQ_RETURN_EQUITY_HIGH_GUIDANCE" hidden="1">"c4182"</definedName>
    <definedName name="IQ_RETURN_EQUITY_LOW_EST" hidden="1">"c3537"</definedName>
    <definedName name="IQ_RETURN_EQUITY_LOW_EST_REUT" hidden="1">"c3986"</definedName>
    <definedName name="IQ_RETURN_EQUITY_LOW_GUIDANCE" hidden="1">"c4222"</definedName>
    <definedName name="IQ_RETURN_EQUITY_MEDIAN_EST" hidden="1">"c3538"</definedName>
    <definedName name="IQ_RETURN_EQUITY_MEDIAN_EST_REUT" hidden="1">"c3984"</definedName>
    <definedName name="IQ_RETURN_EQUITY_NUM_EST" hidden="1">"c3533"</definedName>
    <definedName name="IQ_RETURN_EQUITY_NUM_EST_REUT" hidden="1">"c3987"</definedName>
    <definedName name="IQ_RETURN_EQUITY_STDDEV_EST" hidden="1">"c3534"</definedName>
    <definedName name="IQ_RETURN_EQUITY_STDDEV_EST_REUT" hidden="1">"c3988"</definedName>
    <definedName name="IQ_RETURN_INVESTMENT" hidden="1">"c1421"</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ENUE" hidden="1">"c1422"</definedName>
    <definedName name="IQ_REVENUE_ACT_OR_EST" hidden="1">"c2214"</definedName>
    <definedName name="IQ_REVENUE_ACT_OR_EST_REUT" hidden="1">"c5461"</definedName>
    <definedName name="IQ_REVENUE_EST" hidden="1">"c1126"</definedName>
    <definedName name="IQ_REVENUE_EST_BOTTOM_UP" hidden="1">"c5488"</definedName>
    <definedName name="IQ_REVENUE_EST_BOTTOM_UP_REUT" hidden="1">"c5496"</definedName>
    <definedName name="IQ_REVENUE_EST_REUT" hidden="1">"c3634"</definedName>
    <definedName name="IQ_REVENUE_GUIDANCE" hidden="1">"c4519"</definedName>
    <definedName name="IQ_REVENUE_HIGH_EST" hidden="1">"c1127"</definedName>
    <definedName name="IQ_REVENUE_HIGH_EST_REUT" hidden="1">"c3636"</definedName>
    <definedName name="IQ_REVENUE_HIGH_GUIDANCE" hidden="1">"c4169"</definedName>
    <definedName name="IQ_REVENUE_LOW_EST" hidden="1">"c1128"</definedName>
    <definedName name="IQ_REVENUE_LOW_EST_REUT" hidden="1">"c3637"</definedName>
    <definedName name="IQ_REVENUE_LOW_GUIDANCE" hidden="1">"c4209"</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_" hidden="1">39486.4914699074</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EST" hidden="1">"c4526"</definedName>
    <definedName name="IQ_TEV_HIGH_EST" hidden="1">"c4527"</definedName>
    <definedName name="IQ_TEV_LOW_EST" hidden="1">"c4528"</definedName>
    <definedName name="IQ_TEV_MEDIAN_EST" hidden="1">"c4529"</definedName>
    <definedName name="IQ_TEV_NUM_EST" hidden="1">"c4530"</definedName>
    <definedName name="IQ_TEV_STDDEV_EST" hidden="1">"c4531"</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HIGH_EST" hidden="1">"c4534"</definedName>
    <definedName name="IQ_TOTAL_DEBT_HIGH_GUIDANCE" hidden="1">"c4196"</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MEDIAN_EST" hidden="1">"c4536"</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TDDEV_EST" hidden="1">"c4538"</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IS_Integrity">#REF!</definedName>
    <definedName name="IS_Integrity_LCU">#REF!</definedName>
    <definedName name="ISCheck">#REF!</definedName>
    <definedName name="ISCheck_LCU">#REF!</definedName>
    <definedName name="IT">10%</definedName>
    <definedName name="j" hidden="1">#REF!</definedName>
    <definedName name="Jas" localSheetId="2" hidden="1">{"'Feb 99'!$A$1:$G$30"}</definedName>
    <definedName name="Jas" localSheetId="4" hidden="1">{"'Feb 99'!$A$1:$G$30"}</definedName>
    <definedName name="Jas" localSheetId="5" hidden="1">{"'Feb 99'!$A$1:$G$30"}</definedName>
    <definedName name="Jas" localSheetId="3" hidden="1">{"'Feb 99'!$A$1:$G$30"}</definedName>
    <definedName name="Jas" localSheetId="1" hidden="1">{"'Feb 99'!$A$1:$G$30"}</definedName>
    <definedName name="Jas" hidden="1">{"'Feb 99'!$A$1:$G$30"}</definedName>
    <definedName name="jhwcjkhqwejckhqckje" hidden="1">#REF!</definedName>
    <definedName name="jik">[40]Hist!$J$53</definedName>
    <definedName name="jjij" hidden="1">#REF!</definedName>
    <definedName name="jjjjkjkjk" hidden="1">#REF!</definedName>
    <definedName name="k">[41]Mate_beer!$F$194,[41]Mate_beer!$F$213</definedName>
    <definedName name="kd">#REF!</definedName>
    <definedName name="Khor" localSheetId="2" hidden="1">{"'Feb 99'!$A$1:$G$30"}</definedName>
    <definedName name="Khor" localSheetId="4" hidden="1">{"'Feb 99'!$A$1:$G$30"}</definedName>
    <definedName name="Khor" localSheetId="5" hidden="1">{"'Feb 99'!$A$1:$G$30"}</definedName>
    <definedName name="Khor" localSheetId="3" hidden="1">{"'Feb 99'!$A$1:$G$30"}</definedName>
    <definedName name="Khor" localSheetId="1" hidden="1">{"'Feb 99'!$A$1:$G$30"}</definedName>
    <definedName name="Khor" hidden="1">{"'Feb 99'!$A$1:$G$30"}</definedName>
    <definedName name="kjlkljlljlk" hidden="1">#REF!</definedName>
    <definedName name="kkkk" hidden="1">#REF!</definedName>
    <definedName name="ko">#REF!</definedName>
    <definedName name="kq">#REF!</definedName>
    <definedName name="KS">#REF!</definedName>
    <definedName name="l" hidden="1">#REF!</definedName>
    <definedName name="Labor1Q">[10]COGS!$B$7</definedName>
    <definedName name="Labor2Q">[10]COGS!$C$7</definedName>
    <definedName name="Labor3Q">[10]COGS!$D$7</definedName>
    <definedName name="Labor4Q">[10]COGS!$E$7</definedName>
    <definedName name="LaborCPU1Q">'[10]Assumptions and Dashboard'!$B$20</definedName>
    <definedName name="LaborCPU2Q">'[10]Assumptions and Dashboard'!$C$20</definedName>
    <definedName name="LaborCPU3Q">'[10]Assumptions and Dashboard'!$D$20</definedName>
    <definedName name="LaborCPU4Q">'[10]Assumptions and Dashboard'!$E$20</definedName>
    <definedName name="LaborX4">[10]COGS!$G$7</definedName>
    <definedName name="Land1H2003">'[16]1h 2003'!$C$17</definedName>
    <definedName name="LandCf">[16]CAPEX!$E$17:$N$17</definedName>
    <definedName name="LandHist">'[16]2001&amp;2002'!$D$16</definedName>
    <definedName name="LCUReferenceRate">#REF!</definedName>
    <definedName name="LCUReferenceRateIn">#REF!</definedName>
    <definedName name="LIBOR">#REF!</definedName>
    <definedName name="LIBORIn">#REF!</definedName>
    <definedName name="litros" localSheetId="2" hidden="1">{"Acum Div 1",#N/A,FALSE,"Acum Diversos 1"}</definedName>
    <definedName name="litros" localSheetId="4" hidden="1">{"Acum Div 1",#N/A,FALSE,"Acum Diversos 1"}</definedName>
    <definedName name="litros" localSheetId="5" hidden="1">{"Acum Div 1",#N/A,FALSE,"Acum Diversos 1"}</definedName>
    <definedName name="litros" localSheetId="3" hidden="1">{"Acum Div 1",#N/A,FALSE,"Acum Diversos 1"}</definedName>
    <definedName name="litros" localSheetId="1" hidden="1">{"Acum Div 1",#N/A,FALSE,"Acum Diversos 1"}</definedName>
    <definedName name="litros" hidden="1">{"Acum Div 1",#N/A,FALSE,"Acum Diversos 1"}</definedName>
    <definedName name="Loan1Q">'[10]Assumptions and Dashboard'!$B$98</definedName>
    <definedName name="Loan2Q">'[10]Assumptions and Dashboard'!$C$98</definedName>
    <definedName name="Loan3Q">'[10]Assumptions and Dashboard'!$D$98</definedName>
    <definedName name="Loan4Q">'[10]Assumptions and Dashboard'!$E$98</definedName>
    <definedName name="LoanVal1Q">'[10]Assumptions and Dashboard'!$B$104</definedName>
    <definedName name="LoanVal2Q">'[10]Assumptions and Dashboard'!$C$104</definedName>
    <definedName name="LoanVal3Q">'[10]Assumptions and Dashboard'!$D$104</definedName>
    <definedName name="LoanVal4Q">'[10]Assumptions and Dashboard'!$E$104</definedName>
    <definedName name="LoanX3">'[10]Assumptions and Dashboard'!#REF!</definedName>
    <definedName name="LocalCurrencySign">#REF!</definedName>
    <definedName name="LocalSalesIceCreamEuroNominal">[16]Workings!$C$24:$K$24</definedName>
    <definedName name="LocalSalesIceCreamVol">[16]Workings!$C$16:$K$16</definedName>
    <definedName name="LocalSalesIceCreamYUMNominal">[16]Workings!$C$22:$K$22</definedName>
    <definedName name="LocalSalesIceCreamYUMReal">[16]Workings!$C$20:$K$20</definedName>
    <definedName name="LocalSalesOtherEuroNominal">[16]Workings!$C$67:$K$67</definedName>
    <definedName name="LocalSalesOtherIn">'[19]Input APU&amp;APU TRADING 2005-2012'!#REF!</definedName>
    <definedName name="LocalSalesOtherVol">[16]Workings!$C$59:$K$59</definedName>
    <definedName name="LocalSalesOtherYUMNominal">[16]Workings!$C$65:$K$65</definedName>
    <definedName name="LocalSalesOtherYUMReal">[16]Workings!$C$63:$K$63</definedName>
    <definedName name="LocalSalesPastryEuroNominal">[16]Workings!$C$52:$K$52</definedName>
    <definedName name="LocalSalesPastryIn">'[32]Input New Brewery Pla 2010-2014'!#REF!</definedName>
    <definedName name="LocalSalesPastryVol">[16]Workings!$C$44:$K$44</definedName>
    <definedName name="LocalSalesPastryYUMNominal">[16]Workings!$C$50:$K$50</definedName>
    <definedName name="LocalSalesPastryYUMReal">[16]Workings!$C$48:$K$48</definedName>
    <definedName name="LocalSalesVegEuroNominal">[16]Workings!$C$38:$K$38</definedName>
    <definedName name="LocalSalesVegIn">'[32]Input New Brewery Pla 2010-2014'!#REF!</definedName>
    <definedName name="LocalSalesVegVol">[16]Workings!$C$30:$K$30</definedName>
    <definedName name="LocalSalesVegYUMNominal">[16]Workings!$C$36:$K$36</definedName>
    <definedName name="LocalSalesVegYUMReal">[16]Workings!$C$34:$K$34</definedName>
    <definedName name="loki" localSheetId="2" hidden="1">{#N/A,#N/A,TRUE,"CF brut";#N/A,#N/A,TRUE,"CashFlow";#N/A,#N/A,TRUE,"RCE";#N/A,#N/A,TRUE,"amort"}</definedName>
    <definedName name="loki" localSheetId="4" hidden="1">{#N/A,#N/A,TRUE,"CF brut";#N/A,#N/A,TRUE,"CashFlow";#N/A,#N/A,TRUE,"RCE";#N/A,#N/A,TRUE,"amort"}</definedName>
    <definedName name="loki" localSheetId="5" hidden="1">{#N/A,#N/A,TRUE,"CF brut";#N/A,#N/A,TRUE,"CashFlow";#N/A,#N/A,TRUE,"RCE";#N/A,#N/A,TRUE,"amort"}</definedName>
    <definedName name="loki" localSheetId="3" hidden="1">{#N/A,#N/A,TRUE,"CF brut";#N/A,#N/A,TRUE,"CashFlow";#N/A,#N/A,TRUE,"RCE";#N/A,#N/A,TRUE,"amort"}</definedName>
    <definedName name="loki" localSheetId="1" hidden="1">{#N/A,#N/A,TRUE,"CF brut";#N/A,#N/A,TRUE,"CashFlow";#N/A,#N/A,TRUE,"RCE";#N/A,#N/A,TRUE,"amort"}</definedName>
    <definedName name="loki" hidden="1">{#N/A,#N/A,TRUE,"CF brut";#N/A,#N/A,TRUE,"CashFlow";#N/A,#N/A,TRUE,"RCE";#N/A,#N/A,TRUE,"amort"}</definedName>
    <definedName name="LowestDSCR">[16]Workings!$D$285</definedName>
    <definedName name="lstBank">'[42]Loan table'!$J$6:$J$9</definedName>
    <definedName name="lstCAPEX">'[42]Investment option'!$C$15:$C$18</definedName>
    <definedName name="lstCase">'[42]Corporate fin model-Revised'!$AC$18:$AC$20</definedName>
    <definedName name="lstRevenue">[43]Scenario!$U$7:$U$11</definedName>
    <definedName name="lstSales">[43]Scenario!$R$7:$R$11</definedName>
    <definedName name="LTCPLTD">#REF!</definedName>
    <definedName name="LTD1H2003">'[16]1h 2003'!$C$41</definedName>
    <definedName name="LTDebtTotalBf">#REF!</definedName>
    <definedName name="LTDebtTotalCf">#REF!</definedName>
    <definedName name="LTDebtTotalCfinclCPLTD">#REF!</definedName>
    <definedName name="LTDebtTotalDrawdown">[26]Workings!$J$443:$S$443</definedName>
    <definedName name="LTDebtTotalFXLoss">#REF!</definedName>
    <definedName name="LTDebtTotalInterests">#REF!</definedName>
    <definedName name="LTDebtTotalRepayment">[26]Workings!$J$444:$S$444</definedName>
    <definedName name="LTDHist">'[16]2001&amp;2002'!$D$40</definedName>
    <definedName name="m">#REF!</definedName>
    <definedName name="MACRW">[10]Valuation!$D$5</definedName>
    <definedName name="MACVal">[10]Valuation!$B$5</definedName>
    <definedName name="MaintenanceCapex">#REF!</definedName>
    <definedName name="MaintenanceCapexIn">#REF!</definedName>
    <definedName name="MaintenanceCapexIUSDn">#REF!</definedName>
    <definedName name="MaintenanceCapexUSDin">#REF!</definedName>
    <definedName name="MaintenanceCapexUSDn">#REF!</definedName>
    <definedName name="MaintenanceCf">[16]CAPEX!$E$42:$N$42</definedName>
    <definedName name="MedCompPFCF">[10]Comparables!$J$11</definedName>
    <definedName name="MedCompPNI">[10]Comparables!$I$11</definedName>
    <definedName name="MedCompPS">[10]Comparables!$H$11</definedName>
    <definedName name="MedCoPA">[10]Comparables!$J$35</definedName>
    <definedName name="MedCoPNI">[10]Comparables!$I$35</definedName>
    <definedName name="MedCoPS">[10]Comparables!$H$35</definedName>
    <definedName name="miko" hidden="1">#REF!</definedName>
    <definedName name="Milk_COGS">[44]Sensitivities!$I$167:$S$167</definedName>
    <definedName name="min" localSheetId="2" hidden="1">{"'Feb 99'!$A$1:$G$30"}</definedName>
    <definedName name="min" localSheetId="4" hidden="1">{"'Feb 99'!$A$1:$G$30"}</definedName>
    <definedName name="min" localSheetId="5" hidden="1">{"'Feb 99'!$A$1:$G$30"}</definedName>
    <definedName name="min" localSheetId="3" hidden="1">{"'Feb 99'!$A$1:$G$30"}</definedName>
    <definedName name="min" localSheetId="1" hidden="1">{"'Feb 99'!$A$1:$G$30"}</definedName>
    <definedName name="min" hidden="1">{"'Feb 99'!$A$1:$G$30"}</definedName>
    <definedName name="MinCash1Q">'[10]Assumptions and Dashboard'!$B$95</definedName>
    <definedName name="MinCash2Q">'[10]Assumptions and Dashboard'!$C$95</definedName>
    <definedName name="MinCash3Q">'[10]Assumptions and Dashboard'!$D$95</definedName>
    <definedName name="MinCash4Q">'[10]Assumptions and Dashboard'!$E$95</definedName>
    <definedName name="MinorityInterestBf">#REF!</definedName>
    <definedName name="MinorityInterestCf">#REF!</definedName>
    <definedName name="MinorityInterestPandL">#REF!</definedName>
    <definedName name="MinorityInterestsPct">#REF!</definedName>
    <definedName name="MinorityInterestsPctIn">#REF!</definedName>
    <definedName name="MiscExp1Q">'[10]Operating Expenses'!$B$6</definedName>
    <definedName name="MiscExp2Q">'[10]Operating Expenses'!$C$6</definedName>
    <definedName name="MiscExp3Q">'[10]Operating Expenses'!$D$6</definedName>
    <definedName name="MiscExp4Q">'[10]Operating Expenses'!$E$6</definedName>
    <definedName name="MiscExpX4">'[10]Operating Expenses'!$G$6</definedName>
    <definedName name="MiscPct1Q">'[10]Assumptions and Dashboard'!$B$62</definedName>
    <definedName name="MiscPct2Q">'[10]Assumptions and Dashboard'!$C$62</definedName>
    <definedName name="MiscPct3Q">'[10]Assumptions and Dashboard'!$D$62</definedName>
    <definedName name="MiscPct4Q">'[10]Assumptions and Dashboard'!$E$62</definedName>
    <definedName name="mln">[45]Тодруулга!$J$17</definedName>
    <definedName name="mmmmmmmmmmmmm" localSheetId="2" hidden="1">{#N/A,#N/A,TRUE,"CF brut";#N/A,#N/A,TRUE,"CashFlow";#N/A,#N/A,TRUE,"RCE";#N/A,#N/A,TRUE,"amort"}</definedName>
    <definedName name="mmmmmmmmmmmmm" localSheetId="4" hidden="1">{#N/A,#N/A,TRUE,"CF brut";#N/A,#N/A,TRUE,"CashFlow";#N/A,#N/A,TRUE,"RCE";#N/A,#N/A,TRUE,"amort"}</definedName>
    <definedName name="mmmmmmmmmmmmm" localSheetId="5" hidden="1">{#N/A,#N/A,TRUE,"CF brut";#N/A,#N/A,TRUE,"CashFlow";#N/A,#N/A,TRUE,"RCE";#N/A,#N/A,TRUE,"amort"}</definedName>
    <definedName name="mmmmmmmmmmmmm" localSheetId="3" hidden="1">{#N/A,#N/A,TRUE,"CF brut";#N/A,#N/A,TRUE,"CashFlow";#N/A,#N/A,TRUE,"RCE";#N/A,#N/A,TRUE,"amort"}</definedName>
    <definedName name="mmmmmmmmmmmmm" localSheetId="1" hidden="1">{#N/A,#N/A,TRUE,"CF brut";#N/A,#N/A,TRUE,"CashFlow";#N/A,#N/A,TRUE,"RCE";#N/A,#N/A,TRUE,"amort"}</definedName>
    <definedName name="mmmmmmmmmmmmm" hidden="1">{#N/A,#N/A,TRUE,"CF brut";#N/A,#N/A,TRUE,"CashFlow";#N/A,#N/A,TRUE,"RCE";#N/A,#N/A,TRUE,"amort"}</definedName>
    <definedName name="ModelCurrencyIn">[26]Input!$I$11</definedName>
    <definedName name="ModelCurrencyUnitIn">[26]Input!$I$12</definedName>
    <definedName name="ModelIntegrity">[26]Sensitivities!$I$16</definedName>
    <definedName name="ModelIntegrity_LCU">[26]Sensitivities!$I$11</definedName>
    <definedName name="ModelIntegrityTable">#REF!</definedName>
    <definedName name="ModelIntegrityTable_LCU">#REF!</definedName>
    <definedName name="Month">'[31]Cover Sheet'!$I$85</definedName>
    <definedName name="MonthsPermanentPersonnelEmployedIn">'[19]Input APU&amp;APU TRADING 2005-2012'!#REF!</definedName>
    <definedName name="MonthsSeasonalPersonnelEmployedIn">'[19]Input APU&amp;APU TRADING 2005-2012'!#REF!</definedName>
    <definedName name="MyAxis">OFFSET(#REF!,1,,#REF!)</definedName>
    <definedName name="MyRange">#REF!</definedName>
    <definedName name="myRng">OFFSET(#REF!,1,1,#REF!)</definedName>
    <definedName name="N296n155">[46]Dashboard1!#REF!</definedName>
    <definedName name="NetCashBf">[16]Workings!$C$216:$K$216</definedName>
    <definedName name="NetCashCf">[16]Workings!$C$218:$K$218</definedName>
    <definedName name="NetCashIncrease">[16]Workings!$C$217:$K$217</definedName>
    <definedName name="NetFinancialDebt_BS">#REF!</definedName>
    <definedName name="NetFinancialDebt_BS_LCU">#REF!</definedName>
    <definedName name="NetFinancialExpenses1H2003">'[16]1h 2003'!$C$70</definedName>
    <definedName name="NetFinancialExpensesHist">'[16]2001&amp;2002'!$D$69</definedName>
    <definedName name="NetFinancingExpenses_IS">#REF!</definedName>
    <definedName name="NetFinancingExpenses_IS_LCU">#REF!</definedName>
    <definedName name="NetInc1Q">'[10]Income Statement'!$B$18</definedName>
    <definedName name="NetInc2Q">'[10]Income Statement'!$C$18</definedName>
    <definedName name="NetInc3Q">'[10]Income Statement'!$D$18</definedName>
    <definedName name="NetInc4Q">'[10]Income Statement'!$E$18</definedName>
    <definedName name="NetIncX4">'[10]Income Statement'!$G$18</definedName>
    <definedName name="NetOtherExpenses1H2003">'[16]1h 2003'!$C$71</definedName>
    <definedName name="NetOtherExpensesHist">'[16]2001&amp;2002'!$D$70</definedName>
    <definedName name="new" hidden="1">'[5]Front page PDF'!#REF!</definedName>
    <definedName name="NewAPUTradingDrawdownIn">#REF!</definedName>
    <definedName name="NewAPUTradingLoanInterest">#REF!</definedName>
    <definedName name="NewAPUTradingLoanInterestIn">#REF!</definedName>
    <definedName name="NewAPUTradingLoanUSDBf">#REF!</definedName>
    <definedName name="NewAPUTradingLoanUSDCF">#REF!</definedName>
    <definedName name="NewAPUTradingLoanUSDDrawdown">#REF!</definedName>
    <definedName name="NewAPUTradingLoanUSDinLCUBf">#REF!</definedName>
    <definedName name="NewAPUTradingLoanUSDinLCUCf">#REF!</definedName>
    <definedName name="NewAPUTradingLoanUSDinLCUDrawdown">#REF!</definedName>
    <definedName name="NewAPUTradingLoanUSDinLCUFXLoss">#REF!</definedName>
    <definedName name="NewAPUTradingLoanUSDinLCUInterests">#REF!</definedName>
    <definedName name="NewAPUTradingLoanUSDinLCURepayment">#REF!</definedName>
    <definedName name="NewAPUTradingLoanUSDinterest">#REF!</definedName>
    <definedName name="NewAPUTradingLoanUSDRepayment">#REF!</definedName>
    <definedName name="NewAPUTradingRepaymentIn">#REF!</definedName>
    <definedName name="NewLTDebtEURAmount">#REF!</definedName>
    <definedName name="NewLTDebtEURAmountIn">#REF!</definedName>
    <definedName name="NewLTDebtEURAnnualRepayment">#REF!</definedName>
    <definedName name="NewLTDebtEURBf">#REF!</definedName>
    <definedName name="NewLTDebtEURCf">#REF!</definedName>
    <definedName name="NewLTDebtEURDrawdown">#REF!</definedName>
    <definedName name="NewLTDebtEURDrawdownCounter">#REF!</definedName>
    <definedName name="NewLTDebtEURDrawdownMask">#REF!</definedName>
    <definedName name="NewLTDebtEURDrawdownYear">#REF!</definedName>
    <definedName name="NewLTDebtEURDrawdownYearIn">#REF!</definedName>
    <definedName name="NewLTDebtEURGrace">#REF!</definedName>
    <definedName name="NewLTDebtEURGraceIn">#REF!</definedName>
    <definedName name="NewLTDebtEURinLCUBf">#REF!</definedName>
    <definedName name="NewLTDebtEURinLCUCf">#REF!</definedName>
    <definedName name="NewLTDebtEURinLCUDrawdown">#REF!</definedName>
    <definedName name="NewLTDebtEURinLCUFXLoss">#REF!</definedName>
    <definedName name="NewLTDebtEURinLCUInterests">#REF!</definedName>
    <definedName name="NewLTDebtEURinLCURepayment">#REF!</definedName>
    <definedName name="NewLTDebtEURInterestRate">#REF!</definedName>
    <definedName name="NewLTDebtEURInterestRateIn">#REF!</definedName>
    <definedName name="NewLTDebtEURInterests">#REF!</definedName>
    <definedName name="NewLTDebtEURRepayment">#REF!</definedName>
    <definedName name="NewLTDebtEURRepaymentCounter">#REF!</definedName>
    <definedName name="NewLTDebtEURRepaymentDue">#REF!</definedName>
    <definedName name="NewLTDebtEURRepaymentIncomplete">#REF!</definedName>
    <definedName name="NewLTDebtEURRepaymentMask">#REF!</definedName>
    <definedName name="NewLTDebtEURTenor">#REF!</definedName>
    <definedName name="NewLTDebtEURTenorIn">#REF!</definedName>
    <definedName name="NewLTDebtEURTrancheAmount">#REF!</definedName>
    <definedName name="NewLTDebtEURTranches">#REF!</definedName>
    <definedName name="NewLTDebtEURTranchesIn">#REF!</definedName>
    <definedName name="NewLTDebtLCUAmount">#REF!</definedName>
    <definedName name="NewLTDebtLCUAmountIn">#REF!</definedName>
    <definedName name="NewLTDebtLCUAnnualRepayment">#REF!</definedName>
    <definedName name="NewLTDebtLCUBf">#REF!</definedName>
    <definedName name="NewLTDebtLCUCf">#REF!</definedName>
    <definedName name="NewLTDebtLCUDrawdown">#REF!</definedName>
    <definedName name="NewLTDebtLCUDrawdownCounter">#REF!</definedName>
    <definedName name="NewLTDebtLCUDrawdownIn">#REF!</definedName>
    <definedName name="NewLTDebtLCUDrawdownMask">#REF!</definedName>
    <definedName name="NewLTDebtLCUDrawdownYear">#REF!</definedName>
    <definedName name="NewLTDebtLCUDrawdownYearIn">#REF!</definedName>
    <definedName name="NewLTDebtLCUGrace">#REF!</definedName>
    <definedName name="NewLTDebtLCUGraceIn">#REF!</definedName>
    <definedName name="NewLTDebtLCUInterestRate">#REF!</definedName>
    <definedName name="NewLTDebtLCUInterestRateIn">#REF!</definedName>
    <definedName name="NewLTDebtLCUInterests">#REF!</definedName>
    <definedName name="NewLTDebtLCURepayment">#REF!</definedName>
    <definedName name="NewLTDebtLCURepaymentCounter">#REF!</definedName>
    <definedName name="NewLTDebtLCURepaymentDue">#REF!</definedName>
    <definedName name="NewLTDebtLCURepaymentIncomplete">#REF!</definedName>
    <definedName name="NewLTDebtLCURepaymentMask">#REF!</definedName>
    <definedName name="NewLTDebtLCUTenor">#REF!</definedName>
    <definedName name="NewLTDebtLCUTenorIn">#REF!</definedName>
    <definedName name="NewLTDebtLCUTrancheAmount">#REF!</definedName>
    <definedName name="NewLTDebtLCUTranches">#REF!</definedName>
    <definedName name="NewLTDebtLCUTranchesIn">#REF!</definedName>
    <definedName name="NewLTDebtUSD2Amount">#REF!</definedName>
    <definedName name="NewLTDebtUSD2AmountIn">#REF!</definedName>
    <definedName name="NewLTDebtUSD2AnnualRepayment">#REF!</definedName>
    <definedName name="NewLTDebtUSD2Bf">#REF!</definedName>
    <definedName name="NewLTDebtUSD2Cf">#REF!</definedName>
    <definedName name="NewLTDebtUSD2Drawdown">#REF!</definedName>
    <definedName name="NewLTDebtUSD2DrawdownCounter">#REF!</definedName>
    <definedName name="NewLTDebtUSD2DrawdownMask">#REF!</definedName>
    <definedName name="NewLTDebtUSD2DrawdownYear">#REF!</definedName>
    <definedName name="NewLTDebtUSD2DrawdownYearIn">#REF!</definedName>
    <definedName name="NewLTDebtUSD2Grace">#REF!</definedName>
    <definedName name="NewLTDebtUSD2GraceIn">#REF!</definedName>
    <definedName name="NewLTDebtUSD2inLCUBf">#REF!</definedName>
    <definedName name="NewLTDebtUSD2inLCUCf">#REF!</definedName>
    <definedName name="NewLTDebtUSD2inLCUDrawdown">#REF!</definedName>
    <definedName name="NewLTDebtUSD2inLCUFXLoss">#REF!</definedName>
    <definedName name="NewLTDebtUSD2inLCUInterests">#REF!</definedName>
    <definedName name="NewLTDebtUSD2inLCURepayment">#REF!</definedName>
    <definedName name="NewLTDebtUSD2InterestRateIn">#REF!</definedName>
    <definedName name="NewLTDebtUSD2Interests">#REF!</definedName>
    <definedName name="NewLTDebtUSD2Repayment">#REF!</definedName>
    <definedName name="NewLTDebtUSD2RepaymentCounter">#REF!</definedName>
    <definedName name="NewLTDebtUSD2RepaymentDue">#REF!</definedName>
    <definedName name="NewLTDebtUSD2RepaymentIn">#REF!</definedName>
    <definedName name="NewLTDebtUSD2RepaymentIncomplete">#REF!</definedName>
    <definedName name="NewLTDebtUSD2RepaymentMask">#REF!</definedName>
    <definedName name="NewLTDebtUSD2Tenor">#REF!</definedName>
    <definedName name="NewLTDebtUSD2TenorIn">#REF!</definedName>
    <definedName name="NewLTDebtUSD2TrancheAmount">#REF!</definedName>
    <definedName name="NewLTDebtUSD2Tranches">#REF!</definedName>
    <definedName name="NewLTDebtUSD2TranchesIn">#REF!</definedName>
    <definedName name="NewLTDebtUSDAmount">#REF!</definedName>
    <definedName name="NewLTDebtUSDAmountIn">#REF!</definedName>
    <definedName name="NewLTDebtUSDAnnualRepayment">#REF!</definedName>
    <definedName name="NewLTDebtUSDBf">#REF!</definedName>
    <definedName name="NewLTDebtUSDCf">#REF!</definedName>
    <definedName name="NewLTDebtUSDDrawdown">#REF!</definedName>
    <definedName name="NewLTDebtUSDDrawdownCounter">#REF!</definedName>
    <definedName name="NewLTDebtUSDDrawdownMask">#REF!</definedName>
    <definedName name="NewLTDebtUSDDrawdownYear">#REF!</definedName>
    <definedName name="NewLTDebtUSDDrawdownYearIn">#REF!</definedName>
    <definedName name="NewLTDebtUSDGrace">#REF!</definedName>
    <definedName name="NewLTDebtUSDGraceIn">#REF!</definedName>
    <definedName name="NewLTDebtUSDinLCUBf">#REF!</definedName>
    <definedName name="NewLTDebtUSDinLCUCf">#REF!</definedName>
    <definedName name="NewLTDebtUSDinLCUDrawdown">#REF!</definedName>
    <definedName name="NewLTDebtUSDinLCUFXLoss">#REF!</definedName>
    <definedName name="NewLTDebtUSDinLCUInterests">#REF!</definedName>
    <definedName name="NewLTDebtUSDinLCURepayment">#REF!</definedName>
    <definedName name="NewLTDebtUSDInterestRate">#REF!</definedName>
    <definedName name="NewLTDebtUSDInterestRateIn">#REF!</definedName>
    <definedName name="NewLTDebtUSDInterests">#REF!</definedName>
    <definedName name="NewLTDebtUSDRepayment">#REF!</definedName>
    <definedName name="NewLTDebtUSDRepaymentCounter">#REF!</definedName>
    <definedName name="NewLTDebtUSDRepaymentDue">#REF!</definedName>
    <definedName name="NewLTDebtUSDRepaymentIncomplete">#REF!</definedName>
    <definedName name="NewLTDebtUSDRepaymentMask">#REF!</definedName>
    <definedName name="NewLTDebtUSDTenor">#REF!</definedName>
    <definedName name="NewLTDebtUSDTenorIn">#REF!</definedName>
    <definedName name="NewLTDebtUSDTrancheAmount">#REF!</definedName>
    <definedName name="NewLTDebtUSDTranches">#REF!</definedName>
    <definedName name="NewLTDebtUSDTranchesIn">#REF!</definedName>
    <definedName name="NewLTDrawdownYearIn">[30]Input!$I$239</definedName>
    <definedName name="NI1Q">'[10]Assumptions and Dashboard'!$B$126</definedName>
    <definedName name="nl">[46]Nature_PnL_Act!#REF!</definedName>
    <definedName name="NoAA1Q">'[10]Assumptions and Dashboard'!$B$41</definedName>
    <definedName name="NoAA2Q">'[10]Assumptions and Dashboard'!$C$41</definedName>
    <definedName name="NoAA3Q">'[10]Assumptions and Dashboard'!$D$41</definedName>
    <definedName name="NoAA4Q">'[10]Assumptions and Dashboard'!$E$41</definedName>
    <definedName name="NoCA1Q">'[10]Assumptions and Dashboard'!$B$40</definedName>
    <definedName name="NoCA2Q">'[10]Assumptions and Dashboard'!$C$40</definedName>
    <definedName name="NoCA3Q">'[10]Assumptions and Dashboard'!$D$40</definedName>
    <definedName name="NoCA4Q">'[10]Assumptions and Dashboard'!$E$40</definedName>
    <definedName name="NoCEO1Q">'[10]Assumptions and Dashboard'!$B$33</definedName>
    <definedName name="NoCEO2Q">'[10]Assumptions and Dashboard'!$C$33</definedName>
    <definedName name="NoCEO3Q">'[10]Assumptions and Dashboard'!$D$33</definedName>
    <definedName name="NoCEO4Q">'[10]Assumptions and Dashboard'!$E$33</definedName>
    <definedName name="NoCFO1Q">'[10]Assumptions and Dashboard'!$B$34</definedName>
    <definedName name="NoCFO2Q">'[10]Assumptions and Dashboard'!$C$34</definedName>
    <definedName name="NoCFO3Q">'[10]Assumptions and Dashboard'!$D$34</definedName>
    <definedName name="NoCFO4Q">'[10]Assumptions and Dashboard'!$E$34</definedName>
    <definedName name="NoEmp1Q">'[10]Assumptions and Dashboard'!$B$42</definedName>
    <definedName name="NoEmp2Q">'[10]Assumptions and Dashboard'!$C$42</definedName>
    <definedName name="NoEmp3Q">'[10]Assumptions and Dashboard'!$D$42</definedName>
    <definedName name="NoEmp4Q">'[10]Assumptions and Dashboard'!$E$42</definedName>
    <definedName name="NoHE1Q">'[10]Assumptions and Dashboard'!$B$39</definedName>
    <definedName name="NoHE2Q">'[10]Assumptions and Dashboard'!$C$39</definedName>
    <definedName name="NoHE3Q">'[10]Assumptions and Dashboard'!$D$39</definedName>
    <definedName name="NoHE4Q">'[10]Assumptions and Dashboard'!$E$39</definedName>
    <definedName name="NominalExchangeRate">[16]Workings!$C$7:$K$7</definedName>
    <definedName name="NominalTermsScenarios">[16]Scenarios!$C$3</definedName>
    <definedName name="NonOperatingExpense">#REF!</definedName>
    <definedName name="NonOperatingIncome">#REF!</definedName>
    <definedName name="NoSP1Q">'[10]Assumptions and Dashboard'!$B$38</definedName>
    <definedName name="NoSP2Q">'[10]Assumptions and Dashboard'!$C$38</definedName>
    <definedName name="NoSP3Q">'[10]Assumptions and Dashboard'!$D$38</definedName>
    <definedName name="NoSP4Q">'[10]Assumptions and Dashboard'!$E$38</definedName>
    <definedName name="NoVPBD1Q">'[10]Assumptions and Dashboard'!$B$37</definedName>
    <definedName name="NoVPBD2Q">'[10]Assumptions and Dashboard'!$C$37</definedName>
    <definedName name="NoVPBD3Q">'[10]Assumptions and Dashboard'!$D$37</definedName>
    <definedName name="NoVPBD4Q">'[10]Assumptions and Dashboard'!$E$37</definedName>
    <definedName name="NoVPE1Q">'[10]Assumptions and Dashboard'!$B$35</definedName>
    <definedName name="NoVPE2Q">'[10]Assumptions and Dashboard'!$C$35</definedName>
    <definedName name="NoVPE3Q">'[10]Assumptions and Dashboard'!$D$35</definedName>
    <definedName name="NoVPE4Q">'[10]Assumptions and Dashboard'!$E$35</definedName>
    <definedName name="NoVPSM1Q">'[10]Assumptions and Dashboard'!$B$36</definedName>
    <definedName name="NoVPSM2Q">'[10]Assumptions and Dashboard'!$C$36</definedName>
    <definedName name="NoVPSM3Q">'[10]Assumptions and Dashboard'!$D$36</definedName>
    <definedName name="NoVPSM4Q">'[10]Assumptions and Dashboard'!$E$36</definedName>
    <definedName name="NP" localSheetId="2" hidden="1">{#N/A,#N/A,TRUE,"Old - New P&amp;L";#N/A,#N/A,TRUE,"EBIT MMO - Total";#N/A,#N/A,TRUE,"MMO NE, CEE, ASIA, CAR";#N/A,#N/A,TRUE,"MMO LAT, MEA, AFR";#N/A,#N/A,TRUE,"NP growth";#N/A,#N/A,TRUE,"ER impact"}</definedName>
    <definedName name="NP" localSheetId="4" hidden="1">{#N/A,#N/A,TRUE,"Old - New P&amp;L";#N/A,#N/A,TRUE,"EBIT MMO - Total";#N/A,#N/A,TRUE,"MMO NE, CEE, ASIA, CAR";#N/A,#N/A,TRUE,"MMO LAT, MEA, AFR";#N/A,#N/A,TRUE,"NP growth";#N/A,#N/A,TRUE,"ER impact"}</definedName>
    <definedName name="NP" localSheetId="5" hidden="1">{#N/A,#N/A,TRUE,"Old - New P&amp;L";#N/A,#N/A,TRUE,"EBIT MMO - Total";#N/A,#N/A,TRUE,"MMO NE, CEE, ASIA, CAR";#N/A,#N/A,TRUE,"MMO LAT, MEA, AFR";#N/A,#N/A,TRUE,"NP growth";#N/A,#N/A,TRUE,"ER impact"}</definedName>
    <definedName name="NP" localSheetId="3" hidden="1">{#N/A,#N/A,TRUE,"Old - New P&amp;L";#N/A,#N/A,TRUE,"EBIT MMO - Total";#N/A,#N/A,TRUE,"MMO NE, CEE, ASIA, CAR";#N/A,#N/A,TRUE,"MMO LAT, MEA, AFR";#N/A,#N/A,TRUE,"NP growth";#N/A,#N/A,TRUE,"ER impact"}</definedName>
    <definedName name="NP" localSheetId="1" hidden="1">{#N/A,#N/A,TRUE,"Old - New P&amp;L";#N/A,#N/A,TRUE,"EBIT MMO - Total";#N/A,#N/A,TRUE,"MMO NE, CEE, ASIA, CAR";#N/A,#N/A,TRUE,"MMO LAT, MEA, AFR";#N/A,#N/A,TRUE,"NP growth";#N/A,#N/A,TRUE,"ER impact"}</definedName>
    <definedName name="NP" hidden="1">{#N/A,#N/A,TRUE,"Old - New P&amp;L";#N/A,#N/A,TRUE,"EBIT MMO - Total";#N/A,#N/A,TRUE,"MMO NE, CEE, ASIA, CAR";#N/A,#N/A,TRUE,"MMO LAT, MEA, AFR";#N/A,#N/A,TRUE,"NP growth";#N/A,#N/A,TRUE,"ER impact"}</definedName>
    <definedName name="NP_2" localSheetId="2" hidden="1">{#N/A,#N/A,TRUE,"Old - New P&amp;L";#N/A,#N/A,TRUE,"EBIT MMO - Total";#N/A,#N/A,TRUE,"MMO NE, CEE, ASIA, CAR";#N/A,#N/A,TRUE,"MMO LAT, MEA, AFR";#N/A,#N/A,TRUE,"NP growth";#N/A,#N/A,TRUE,"ER impact"}</definedName>
    <definedName name="NP_2" localSheetId="4" hidden="1">{#N/A,#N/A,TRUE,"Old - New P&amp;L";#N/A,#N/A,TRUE,"EBIT MMO - Total";#N/A,#N/A,TRUE,"MMO NE, CEE, ASIA, CAR";#N/A,#N/A,TRUE,"MMO LAT, MEA, AFR";#N/A,#N/A,TRUE,"NP growth";#N/A,#N/A,TRUE,"ER impact"}</definedName>
    <definedName name="NP_2" localSheetId="5" hidden="1">{#N/A,#N/A,TRUE,"Old - New P&amp;L";#N/A,#N/A,TRUE,"EBIT MMO - Total";#N/A,#N/A,TRUE,"MMO NE, CEE, ASIA, CAR";#N/A,#N/A,TRUE,"MMO LAT, MEA, AFR";#N/A,#N/A,TRUE,"NP growth";#N/A,#N/A,TRUE,"ER impact"}</definedName>
    <definedName name="NP_2" localSheetId="3" hidden="1">{#N/A,#N/A,TRUE,"Old - New P&amp;L";#N/A,#N/A,TRUE,"EBIT MMO - Total";#N/A,#N/A,TRUE,"MMO NE, CEE, ASIA, CAR";#N/A,#N/A,TRUE,"MMO LAT, MEA, AFR";#N/A,#N/A,TRUE,"NP growth";#N/A,#N/A,TRUE,"ER impact"}</definedName>
    <definedName name="NP_2" localSheetId="1" hidden="1">{#N/A,#N/A,TRUE,"Old - New P&amp;L";#N/A,#N/A,TRUE,"EBIT MMO - Total";#N/A,#N/A,TRUE,"MMO NE, CEE, ASIA, CAR";#N/A,#N/A,TRUE,"MMO LAT, MEA, AFR";#N/A,#N/A,TRUE,"NP growth";#N/A,#N/A,TRUE,"ER impact"}</definedName>
    <definedName name="NP_2" hidden="1">{#N/A,#N/A,TRUE,"Old - New P&amp;L";#N/A,#N/A,TRUE,"EBIT MMO - Total";#N/A,#N/A,TRUE,"MMO NE, CEE, ASIA, CAR";#N/A,#N/A,TRUE,"MMO LAT, MEA, AFR";#N/A,#N/A,TRUE,"NP growth";#N/A,#N/A,TRUE,"ER impact"}</definedName>
    <definedName name="NPV">'[10]Free Cash Flows'!$B$18</definedName>
    <definedName name="NRI_EIA">'[31]Cover Sheet'!$J$71</definedName>
    <definedName name="NSA_CBII" localSheetId="2" hidden="1">{#N/A,#N/A,TRUE,"Old - New P&amp;L";#N/A,#N/A,TRUE,"EBIT MMO - Total";#N/A,#N/A,TRUE,"MMO NE, CEE, ASIA, CAR";#N/A,#N/A,TRUE,"MMO LAT, MEA, AFR";#N/A,#N/A,TRUE,"NP growth";#N/A,#N/A,TRUE,"ER impact"}</definedName>
    <definedName name="NSA_CBII" localSheetId="4" hidden="1">{#N/A,#N/A,TRUE,"Old - New P&amp;L";#N/A,#N/A,TRUE,"EBIT MMO - Total";#N/A,#N/A,TRUE,"MMO NE, CEE, ASIA, CAR";#N/A,#N/A,TRUE,"MMO LAT, MEA, AFR";#N/A,#N/A,TRUE,"NP growth";#N/A,#N/A,TRUE,"ER impact"}</definedName>
    <definedName name="NSA_CBII" localSheetId="5" hidden="1">{#N/A,#N/A,TRUE,"Old - New P&amp;L";#N/A,#N/A,TRUE,"EBIT MMO - Total";#N/A,#N/A,TRUE,"MMO NE, CEE, ASIA, CAR";#N/A,#N/A,TRUE,"MMO LAT, MEA, AFR";#N/A,#N/A,TRUE,"NP growth";#N/A,#N/A,TRUE,"ER impact"}</definedName>
    <definedName name="NSA_CBII" localSheetId="3" hidden="1">{#N/A,#N/A,TRUE,"Old - New P&amp;L";#N/A,#N/A,TRUE,"EBIT MMO - Total";#N/A,#N/A,TRUE,"MMO NE, CEE, ASIA, CAR";#N/A,#N/A,TRUE,"MMO LAT, MEA, AFR";#N/A,#N/A,TRUE,"NP growth";#N/A,#N/A,TRUE,"ER impact"}</definedName>
    <definedName name="NSA_CBII" localSheetId="1" hidden="1">{#N/A,#N/A,TRUE,"Old - New P&amp;L";#N/A,#N/A,TRUE,"EBIT MMO - Total";#N/A,#N/A,TRUE,"MMO NE, CEE, ASIA, CAR";#N/A,#N/A,TRUE,"MMO LAT, MEA, AFR";#N/A,#N/A,TRUE,"NP growth";#N/A,#N/A,TRUE,"ER impact"}</definedName>
    <definedName name="NSA_CBII" hidden="1">{#N/A,#N/A,TRUE,"Old - New P&amp;L";#N/A,#N/A,TRUE,"EBIT MMO - Total";#N/A,#N/A,TRUE,"MMO NE, CEE, ASIA, CAR";#N/A,#N/A,TRUE,"MMO LAT, MEA, AFR";#N/A,#N/A,TRUE,"NP growth";#N/A,#N/A,TRUE,"ER impact"}</definedName>
    <definedName name="NV_Flash" localSheetId="2" hidden="1">{#N/A,#N/A,TRUE,"Old - New P&amp;L";#N/A,#N/A,TRUE,"EBIT MMO - Total";#N/A,#N/A,TRUE,"MMO NE, CEE, ASIA, CAR";#N/A,#N/A,TRUE,"MMO LAT, MEA, AFR";#N/A,#N/A,TRUE,"NP growth";#N/A,#N/A,TRUE,"ER impact"}</definedName>
    <definedName name="NV_Flash" localSheetId="4" hidden="1">{#N/A,#N/A,TRUE,"Old - New P&amp;L";#N/A,#N/A,TRUE,"EBIT MMO - Total";#N/A,#N/A,TRUE,"MMO NE, CEE, ASIA, CAR";#N/A,#N/A,TRUE,"MMO LAT, MEA, AFR";#N/A,#N/A,TRUE,"NP growth";#N/A,#N/A,TRUE,"ER impact"}</definedName>
    <definedName name="NV_Flash" localSheetId="5" hidden="1">{#N/A,#N/A,TRUE,"Old - New P&amp;L";#N/A,#N/A,TRUE,"EBIT MMO - Total";#N/A,#N/A,TRUE,"MMO NE, CEE, ASIA, CAR";#N/A,#N/A,TRUE,"MMO LAT, MEA, AFR";#N/A,#N/A,TRUE,"NP growth";#N/A,#N/A,TRUE,"ER impact"}</definedName>
    <definedName name="NV_Flash" localSheetId="3" hidden="1">{#N/A,#N/A,TRUE,"Old - New P&amp;L";#N/A,#N/A,TRUE,"EBIT MMO - Total";#N/A,#N/A,TRUE,"MMO NE, CEE, ASIA, CAR";#N/A,#N/A,TRUE,"MMO LAT, MEA, AFR";#N/A,#N/A,TRUE,"NP growth";#N/A,#N/A,TRUE,"ER impact"}</definedName>
    <definedName name="NV_Flash" localSheetId="1" hidden="1">{#N/A,#N/A,TRUE,"Old - New P&amp;L";#N/A,#N/A,TRUE,"EBIT MMO - Total";#N/A,#N/A,TRUE,"MMO NE, CEE, ASIA, CAR";#N/A,#N/A,TRUE,"MMO LAT, MEA, AFR";#N/A,#N/A,TRUE,"NP growth";#N/A,#N/A,TRUE,"ER impact"}</definedName>
    <definedName name="NV_Flash" hidden="1">{#N/A,#N/A,TRUE,"Old - New P&amp;L";#N/A,#N/A,TRUE,"EBIT MMO - Total";#N/A,#N/A,TRUE,"MMO NE, CEE, ASIA, CAR";#N/A,#N/A,TRUE,"MMO LAT, MEA, AFR";#N/A,#N/A,TRUE,"NP growth";#N/A,#N/A,TRUE,"ER impact"}</definedName>
    <definedName name="NV_Flash_2" localSheetId="2" hidden="1">{#N/A,#N/A,TRUE,"Old - New P&amp;L";#N/A,#N/A,TRUE,"EBIT MMO - Total";#N/A,#N/A,TRUE,"MMO NE, CEE, ASIA, CAR";#N/A,#N/A,TRUE,"MMO LAT, MEA, AFR";#N/A,#N/A,TRUE,"NP growth";#N/A,#N/A,TRUE,"ER impact"}</definedName>
    <definedName name="NV_Flash_2" localSheetId="4" hidden="1">{#N/A,#N/A,TRUE,"Old - New P&amp;L";#N/A,#N/A,TRUE,"EBIT MMO - Total";#N/A,#N/A,TRUE,"MMO NE, CEE, ASIA, CAR";#N/A,#N/A,TRUE,"MMO LAT, MEA, AFR";#N/A,#N/A,TRUE,"NP growth";#N/A,#N/A,TRUE,"ER impact"}</definedName>
    <definedName name="NV_Flash_2" localSheetId="5" hidden="1">{#N/A,#N/A,TRUE,"Old - New P&amp;L";#N/A,#N/A,TRUE,"EBIT MMO - Total";#N/A,#N/A,TRUE,"MMO NE, CEE, ASIA, CAR";#N/A,#N/A,TRUE,"MMO LAT, MEA, AFR";#N/A,#N/A,TRUE,"NP growth";#N/A,#N/A,TRUE,"ER impact"}</definedName>
    <definedName name="NV_Flash_2" localSheetId="3" hidden="1">{#N/A,#N/A,TRUE,"Old - New P&amp;L";#N/A,#N/A,TRUE,"EBIT MMO - Total";#N/A,#N/A,TRUE,"MMO NE, CEE, ASIA, CAR";#N/A,#N/A,TRUE,"MMO LAT, MEA, AFR";#N/A,#N/A,TRUE,"NP growth";#N/A,#N/A,TRUE,"ER impact"}</definedName>
    <definedName name="NV_Flash_2" localSheetId="1" hidden="1">{#N/A,#N/A,TRUE,"Old - New P&amp;L";#N/A,#N/A,TRUE,"EBIT MMO - Total";#N/A,#N/A,TRUE,"MMO NE, CEE, ASIA, CAR";#N/A,#N/A,TRUE,"MMO LAT, MEA, AFR";#N/A,#N/A,TRUE,"NP growth";#N/A,#N/A,TRUE,"ER impact"}</definedName>
    <definedName name="NV_Flash_2" hidden="1">{#N/A,#N/A,TRUE,"Old - New P&amp;L";#N/A,#N/A,TRUE,"EBIT MMO - Total";#N/A,#N/A,TRUE,"MMO NE, CEE, ASIA, CAR";#N/A,#N/A,TRUE,"MMO LAT, MEA, AFR";#N/A,#N/A,TRUE,"NP growth";#N/A,#N/A,TRUE,"ER impact"}</definedName>
    <definedName name="NWC1Q">'[10]Balance Sheet'!$B$30</definedName>
    <definedName name="NWC2Q">'[10]Balance Sheet'!$C$30</definedName>
    <definedName name="NWC3Q">'[10]Balance Sheet'!$D$30</definedName>
    <definedName name="NWC4Q">'[10]Balance Sheet'!$E$30</definedName>
    <definedName name="o">#REF!</definedName>
    <definedName name="ó¿41">'[15]Perf_III ul'!$C$60</definedName>
    <definedName name="ó15">#REF!</definedName>
    <definedName name="õ232">#REF!</definedName>
    <definedName name="õ24">[47]production!#REF!</definedName>
    <definedName name="OCF_CF">#REF!</definedName>
    <definedName name="OCF_CF_LCU">#REF!</definedName>
    <definedName name="op" hidden="1">'[12]General input total'!#REF!</definedName>
    <definedName name="OpCo">#REF!</definedName>
    <definedName name="OpCo_sheet" localSheetId="2" hidden="1">{#N/A,#N/A,TRUE,"Old - New P&amp;L";#N/A,#N/A,TRUE,"EBIT MMO - Total";#N/A,#N/A,TRUE,"MMO NE, CEE, ASIA, CAR";#N/A,#N/A,TRUE,"MMO LAT, MEA, AFR";#N/A,#N/A,TRUE,"NP growth";#N/A,#N/A,TRUE,"ER impact"}</definedName>
    <definedName name="OpCo_sheet" localSheetId="4" hidden="1">{#N/A,#N/A,TRUE,"Old - New P&amp;L";#N/A,#N/A,TRUE,"EBIT MMO - Total";#N/A,#N/A,TRUE,"MMO NE, CEE, ASIA, CAR";#N/A,#N/A,TRUE,"MMO LAT, MEA, AFR";#N/A,#N/A,TRUE,"NP growth";#N/A,#N/A,TRUE,"ER impact"}</definedName>
    <definedName name="OpCo_sheet" localSheetId="5" hidden="1">{#N/A,#N/A,TRUE,"Old - New P&amp;L";#N/A,#N/A,TRUE,"EBIT MMO - Total";#N/A,#N/A,TRUE,"MMO NE, CEE, ASIA, CAR";#N/A,#N/A,TRUE,"MMO LAT, MEA, AFR";#N/A,#N/A,TRUE,"NP growth";#N/A,#N/A,TRUE,"ER impact"}</definedName>
    <definedName name="OpCo_sheet" localSheetId="3" hidden="1">{#N/A,#N/A,TRUE,"Old - New P&amp;L";#N/A,#N/A,TRUE,"EBIT MMO - Total";#N/A,#N/A,TRUE,"MMO NE, CEE, ASIA, CAR";#N/A,#N/A,TRUE,"MMO LAT, MEA, AFR";#N/A,#N/A,TRUE,"NP growth";#N/A,#N/A,TRUE,"ER impact"}</definedName>
    <definedName name="OpCo_sheet" localSheetId="1" hidden="1">{#N/A,#N/A,TRUE,"Old - New P&amp;L";#N/A,#N/A,TRUE,"EBIT MMO - Total";#N/A,#N/A,TRUE,"MMO NE, CEE, ASIA, CAR";#N/A,#N/A,TRUE,"MMO LAT, MEA, AFR";#N/A,#N/A,TRUE,"NP growth";#N/A,#N/A,TRUE,"ER impact"}</definedName>
    <definedName name="OpCo_sheet" hidden="1">{#N/A,#N/A,TRUE,"Old - New P&amp;L";#N/A,#N/A,TRUE,"EBIT MMO - Total";#N/A,#N/A,TRUE,"MMO NE, CEE, ASIA, CAR";#N/A,#N/A,TRUE,"MMO LAT, MEA, AFR";#N/A,#N/A,TRUE,"NP growth";#N/A,#N/A,TRUE,"ER impact"}</definedName>
    <definedName name="OperatingCashFlow">#REF!</definedName>
    <definedName name="OperatingCosts1H2003">'[16]1h 2003'!$C$88</definedName>
    <definedName name="OperatingCostsHist">'[16]2001&amp;2002'!$D$89</definedName>
    <definedName name="OperatingProfit">[16]Workings!$C$202:$K$202</definedName>
    <definedName name="OpExp1Q">'[10]Operating Expenses'!$B$10</definedName>
    <definedName name="OpExp2Q">'[10]Operating Expenses'!$C$10</definedName>
    <definedName name="OpExp3Q">'[10]Operating Expenses'!$D$10</definedName>
    <definedName name="OpExp4Q">'[10]Operating Expenses'!$E$10</definedName>
    <definedName name="OpExpX4">'[10]Operating Expenses'!$G$10</definedName>
    <definedName name="OpInc1Q">'[10]Income Statement'!$B$12</definedName>
    <definedName name="OpInc2Q">'[10]Income Statement'!$C$12</definedName>
    <definedName name="OpInc3Q">'[10]Income Statement'!$D$12</definedName>
    <definedName name="OpInc4Q">'[10]Income Statement'!$E$12</definedName>
    <definedName name="OpIncX4">'[10]Income Statement'!$G$12</definedName>
    <definedName name="orate19">'[22]Lease-CFS'!$D$2</definedName>
    <definedName name="Other_sales">[34]Workings_updated!$I$48:$S$48</definedName>
    <definedName name="Other1H2003">'[16]1h 2003'!$C$23</definedName>
    <definedName name="OtherAssetDohIn">#REF!</definedName>
    <definedName name="OtherAssetsDoh">#REF!</definedName>
    <definedName name="OtherAssetsDohIn">#REF!</definedName>
    <definedName name="OtherCA1H2003">'[16]1h 2003'!$C$13</definedName>
    <definedName name="OtherCAHist">'[16]2001&amp;2002'!$D$12</definedName>
    <definedName name="OtherCOGS">[30]Workings!$I$82:$S$82</definedName>
    <definedName name="OtherfixedAssetsBf">#REF!</definedName>
    <definedName name="OtherfixedAssetsCapex">#REF!</definedName>
    <definedName name="OtherfixedAssetsCF">#REF!</definedName>
    <definedName name="OtherHist">'[16]2001&amp;2002'!$D$22</definedName>
    <definedName name="OtherLTAssetsBf">#REF!</definedName>
    <definedName name="OtherLTAssetsCf">#REF!</definedName>
    <definedName name="OtherLTAssetsIncrease">[26]Workings!$J$496:$S$496</definedName>
    <definedName name="OtherLTAssetsIncreaseIn">#REF!</definedName>
    <definedName name="OtherLTLiabilitiesBf">#REF!</definedName>
    <definedName name="OtherLTLiabilitiesCf">#REF!</definedName>
    <definedName name="OtherLTLiabilitiesIncrease">[26]Workings!$J$503:$S$503</definedName>
    <definedName name="OtherLTLiabilitiesIncreaseIn">#REF!</definedName>
    <definedName name="OtherOperatingExpenses">[16]Workings!$C$138:$K$138</definedName>
    <definedName name="OtherOperatingExpensesin">'[19]Input APU&amp;APU TRADING 2005-2012'!#REF!</definedName>
    <definedName name="OtherOperatingExpensesYUM">[16]Workings!$C$131:$K$131</definedName>
    <definedName name="OtherOperatingIncome">[18]Workings_updated!$I$93:$S$93</definedName>
    <definedName name="OtherPayableDohIn">#REF!</definedName>
    <definedName name="OtherpaybleDoH">#REF!</definedName>
    <definedName name="OtherPayDohIn">#REF!</definedName>
    <definedName name="OtherRecDohIn">[48]Sensitivities!$I$135:$S$135</definedName>
    <definedName name="OtherReceivableDohIn">[30]Input!$I$162:$S$162</definedName>
    <definedName name="OtherReceivablesDoH">[30]Workings!$I$120:$S$120</definedName>
    <definedName name="OtherSTAssets">#REF!</definedName>
    <definedName name="OtherSTLiabilities">#REF!</definedName>
    <definedName name="OtherSTLiabilities1H2003">'[16]1h 2003'!$C$37</definedName>
    <definedName name="OtherSTLiabilitiesHist">'[16]2001&amp;2002'!$D$36</definedName>
    <definedName name="Outdoor">367000</definedName>
    <definedName name="Overdraft_BS">#REF!</definedName>
    <definedName name="Overdraft_BS_LCU">[26]BS_LCU!$I$26:$S$26</definedName>
    <definedName name="OverdraftBf">[16]Workings!$C$233:$K$233</definedName>
    <definedName name="OverdraftCf">[16]Workings!$C$234:$K$234</definedName>
    <definedName name="OverdraftIInterestToInflationIn">#REF!</definedName>
    <definedName name="p" hidden="1">#REF!</definedName>
    <definedName name="PACAPEX1Q">[10]Capital!$B$28</definedName>
    <definedName name="PACAPEX2Q">[10]Capital!$C$28</definedName>
    <definedName name="PACAPEX3Q">[10]Capital!$D$28</definedName>
    <definedName name="PACAPEX4Q">[10]Capital!$E$28</definedName>
    <definedName name="PackagingIceCreamEuro">[16]Workings!$C$90:$K$90</definedName>
    <definedName name="PackagingIceCreamYUM">[16]Workings!$C$88:$K$88</definedName>
    <definedName name="PackagingOtherEuro">[16]Workings!$C$111:$K$111</definedName>
    <definedName name="PackagingOtherYUM">[16]Workings!$C$109:$K$109</definedName>
    <definedName name="PackagingPastryEuro">[16]Workings!$C$104:$K$104</definedName>
    <definedName name="PackagingPastryIn">'[32]Input New Brewery Pla 2010-2014'!#REF!</definedName>
    <definedName name="PackagingPastryYUM">[16]Workings!$C$102:$K$102</definedName>
    <definedName name="PackagingVegEuro">[16]Workings!$C$97:$K$97</definedName>
    <definedName name="PackagingVegIn">'[32]Input New Brewery Pla 2010-2014'!#REF!</definedName>
    <definedName name="PackagingVegYUM">[16]Workings!$C$95:$K$95</definedName>
    <definedName name="PAM">#REF!</definedName>
    <definedName name="PAT">[16]Workings!$C$204:$K$204</definedName>
    <definedName name="PayableDoH">#REF!</definedName>
    <definedName name="PayableDoHIn">#REF!</definedName>
    <definedName name="Payables">#REF!</definedName>
    <definedName name="PayCapB4Q">'[10]Balance Sheet'!$E$13</definedName>
    <definedName name="PayDohIn">#REF!</definedName>
    <definedName name="Payment1Q">'[10]Inventory and Purchases'!$B$16</definedName>
    <definedName name="Payment2Q">'[10]Inventory and Purchases'!$C$16</definedName>
    <definedName name="Payment3Q">'[10]Inventory and Purchases'!$D$16</definedName>
    <definedName name="Payment4Q">'[10]Inventory and Purchases'!$E$16</definedName>
    <definedName name="PaymentX4">'[10]Inventory and Purchases'!$G$16</definedName>
    <definedName name="PBT">[16]Workings!$C$203:$K$203</definedName>
    <definedName name="PC">1000000</definedName>
    <definedName name="PCCRW">[10]Valuation!$D$4</definedName>
    <definedName name="PCCVal">[10]Valuation!$B$4</definedName>
    <definedName name="PCrent">40000</definedName>
    <definedName name="perf" localSheetId="2" hidden="1">{"Summary report",#N/A,FALSE,"BBH";"Details - chart",#N/A,FALSE,"BBH"}</definedName>
    <definedName name="perf" localSheetId="4" hidden="1">{"Summary report",#N/A,FALSE,"BBH";"Details - chart",#N/A,FALSE,"BBH"}</definedName>
    <definedName name="perf" localSheetId="5" hidden="1">{"Summary report",#N/A,FALSE,"BBH";"Details - chart",#N/A,FALSE,"BBH"}</definedName>
    <definedName name="perf" localSheetId="3" hidden="1">{"Summary report",#N/A,FALSE,"BBH";"Details - chart",#N/A,FALSE,"BBH"}</definedName>
    <definedName name="perf" localSheetId="1" hidden="1">{"Summary report",#N/A,FALSE,"BBH";"Details - chart",#N/A,FALSE,"BBH"}</definedName>
    <definedName name="perf" hidden="1">{"Summary report",#N/A,FALSE,"BBH";"Details - chart",#N/A,FALSE,"BBH"}</definedName>
    <definedName name="PermanentPersonnelCosts">[16]Workings!$C$136:$K$136</definedName>
    <definedName name="PermanentPersonnelCostsYUM">[16]Workings!$C$129:$K$129</definedName>
    <definedName name="PIT">10%</definedName>
    <definedName name="PLCheck">[16]IS!$C$39:$K$39</definedName>
    <definedName name="PMV">[10]Capitalization!$B$15</definedName>
    <definedName name="PPExchangeRateScenarios">[16]Scenarios!$C$16</definedName>
    <definedName name="PPPNominalExchangeRate">[16]Workings!$C$8:$K$8</definedName>
    <definedName name="Price1Q">'[10]Assumptions and Dashboard'!$B$6</definedName>
    <definedName name="Price2Q">'[10]Assumptions and Dashboard'!$C$6</definedName>
    <definedName name="Price3Q">'[10]Assumptions and Dashboard'!$D$6</definedName>
    <definedName name="Price4Q">'[10]Assumptions and Dashboard'!$E$6</definedName>
    <definedName name="PriceBeerEco">#REF!</definedName>
    <definedName name="PriceBeerPre">#REF!</definedName>
    <definedName name="PricebeerSen">#REF!</definedName>
    <definedName name="PriceBeerSensitivity">[34]Sensitivities!$I$102:$S$102</definedName>
    <definedName name="PriceBeerStand">#REF!</definedName>
    <definedName name="PriceCurdIn">[34]Input_updated!$I$86:$S$86</definedName>
    <definedName name="PriceDeviationFromBP">'[32]Input New Brewery Pla 2010-2014'!#REF!</definedName>
    <definedName name="PriceFreshMilkIn">[18]Input_updated!$I$81:$S$81</definedName>
    <definedName name="PriceIceCreamIn">[18]Input_updated!$I$87:$S$87</definedName>
    <definedName name="PriceJuices">[18]Input_updated!$I$78:$S$78</definedName>
    <definedName name="PriceJuiceSensitivity">[34]Sensitivities!$I$126:$S$126</definedName>
    <definedName name="PriceKefirIn">[34]Input_updated!$I$83:$S$83</definedName>
    <definedName name="PriceMilk">#REF!</definedName>
    <definedName name="PriceMIlkSen">#REF!</definedName>
    <definedName name="PriceMilkSensitivity">[34]Sensitivities!$I$132:$S$132</definedName>
    <definedName name="PriceSmetanaIn">[34]Input_updated!$I$85:$S$85</definedName>
    <definedName name="PriceSoftdrink">#REF!</definedName>
    <definedName name="PriceSoftdrinkPre">#REF!</definedName>
    <definedName name="PriceSoftdrinkStand">#REF!</definedName>
    <definedName name="PriceSoftSen">#REF!</definedName>
    <definedName name="PriceSoftSensitivity">[34]Sensitivities!$I$120:$S$120</definedName>
    <definedName name="PriceSpirits">#REF!</definedName>
    <definedName name="PriceSpiritSen">#REF!</definedName>
    <definedName name="PriceUHTMilkIn">[34]Input_updated!$I$82:$S$82</definedName>
    <definedName name="PriceVodkaEco">#REF!</definedName>
    <definedName name="PriceVodkaPre">#REF!</definedName>
    <definedName name="PriceVodkaSen">#REF!</definedName>
    <definedName name="PriceVodkaSensitivity">[34]Sensitivities!$I$108:$S$108</definedName>
    <definedName name="PriceVodkaStand">#REF!</definedName>
    <definedName name="PriceWater">#REF!</definedName>
    <definedName name="PriceWaterSen">#REF!</definedName>
    <definedName name="PriceWaterSensitivity">[34]Sensitivities!$I$114:$S$114</definedName>
    <definedName name="PriceWaterSparkling">#REF!</definedName>
    <definedName name="PriceWaterStandard">[34]Input_updated!$I$71:$S$71</definedName>
    <definedName name="PriceYogurtIn">[34]Input_updated!$I$84:$S$84</definedName>
    <definedName name="_xlnm.Print_Area" localSheetId="2">BS!$A$1:$E$71</definedName>
    <definedName name="_xlnm.Print_Area" localSheetId="4">CF!$A$1:$F$60</definedName>
    <definedName name="_xlnm.Print_Area" localSheetId="5">Equity!$A$1:$O$33</definedName>
    <definedName name="_xlnm.Print_Area" localSheetId="3">IS!$A$1:$E$44</definedName>
    <definedName name="ProductionCapacityIceCreamIn">'[32]Input New Brewery Pla 2010-2014'!#REF!</definedName>
    <definedName name="ProductionCapacityOtherIn">'[19]Input APU&amp;APU TRADING 2005-2012'!#REF!</definedName>
    <definedName name="ProductionCapacityPastryIn">'[19]Input APU&amp;APU TRADING 2005-2012'!#REF!</definedName>
    <definedName name="ProductionCapacityVegIn">'[32]Input New Brewery Pla 2010-2014'!#REF!</definedName>
    <definedName name="ProjectCapex">[26]Workings!$J$128:$S$128</definedName>
    <definedName name="ProjectCapexIn">#REF!</definedName>
    <definedName name="ProjectCapexUSDIn">#REF!</definedName>
    <definedName name="PU2BuildingsModifications">[49]PU2!$D$154:$N$154</definedName>
    <definedName name="PU2Equipment">[49]PU2!$D$152:$N$152</definedName>
    <definedName name="PU2Land">[49]PU2!$D$153:$N$153</definedName>
    <definedName name="PU2Maintenance">[49]PU2!$D$156:$N$156</definedName>
    <definedName name="PU2TranspEquip">[49]PU2!$D$155:$N$155</definedName>
    <definedName name="PU3BuildingsModifications">[49]PU3!$D$154:$N$154</definedName>
    <definedName name="PU3Equipment">[49]PU3!$D$152:$N$152</definedName>
    <definedName name="PU3Land">[49]PU3!$D$153:$N$153</definedName>
    <definedName name="PU3Maintenance">[49]PU3!$D$156:$N$156</definedName>
    <definedName name="PU3TranspEquip">[49]PU3!$D$155:$N$155</definedName>
    <definedName name="PU4BuildingsModifications">[49]PU4!$D$154:$N$154</definedName>
    <definedName name="PU4Equipment">[49]PU4!$D$152:$N$152</definedName>
    <definedName name="PU4Land">[49]PU4!$D$153:$N$153</definedName>
    <definedName name="PU4Maintenance">[49]PU4!$D$156:$N$156</definedName>
    <definedName name="PU4TranspEquip">[49]PU4!$D$155:$N$155</definedName>
    <definedName name="PU5BuildingsModifications">[49]PU5!$D$154:$N$154</definedName>
    <definedName name="PU5Equipment">[49]PU5!$D$152:$N$152</definedName>
    <definedName name="PU5Land">[49]PU5!$D$153:$N$153</definedName>
    <definedName name="PU5Maintenance">[49]PU5!$D$156:$N$156</definedName>
    <definedName name="PU5TranspEquip">[49]PU5!$D$155:$N$155</definedName>
    <definedName name="Purch1Q">'[10]Inventory and Purchases'!$B$13</definedName>
    <definedName name="Purch2Q">'[10]Inventory and Purchases'!$C$13</definedName>
    <definedName name="Purch3Q">'[10]Inventory and Purchases'!$D$13</definedName>
    <definedName name="Purch4Q">'[10]Inventory and Purchases'!$E$13</definedName>
    <definedName name="q" localSheetId="2" hidden="1">{#N/A,#N/A,TRUE,"Old - New P&amp;L";#N/A,#N/A,TRUE,"EBIT MMO - Total";#N/A,#N/A,TRUE,"MMO NE, CEE, ASIA, CAR";#N/A,#N/A,TRUE,"MMO LAT, MEA, AFR";#N/A,#N/A,TRUE,"NP growth";#N/A,#N/A,TRUE,"ER impact"}</definedName>
    <definedName name="q" localSheetId="4" hidden="1">{#N/A,#N/A,TRUE,"Old - New P&amp;L";#N/A,#N/A,TRUE,"EBIT MMO - Total";#N/A,#N/A,TRUE,"MMO NE, CEE, ASIA, CAR";#N/A,#N/A,TRUE,"MMO LAT, MEA, AFR";#N/A,#N/A,TRUE,"NP growth";#N/A,#N/A,TRUE,"ER impact"}</definedName>
    <definedName name="q" localSheetId="5" hidden="1">{#N/A,#N/A,TRUE,"Old - New P&amp;L";#N/A,#N/A,TRUE,"EBIT MMO - Total";#N/A,#N/A,TRUE,"MMO NE, CEE, ASIA, CAR";#N/A,#N/A,TRUE,"MMO LAT, MEA, AFR";#N/A,#N/A,TRUE,"NP growth";#N/A,#N/A,TRUE,"ER impact"}</definedName>
    <definedName name="q" localSheetId="3" hidden="1">{#N/A,#N/A,TRUE,"Old - New P&amp;L";#N/A,#N/A,TRUE,"EBIT MMO - Total";#N/A,#N/A,TRUE,"MMO NE, CEE, ASIA, CAR";#N/A,#N/A,TRUE,"MMO LAT, MEA, AFR";#N/A,#N/A,TRUE,"NP growth";#N/A,#N/A,TRUE,"ER impact"}</definedName>
    <definedName name="q" localSheetId="1" hidden="1">{#N/A,#N/A,TRUE,"Old - New P&amp;L";#N/A,#N/A,TRUE,"EBIT MMO - Total";#N/A,#N/A,TRUE,"MMO NE, CEE, ASIA, CAR";#N/A,#N/A,TRUE,"MMO LAT, MEA, AFR";#N/A,#N/A,TRUE,"NP growth";#N/A,#N/A,TRUE,"ER impact"}</definedName>
    <definedName name="q" hidden="1">{#N/A,#N/A,TRUE,"Old - New P&amp;L";#N/A,#N/A,TRUE,"EBIT MMO - Total";#N/A,#N/A,TRUE,"MMO NE, CEE, ASIA, CAR";#N/A,#N/A,TRUE,"MMO LAT, MEA, AFR";#N/A,#N/A,TRUE,"NP growth";#N/A,#N/A,TRUE,"ER impact"}</definedName>
    <definedName name="qqqq" hidden="1">#REF!</definedName>
    <definedName name="qqqqqq" hidden="1">#REF!</definedName>
    <definedName name="qqqqqqqq" hidden="1">#REF!</definedName>
    <definedName name="qqqqqqqqqqqq" hidden="1">#REF!</definedName>
    <definedName name="qqqqqqqqqqqqqqq" hidden="1">#REF!</definedName>
    <definedName name="qqqqqqqqqqqqqqqq" hidden="1">#REF!</definedName>
    <definedName name="qqqqqqqqqqqqqqqqq" hidden="1">#REF!</definedName>
    <definedName name="qqqqqqqqqqqqqqqqqqqq" hidden="1">#REF!</definedName>
    <definedName name="qqqqqqqqqqqqqqqqqqqqqq" hidden="1">#REF!</definedName>
    <definedName name="QtrsYr">'[10]Assumptions and Dashboard'!$H$87</definedName>
    <definedName name="Quickscan2" localSheetId="2" hidden="1">{#N/A,#N/A,TRUE,"Old - New P&amp;L";#N/A,#N/A,TRUE,"EBIT MMO - Total";#N/A,#N/A,TRUE,"MMO NE, CEE, ASIA, CAR";#N/A,#N/A,TRUE,"MMO LAT, MEA, AFR";#N/A,#N/A,TRUE,"NP growth";#N/A,#N/A,TRUE,"ER impact"}</definedName>
    <definedName name="Quickscan2" localSheetId="4" hidden="1">{#N/A,#N/A,TRUE,"Old - New P&amp;L";#N/A,#N/A,TRUE,"EBIT MMO - Total";#N/A,#N/A,TRUE,"MMO NE, CEE, ASIA, CAR";#N/A,#N/A,TRUE,"MMO LAT, MEA, AFR";#N/A,#N/A,TRUE,"NP growth";#N/A,#N/A,TRUE,"ER impact"}</definedName>
    <definedName name="Quickscan2" localSheetId="5" hidden="1">{#N/A,#N/A,TRUE,"Old - New P&amp;L";#N/A,#N/A,TRUE,"EBIT MMO - Total";#N/A,#N/A,TRUE,"MMO NE, CEE, ASIA, CAR";#N/A,#N/A,TRUE,"MMO LAT, MEA, AFR";#N/A,#N/A,TRUE,"NP growth";#N/A,#N/A,TRUE,"ER impact"}</definedName>
    <definedName name="Quickscan2" localSheetId="3" hidden="1">{#N/A,#N/A,TRUE,"Old - New P&amp;L";#N/A,#N/A,TRUE,"EBIT MMO - Total";#N/A,#N/A,TRUE,"MMO NE, CEE, ASIA, CAR";#N/A,#N/A,TRUE,"MMO LAT, MEA, AFR";#N/A,#N/A,TRUE,"NP growth";#N/A,#N/A,TRUE,"ER impact"}</definedName>
    <definedName name="Quickscan2" localSheetId="1" hidden="1">{#N/A,#N/A,TRUE,"Old - New P&amp;L";#N/A,#N/A,TRUE,"EBIT MMO - Total";#N/A,#N/A,TRUE,"MMO NE, CEE, ASIA, CAR";#N/A,#N/A,TRUE,"MMO LAT, MEA, AFR";#N/A,#N/A,TRUE,"NP growth";#N/A,#N/A,TRUE,"ER impact"}</definedName>
    <definedName name="Quickscan2" hidden="1">{#N/A,#N/A,TRUE,"Old - New P&amp;L";#N/A,#N/A,TRUE,"EBIT MMO - Total";#N/A,#N/A,TRUE,"MMO NE, CEE, ASIA, CAR";#N/A,#N/A,TRUE,"MMO LAT, MEA, AFR";#N/A,#N/A,TRUE,"NP growth";#N/A,#N/A,TRUE,"ER impact"}</definedName>
    <definedName name="rac">#REF!</definedName>
    <definedName name="race">#REF!</definedName>
    <definedName name="RateMNT">'[22]Lease-CFS'!$D$5</definedName>
    <definedName name="RateUSD">'[22]Lease-CFS'!$D$6</definedName>
    <definedName name="RawMaterialsIceCreamEuro">[16]Workings!$C$89:$K$89</definedName>
    <definedName name="RawMaterialsIceCreamYUM">[16]Workings!$C$87:$K$87</definedName>
    <definedName name="RawMaterialsOtherEuro">[16]Workings!$C$110:$K$110</definedName>
    <definedName name="RawMaterialsOtherYUM">[16]Workings!$C$108:$K$108</definedName>
    <definedName name="RawMaterialsPastryEuro">[16]Workings!$C$103:$K$103</definedName>
    <definedName name="RawMaterialsPastryIn">'[32]Input New Brewery Pla 2010-2014'!#REF!</definedName>
    <definedName name="RawMaterialsPastryYUM">[16]Workings!$C$101:$K$101</definedName>
    <definedName name="RawMaterialsVegEuro">[16]Workings!$C$96:$K$96</definedName>
    <definedName name="RawMaterialsVegIn">'[32]Input New Brewery Pla 2010-2014'!#REF!</definedName>
    <definedName name="RawMaterialsVegYUM">[16]Workings!$C$94:$K$94</definedName>
    <definedName name="RDExp1Q">'[10]Operating Expenses'!$B$7</definedName>
    <definedName name="RDExp2Q">'[10]Operating Expenses'!$C$7</definedName>
    <definedName name="RDExp3Q">'[10]Operating Expenses'!$D$7</definedName>
    <definedName name="RDExp4Q">'[10]Operating Expenses'!$E$7</definedName>
    <definedName name="RDExpX4">'[10]Operating Expenses'!$G$7</definedName>
    <definedName name="RDPct1Q">'[10]Assumptions and Dashboard'!$B$64</definedName>
    <definedName name="RDPct2Q">'[10]Assumptions and Dashboard'!$C$64</definedName>
    <definedName name="RDPct3Q">'[10]Assumptions and Dashboard'!$D$64</definedName>
    <definedName name="RDPct4Q">'[10]Assumptions and Dashboard'!$E$64</definedName>
    <definedName name="RE1H2003">'[16]1h 2003'!$C$49</definedName>
    <definedName name="RE1Q">'[10]Balance Sheet'!$B$20</definedName>
    <definedName name="RE2Q">'[10]Balance Sheet'!$C$20</definedName>
    <definedName name="RE3Q">'[10]Balance Sheet'!$D$20</definedName>
    <definedName name="RE4Q">'[10]Balance Sheet'!$E$20</definedName>
    <definedName name="RealGDPGrowthIndex">[16]Workings!$C$4:$K$4</definedName>
    <definedName name="REBf">[16]Workings!$C$207:$K$207</definedName>
    <definedName name="RecDohIn">#REF!</definedName>
    <definedName name="ReceivableDoH">#REF!</definedName>
    <definedName name="ReceivableDoHIn">#REF!</definedName>
    <definedName name="Receivables">#REF!</definedName>
    <definedName name="RECf">[16]Workings!$C$209:$K$209</definedName>
    <definedName name="REHist">'[16]2001&amp;2002'!$D$48</definedName>
    <definedName name="REIncrease">[16]Workings!$C$208:$K$208</definedName>
    <definedName name="RentExp1Q">'[10]Assumptions and Dashboard'!$B$68</definedName>
    <definedName name="RentExp2Q">'[10]Assumptions and Dashboard'!$C$68</definedName>
    <definedName name="RentExp3Q">'[10]Assumptions and Dashboard'!$D$68</definedName>
    <definedName name="RentExp4Q">'[10]Assumptions and Dashboard'!$E$68</definedName>
    <definedName name="RentExpX4">'[10]Operating Expenses'!$G$8</definedName>
    <definedName name="RentFt1Q">'[10]Assumptions and Dashboard'!$B$66</definedName>
    <definedName name="RentFt2Q">'[10]Assumptions and Dashboard'!$C$66</definedName>
    <definedName name="RentFt3Q">'[10]Assumptions and Dashboard'!$D$66</definedName>
    <definedName name="RentFt4Q">'[10]Assumptions and Dashboard'!$E$66</definedName>
    <definedName name="Repay1Q">'[10]Assumptions and Dashboard'!$B$99</definedName>
    <definedName name="Repay2Q">'[10]Assumptions and Dashboard'!$C$99</definedName>
    <definedName name="Repay3Q">'[10]Assumptions and Dashboard'!$D$99</definedName>
    <definedName name="Repay4Q">'[10]Assumptions and Dashboard'!$E$99</definedName>
    <definedName name="RepaymentMask">[16]Workings!$C$165:$K$165</definedName>
    <definedName name="RepayX3">'[10]Assumptions and Dashboard'!#REF!</definedName>
    <definedName name="Repmode">'[50]READ ME'!$C$11</definedName>
    <definedName name="Report_new">'[16]1h 2003'!#REF!</definedName>
    <definedName name="Report1">#REF!</definedName>
    <definedName name="Reserves1H2003">'[16]1h 2003'!$C$48</definedName>
    <definedName name="ReservesBf">[16]Workings!$D$197:$K$197</definedName>
    <definedName name="ReservesCf">[16]Workings!$D$199:$K$199</definedName>
    <definedName name="ReservesChange">#REF!</definedName>
    <definedName name="ReservesChangeIn">#REF!</definedName>
    <definedName name="ReservesHist">'[16]2001&amp;2002'!$D$47</definedName>
    <definedName name="ReservesIncrease">[16]Workings!$D$198:$K$198</definedName>
    <definedName name="RET">0.6%</definedName>
    <definedName name="RetainedEarningsBf">#REF!</definedName>
    <definedName name="RetainedEarningsCf">#REF!</definedName>
    <definedName name="RetainedEarningsHist">'[16]2001&amp;2002'!#REF!</definedName>
    <definedName name="RetainedEarningsIncrease">#REF!</definedName>
    <definedName name="RETS">2%</definedName>
    <definedName name="RevBeerEco">#REF!</definedName>
    <definedName name="RevBeerPre">#REF!</definedName>
    <definedName name="RevBeerStand">#REF!</definedName>
    <definedName name="RevBeerTotal">#REF!</definedName>
    <definedName name="RevCurd">[18]Workings_updated!$I$45:$S$45</definedName>
    <definedName name="Revenues_IS">#REF!</definedName>
    <definedName name="Revenues_IS_LCU">#REF!</definedName>
    <definedName name="RevFreshMilk">[18]Workings_updated!$I$40:$S$40</definedName>
    <definedName name="RevIceCream">[18]Workings_updated!$I$46:$S$46</definedName>
    <definedName name="RevJuices">[34]Workings_updated!$I$37:$S$37</definedName>
    <definedName name="RevKefir">[34]Workings_updated!$I$42:$S$42</definedName>
    <definedName name="RevMilk">#REF!</definedName>
    <definedName name="RevOther">#REF!</definedName>
    <definedName name="Revs1Q">'[10]Assumptions and Dashboard'!$B$124</definedName>
    <definedName name="RevSmetana">[34]Workings_updated!$I$44:$S$44</definedName>
    <definedName name="RevSoftdrink">#REF!</definedName>
    <definedName name="RevSoftdrinkPre">#REF!</definedName>
    <definedName name="RevSoftdrinkStand">#REF!</definedName>
    <definedName name="RevSpirits">#REF!</definedName>
    <definedName name="RevUHTMilk">[34]Workings_updated!$I$41:$S$41</definedName>
    <definedName name="RevVodkaEco">#REF!</definedName>
    <definedName name="RevVodkaPre">#REF!</definedName>
    <definedName name="RevVodkaStand">#REF!</definedName>
    <definedName name="RevVodkaTotal">#REF!</definedName>
    <definedName name="Revwater">#REF!</definedName>
    <definedName name="RevWaterSparkling">#REF!</definedName>
    <definedName name="RevWaterStandard">[34]Workings_updated!$I$32:$S$32</definedName>
    <definedName name="RevWaterStill">#REF!</definedName>
    <definedName name="RevYogurt">[34]Workings_updated!$I$43:$S$43</definedName>
    <definedName name="RJE" localSheetId="2" hidden="1">{"'Feb 99'!$A$1:$G$30"}</definedName>
    <definedName name="RJE" localSheetId="4" hidden="1">{"'Feb 99'!$A$1:$G$30"}</definedName>
    <definedName name="RJE" localSheetId="5" hidden="1">{"'Feb 99'!$A$1:$G$30"}</definedName>
    <definedName name="RJE" localSheetId="3" hidden="1">{"'Feb 99'!$A$1:$G$30"}</definedName>
    <definedName name="RJE" localSheetId="1" hidden="1">{"'Feb 99'!$A$1:$G$30"}</definedName>
    <definedName name="RJE" hidden="1">{"'Feb 99'!$A$1:$G$30"}</definedName>
    <definedName name="RM1H2003">'[16]1h 2003'!$C$9</definedName>
    <definedName name="RMCf">[16]Workings!$C$151:$K$151</definedName>
    <definedName name="RMDohIn">'[19]Input APU&amp;APU TRADING 2005-2012'!#REF!</definedName>
    <definedName name="RMHist">'[16]2001&amp;2002'!$D$8</definedName>
    <definedName name="Rmode">'[51]Technical sheet'!$F$5</definedName>
    <definedName name="rtgrt" hidden="1">#REF!</definedName>
    <definedName name="rxd" hidden="1">#REF!</definedName>
    <definedName name="s">#REF!</definedName>
    <definedName name="sad">#REF!</definedName>
    <definedName name="SalAA1Q">'[10]Headcount Overview'!$B$26</definedName>
    <definedName name="SalAA2Q">'[10]Headcount Overview'!$C$26</definedName>
    <definedName name="SalAA3Q">'[10]Headcount Overview'!$D$26</definedName>
    <definedName name="SalAA4Q">'[10]Headcount Overview'!$E$26</definedName>
    <definedName name="SalAAX4">'[10]Assumptions and Dashboard'!$G$53</definedName>
    <definedName name="SalCA1Q">'[10]Headcount Overview'!$B$25</definedName>
    <definedName name="SalCA2Q">'[10]Headcount Overview'!$C$25</definedName>
    <definedName name="SalCA3Q">'[10]Headcount Overview'!$D$25</definedName>
    <definedName name="SalCA4Q">'[10]Headcount Overview'!$E$25</definedName>
    <definedName name="SalCAX4">'[10]Assumptions and Dashboard'!$G$52</definedName>
    <definedName name="SalCEO1Q">'[10]Headcount Overview'!$B$18</definedName>
    <definedName name="SalCEO2Q">'[10]Headcount Overview'!$C$18</definedName>
    <definedName name="SalCEO3Q">'[10]Headcount Overview'!$D$18</definedName>
    <definedName name="SalCEO4Q">'[10]Headcount Overview'!$E$18</definedName>
    <definedName name="SalCEOX4">'[10]Assumptions and Dashboard'!$G$45</definedName>
    <definedName name="SalCFO1Q">'[10]Headcount Overview'!$B$19</definedName>
    <definedName name="SalCFO2Q">'[10]Headcount Overview'!$C$19</definedName>
    <definedName name="SalCFO3Q">'[10]Headcount Overview'!$D$19</definedName>
    <definedName name="SalCFO4Q">'[10]Headcount Overview'!$E$19</definedName>
    <definedName name="SalCFOX4">'[10]Assumptions and Dashboard'!$G$46</definedName>
    <definedName name="Sales">#REF!</definedName>
    <definedName name="Sales1Q">'[10]Sales and Collections'!$B$7</definedName>
    <definedName name="Sales2Q">'[10]Sales and Collections'!$C$7</definedName>
    <definedName name="Sales3Q">'[10]Sales and Collections'!$D$7</definedName>
    <definedName name="Sales4Q">'[10]Sales and Collections'!$E$7</definedName>
    <definedName name="SalesX4">'[10]Sales and Collections'!$G$7</definedName>
    <definedName name="SalExp1Q">'[10]Headcount Cost'!$B$17</definedName>
    <definedName name="SalExp2Q">'[10]Headcount Cost'!$C$17</definedName>
    <definedName name="SalExp3Q">'[10]Headcount Cost'!$D$17</definedName>
    <definedName name="SalExp4Q">'[10]Headcount Cost'!$E$17</definedName>
    <definedName name="SalExpX4">'[10]Headcount Cost'!$G$17</definedName>
    <definedName name="SalHE1Q">'[10]Headcount Overview'!$B$24</definedName>
    <definedName name="SalHE2Q">'[10]Headcount Overview'!$C$24</definedName>
    <definedName name="SalHE3Q">'[10]Headcount Overview'!$D$24</definedName>
    <definedName name="SalHE4Q">'[10]Headcount Overview'!$E$24</definedName>
    <definedName name="SalHEX4">'[10]Assumptions and Dashboard'!$G$51</definedName>
    <definedName name="SalSP1Q">'[10]Headcount Overview'!$B$23</definedName>
    <definedName name="SalSP2Q">'[10]Headcount Overview'!$C$23</definedName>
    <definedName name="SalSP3Q">'[10]Headcount Overview'!$D$23</definedName>
    <definedName name="SalSP4Q">'[10]Headcount Overview'!$E$23</definedName>
    <definedName name="SalSPX4">'[10]Assumptions and Dashboard'!$G$50</definedName>
    <definedName name="SalVPBD1Q">'[10]Headcount Overview'!$B$22</definedName>
    <definedName name="SalVPBD2Q">'[10]Headcount Overview'!$C$22</definedName>
    <definedName name="SalVPBD3Q">'[10]Headcount Overview'!$D$22</definedName>
    <definedName name="SalVPBD4Q">'[10]Headcount Overview'!$E$22</definedName>
    <definedName name="SalVPBDX4">'[10]Assumptions and Dashboard'!$G$49</definedName>
    <definedName name="SalVPE1Q">'[10]Headcount Overview'!$B$20</definedName>
    <definedName name="SalVPE2Q">'[10]Headcount Overview'!$C$20</definedName>
    <definedName name="SalVPE3Q">'[10]Headcount Overview'!$D$20</definedName>
    <definedName name="SalVPE4Q">'[10]Headcount Overview'!$E$20</definedName>
    <definedName name="SalVPEX4">'[10]Assumptions and Dashboard'!$G$47</definedName>
    <definedName name="SalVPSM1Q">'[10]Headcount Overview'!$B$21</definedName>
    <definedName name="SalVPSM2Q">'[10]Headcount Overview'!$C$21</definedName>
    <definedName name="SalVPSM3Q">'[10]Headcount Overview'!$D$21</definedName>
    <definedName name="SalVPSM4Q">'[10]Headcount Overview'!$E$21</definedName>
    <definedName name="SalVPSMX4">'[10]Assumptions and Dashboard'!$G$48</definedName>
    <definedName name="SAPBEXdnldView" hidden="1">"44D5KN1NCSHV1XG9QQOXYYIHQ"</definedName>
    <definedName name="SAPBEXhrIndnt" hidden="1">1</definedName>
    <definedName name="SAPBEXrevision" hidden="1">1</definedName>
    <definedName name="SAPBEXsysID" hidden="1">"P27"</definedName>
    <definedName name="SAPBEXwbID" hidden="1">"3MM3W0Q9PPZFQ549Z95YMNNK2"</definedName>
    <definedName name="SAPsysID" hidden="1">"708C5W7SBKP804JT78WJ0JNKI"</definedName>
    <definedName name="SAPwbID" hidden="1">"ARS"</definedName>
    <definedName name="ScenarioArray">#REF!</definedName>
    <definedName name="ScenarioChosen">#REF!</definedName>
    <definedName name="ScenarioInUse">[16]Scenarios!$C$19</definedName>
    <definedName name="ScenarioName">#REF!</definedName>
    <definedName name="ScenarioTable">#REF!</definedName>
    <definedName name="Screen1Q">[10]COGS!$B$5</definedName>
    <definedName name="Screen2Q">[10]COGS!$C$5</definedName>
    <definedName name="Screen3Q">[10]COGS!$D$5</definedName>
    <definedName name="Screen4Q">[10]COGS!$E$5</definedName>
    <definedName name="ScreenCPU1Q">'[10]Assumptions and Dashboard'!$B$18</definedName>
    <definedName name="ScreenCPU2Q">'[10]Assumptions and Dashboard'!$C$18</definedName>
    <definedName name="ScreenCPU3Q">'[10]Assumptions and Dashboard'!$D$18</definedName>
    <definedName name="ScreenCPU4Q">'[10]Assumptions and Dashboard'!$E$18</definedName>
    <definedName name="ScreenX4">[10]COGS!$G$5</definedName>
    <definedName name="sdfsdf" localSheetId="2" hidden="1">{"Summary report",#N/A,FALSE,"BBH";"Details - chart",#N/A,FALSE,"BBH"}</definedName>
    <definedName name="sdfsdf" localSheetId="4" hidden="1">{"Summary report",#N/A,FALSE,"BBH";"Details - chart",#N/A,FALSE,"BBH"}</definedName>
    <definedName name="sdfsdf" localSheetId="5" hidden="1">{"Summary report",#N/A,FALSE,"BBH";"Details - chart",#N/A,FALSE,"BBH"}</definedName>
    <definedName name="sdfsdf" localSheetId="3" hidden="1">{"Summary report",#N/A,FALSE,"BBH";"Details - chart",#N/A,FALSE,"BBH"}</definedName>
    <definedName name="sdfsdf" localSheetId="1" hidden="1">{"Summary report",#N/A,FALSE,"BBH";"Details - chart",#N/A,FALSE,"BBH"}</definedName>
    <definedName name="sdfsdf" hidden="1">{"Summary report",#N/A,FALSE,"BBH";"Details - chart",#N/A,FALSE,"BBH"}</definedName>
    <definedName name="SeasonalPersonnelCosts">[16]Workings!$C$137:$K$137</definedName>
    <definedName name="SeasonalPersonnelCostsYUM">[16]Workings!$C$130:$K$130</definedName>
    <definedName name="sencount" hidden="1">1</definedName>
    <definedName name="SGAAdmin">#REF!</definedName>
    <definedName name="SGAAdminPctSales">#REF!</definedName>
    <definedName name="SGAAdvert">#REF!</definedName>
    <definedName name="SGAAdvertPctsales">#REF!</definedName>
    <definedName name="SGAFix">#REF!</definedName>
    <definedName name="SGAForeignCurrency">#REF!</definedName>
    <definedName name="SGALCU">#REF!</definedName>
    <definedName name="SGAOther">[34]Workings_updated!$I$89:$S$89</definedName>
    <definedName name="SGASales">#REF!</definedName>
    <definedName name="SGASalesPctSales">#REF!</definedName>
    <definedName name="SGASen">#REF!</definedName>
    <definedName name="SGATrans">#REF!</definedName>
    <definedName name="SGATransPctSales">#REF!</definedName>
    <definedName name="SGAVariable">#REF!</definedName>
    <definedName name="ShrsFndStock">[10]Capitalization!$B$18</definedName>
    <definedName name="ShTal" comment="shangrilagiin talbai">130</definedName>
    <definedName name="SIFCF">[10]Comparables!$F$14</definedName>
    <definedName name="SiMInflationIndex">[16]Workings!$C$5:$K$5</definedName>
    <definedName name="SiMMarketCapacity">[16]Workings!$C$10:$K$10</definedName>
    <definedName name="SINI">[10]Comparables!$E$14</definedName>
    <definedName name="SIPFCF">[10]Comparables!$J$14</definedName>
    <definedName name="SIPNI">[10]Comparables!$I$14</definedName>
    <definedName name="SIPS">[10]Comparables!$H$14</definedName>
    <definedName name="SISales">[10]Comparables!$D$14</definedName>
    <definedName name="SIVal">[10]Comparables!$B$14</definedName>
    <definedName name="slctBank">'[42]Loan table'!$J$3</definedName>
    <definedName name="slctCAPEX">'[42]Investment option'!$C$12</definedName>
    <definedName name="slctCase">'[42]Corporate fin model-Revised'!$AC$15</definedName>
    <definedName name="slctRevenue">[43]Scenario!$U$4</definedName>
    <definedName name="slctSales">[43]Scenario!$R$4</definedName>
    <definedName name="sldjf" localSheetId="2" hidden="1">{#N/A,#N/A,TRUE,"Old - New P&amp;L";#N/A,#N/A,TRUE,"EBIT MMO - Total";#N/A,#N/A,TRUE,"MMO NE, CEE, ASIA, CAR";#N/A,#N/A,TRUE,"MMO LAT, MEA, AFR";#N/A,#N/A,TRUE,"NP growth";#N/A,#N/A,TRUE,"ER impact"}</definedName>
    <definedName name="sldjf" localSheetId="4" hidden="1">{#N/A,#N/A,TRUE,"Old - New P&amp;L";#N/A,#N/A,TRUE,"EBIT MMO - Total";#N/A,#N/A,TRUE,"MMO NE, CEE, ASIA, CAR";#N/A,#N/A,TRUE,"MMO LAT, MEA, AFR";#N/A,#N/A,TRUE,"NP growth";#N/A,#N/A,TRUE,"ER impact"}</definedName>
    <definedName name="sldjf" localSheetId="5" hidden="1">{#N/A,#N/A,TRUE,"Old - New P&amp;L";#N/A,#N/A,TRUE,"EBIT MMO - Total";#N/A,#N/A,TRUE,"MMO NE, CEE, ASIA, CAR";#N/A,#N/A,TRUE,"MMO LAT, MEA, AFR";#N/A,#N/A,TRUE,"NP growth";#N/A,#N/A,TRUE,"ER impact"}</definedName>
    <definedName name="sldjf" localSheetId="3" hidden="1">{#N/A,#N/A,TRUE,"Old - New P&amp;L";#N/A,#N/A,TRUE,"EBIT MMO - Total";#N/A,#N/A,TRUE,"MMO NE, CEE, ASIA, CAR";#N/A,#N/A,TRUE,"MMO LAT, MEA, AFR";#N/A,#N/A,TRUE,"NP growth";#N/A,#N/A,TRUE,"ER impact"}</definedName>
    <definedName name="sldjf" localSheetId="1" hidden="1">{#N/A,#N/A,TRUE,"Old - New P&amp;L";#N/A,#N/A,TRUE,"EBIT MMO - Total";#N/A,#N/A,TRUE,"MMO NE, CEE, ASIA, CAR";#N/A,#N/A,TRUE,"MMO LAT, MEA, AFR";#N/A,#N/A,TRUE,"NP growth";#N/A,#N/A,TRUE,"ER impact"}</definedName>
    <definedName name="sldjf" hidden="1">{#N/A,#N/A,TRUE,"Old - New P&amp;L";#N/A,#N/A,TRUE,"EBIT MMO - Total";#N/A,#N/A,TRUE,"MMO NE, CEE, ASIA, CAR";#N/A,#N/A,TRUE,"MMO LAT, MEA, AFR";#N/A,#N/A,TRUE,"NP growth";#N/A,#N/A,TRUE,"ER impact"}</definedName>
    <definedName name="sp_race">#REF!</definedName>
    <definedName name="SP1H2003">'[16]1h 2003'!$C$10</definedName>
    <definedName name="SPCf">[16]Workings!$C$148:$K$148</definedName>
    <definedName name="SPDoHIn">'[19]Input APU&amp;APU TRADING 2005-2012'!#REF!</definedName>
    <definedName name="SPHist">'[16]2001&amp;2002'!$D$9</definedName>
    <definedName name="ss" hidden="1">#REF!</definedName>
    <definedName name="SSE">10%</definedName>
    <definedName name="sss" localSheetId="2" hidden="1">{#N/A,#N/A,TRUE,"Old - New P&amp;L";#N/A,#N/A,TRUE,"EBIT MMO - Total";#N/A,#N/A,TRUE,"MMO NE, CEE, ASIA, CAR";#N/A,#N/A,TRUE,"MMO LAT, MEA, AFR";#N/A,#N/A,TRUE,"NP growth";#N/A,#N/A,TRUE,"ER impact"}</definedName>
    <definedName name="sss" localSheetId="4" hidden="1">{#N/A,#N/A,TRUE,"Old - New P&amp;L";#N/A,#N/A,TRUE,"EBIT MMO - Total";#N/A,#N/A,TRUE,"MMO NE, CEE, ASIA, CAR";#N/A,#N/A,TRUE,"MMO LAT, MEA, AFR";#N/A,#N/A,TRUE,"NP growth";#N/A,#N/A,TRUE,"ER impact"}</definedName>
    <definedName name="sss" localSheetId="5" hidden="1">{#N/A,#N/A,TRUE,"Old - New P&amp;L";#N/A,#N/A,TRUE,"EBIT MMO - Total";#N/A,#N/A,TRUE,"MMO NE, CEE, ASIA, CAR";#N/A,#N/A,TRUE,"MMO LAT, MEA, AFR";#N/A,#N/A,TRUE,"NP growth";#N/A,#N/A,TRUE,"ER impact"}</definedName>
    <definedName name="sss" localSheetId="3" hidden="1">{#N/A,#N/A,TRUE,"Old - New P&amp;L";#N/A,#N/A,TRUE,"EBIT MMO - Total";#N/A,#N/A,TRUE,"MMO NE, CEE, ASIA, CAR";#N/A,#N/A,TRUE,"MMO LAT, MEA, AFR";#N/A,#N/A,TRUE,"NP growth";#N/A,#N/A,TRUE,"ER impact"}</definedName>
    <definedName name="sss" localSheetId="1" hidden="1">{#N/A,#N/A,TRUE,"Old - New P&amp;L";#N/A,#N/A,TRUE,"EBIT MMO - Total";#N/A,#N/A,TRUE,"MMO NE, CEE, ASIA, CAR";#N/A,#N/A,TRUE,"MMO LAT, MEA, AFR";#N/A,#N/A,TRUE,"NP growth";#N/A,#N/A,TRUE,"ER impact"}</definedName>
    <definedName name="sss" hidden="1">{#N/A,#N/A,TRUE,"Old - New P&amp;L";#N/A,#N/A,TRUE,"EBIT MMO - Total";#N/A,#N/A,TRUE,"MMO NE, CEE, ASIA, CAR";#N/A,#N/A,TRUE,"MMO LAT, MEA, AFR";#N/A,#N/A,TRUE,"NP growth";#N/A,#N/A,TRUE,"ER impact"}</definedName>
    <definedName name="STB">99800</definedName>
    <definedName name="STD1H2003">'[16]1h 2003'!$C$32</definedName>
    <definedName name="STDebtEURBf">#REF!</definedName>
    <definedName name="STDebtEURCf">#REF!</definedName>
    <definedName name="STDebtEURDrawdown">#REF!</definedName>
    <definedName name="STDebtEURDrawdownIn">#REF!</definedName>
    <definedName name="STDebtEURinLCUBf">#REF!</definedName>
    <definedName name="STDebtEURinLCUCf">#REF!</definedName>
    <definedName name="STDebtEURinLCUDrawdown">#REF!</definedName>
    <definedName name="STDebtEURinLCUFXLoss">#REF!</definedName>
    <definedName name="STDebtEURinLCUInterests">#REF!</definedName>
    <definedName name="STDebtEURinLCURepayment">#REF!</definedName>
    <definedName name="STDebtEURInterestRateIn">#REF!</definedName>
    <definedName name="STDebtEURInterests">#REF!</definedName>
    <definedName name="STDebtEURRepayment">#REF!</definedName>
    <definedName name="STDebtEURRepaymentIn">#REF!</definedName>
    <definedName name="STDebtLCUBf">#REF!</definedName>
    <definedName name="STDebtLCUCf">#REF!</definedName>
    <definedName name="STDebtLCUDrawdown">#REF!</definedName>
    <definedName name="STDebtLCUDrawdownIn">#REF!</definedName>
    <definedName name="STDebtLCUInterestMonths">#REF!</definedName>
    <definedName name="STDebtLCUInterestRateIn">#REF!</definedName>
    <definedName name="STDebtLCUInterests">#REF!</definedName>
    <definedName name="STDebtLCURepayment">#REF!</definedName>
    <definedName name="STDebtLCURepaymentIn">#REF!</definedName>
    <definedName name="STDebtTotalBf">#REF!</definedName>
    <definedName name="STDebtTotalCf">#REF!</definedName>
    <definedName name="STDebtTotalDrawdown">[26]Workings!$J$209:$S$209</definedName>
    <definedName name="STDebtTotalFXLoss">#REF!</definedName>
    <definedName name="STDebtTotalInterests">#REF!</definedName>
    <definedName name="STDebtTotalRepayment">[26]Workings!$J$210:$S$210</definedName>
    <definedName name="STDebtUSDBf">#REF!</definedName>
    <definedName name="STDebtUSDCf">#REF!</definedName>
    <definedName name="STDebtUSDDrawdown">#REF!</definedName>
    <definedName name="STDebtUSDDrawdownIn">#REF!</definedName>
    <definedName name="STDebtUSDinLCUBf">#REF!</definedName>
    <definedName name="STDebtUSDinLCUCf">#REF!</definedName>
    <definedName name="STDebtUSDinLCUDrawdown">#REF!</definedName>
    <definedName name="STDebtUSDinLCUFXLoss">#REF!</definedName>
    <definedName name="STDebtUSDinLCUInterests">#REF!</definedName>
    <definedName name="STDebtUSDinLCURepayment">#REF!</definedName>
    <definedName name="STDebtUSDInterestRateIn">#REF!</definedName>
    <definedName name="STDebtUSDInterests">#REF!</definedName>
    <definedName name="STDebtUSDRepayment">#REF!</definedName>
    <definedName name="STDebtUSDRepaymentIn">#REF!</definedName>
    <definedName name="STDHist">'[16]2001&amp;2002'!$D$31</definedName>
    <definedName name="SubAP1Q">'[10]Inventory and Purchases'!$B$22</definedName>
    <definedName name="SubAP2Q">'[10]Inventory and Purchases'!$C$22</definedName>
    <definedName name="SubAP3Q">'[10]Inventory and Purchases'!$D$22</definedName>
    <definedName name="SubAP4Q">'[10]Inventory and Purchases'!$E$22</definedName>
    <definedName name="SubAPX4">'[10]Inventory and Purchases'!$G$22</definedName>
    <definedName name="SubAR1Q">'[10]Sales and Collections'!$B$23</definedName>
    <definedName name="SubAR2Q">'[10]Sales and Collections'!$C$23</definedName>
    <definedName name="SubAR3Q">'[10]Sales and Collections'!$D$23</definedName>
    <definedName name="SubAR4Q">'[10]Sales and Collections'!$E$23</definedName>
    <definedName name="SubARX4">'[10]Sales and Collections'!$G$23</definedName>
    <definedName name="SubscriberTable">[23]Sensitivities!$F$7:$M$9</definedName>
    <definedName name="sum">[52]Budget_PET!$I$31</definedName>
    <definedName name="TaxableProfit">[16]Workings!$C$262:$K$262</definedName>
    <definedName name="TaxAmountSubjectToTax">[16]Workings!$C$270:$K$270</definedName>
    <definedName name="TaxExp1Q">'[10]Income Statement'!$B$17</definedName>
    <definedName name="TaxExp2Q">'[10]Income Statement'!$C$17</definedName>
    <definedName name="TaxExp3Q">'[10]Income Statement'!$D$17</definedName>
    <definedName name="TaxExp4Q">'[10]Income Statement'!$E$17</definedName>
    <definedName name="TaxExpX4">'[10]Income Statement'!$G$17</definedName>
    <definedName name="TaxInc1Q">'[10]Income Statement'!$B$15</definedName>
    <definedName name="TaxInc2Q">'[10]Income Statement'!$C$15</definedName>
    <definedName name="TaxInc3Q">'[10]Income Statement'!$D$15</definedName>
    <definedName name="TaxInc4Q">'[10]Income Statement'!$E$15</definedName>
    <definedName name="TaxIncurred">[16]Workings!$C$275:$K$275</definedName>
    <definedName name="TaxIncX4">'[10]Income Statement'!$G$15</definedName>
    <definedName name="TaxLossBf">[16]Workings!$C$265:$K$265</definedName>
    <definedName name="TaxLossCf">[16]Workings!$C$268:$K$268</definedName>
    <definedName name="TaxLossIncurred">[16]Workings!$C$266:$K$266</definedName>
    <definedName name="TaxLossUsed">[16]Workings!$C$267:$K$267</definedName>
    <definedName name="TaxPaid">[16]Workings!$C$276:$K$276</definedName>
    <definedName name="TaxPayable1H2003">'[16]1h 2003'!$C$35</definedName>
    <definedName name="TaxPayableBf">[16]Workings!$C$274:$K$274</definedName>
    <definedName name="TaxPayableCf">[16]Workings!$C$277:$K$277</definedName>
    <definedName name="TaxPayableHist">'[16]2001&amp;2002'!$D$34</definedName>
    <definedName name="TaxPct1Q">'[10]Assumptions and Dashboard'!$B$70</definedName>
    <definedName name="TaxPct2Q">'[10]Assumptions and Dashboard'!$C$70</definedName>
    <definedName name="TaxPct3Q">'[10]Assumptions and Dashboard'!$D$70</definedName>
    <definedName name="TaxPct4Q">'[10]Assumptions and Dashboard'!$E$70</definedName>
    <definedName name="TaxRate">[16]Workings!$C$273:$K$273</definedName>
    <definedName name="TaxRateBase">[34]Input_updated!$I$292:$S$292</definedName>
    <definedName name="TaxRateExcess">[34]Input_updated!$I$293:$S$293</definedName>
    <definedName name="TaxRateIn">#REF!</definedName>
    <definedName name="TaxThreshold">[34]Input_updated!$I$291</definedName>
    <definedName name="TermVal4Q">'[10]Free Cash Flows'!$E$12</definedName>
    <definedName name="TermValX4">'[10]Free Cash Flows'!$G$12</definedName>
    <definedName name="test" hidden="1">#REF!</definedName>
    <definedName name="TFCF1Q">'[10]Free Cash Flows'!$B$13</definedName>
    <definedName name="TFCF2Q">'[10]Free Cash Flows'!$C$13</definedName>
    <definedName name="TFCF3Q">'[10]Free Cash Flows'!$D$13</definedName>
    <definedName name="TFCF4Q">'[10]Free Cash Flows'!$E$13</definedName>
    <definedName name="Too">3000</definedName>
    <definedName name="total_end">#REF!</definedName>
    <definedName name="TotalAnnualDepreciation">[16]CAPEX!$C$59:$N$59</definedName>
    <definedName name="TotalAssets_BS">#REF!</definedName>
    <definedName name="TotalAssets_BS_LCU">#REF!</definedName>
    <definedName name="TotalCAPEX">[16]CAPEX!$C$11:$N$11</definedName>
    <definedName name="TotalCAPEXW_Omaintenance">[16]CAPEX!$C$12:$N$12</definedName>
    <definedName name="TotalCOGS">#REF!</definedName>
    <definedName name="TotalCumulativeDepreciation">[16]CAPEX!$C$58:$N$58</definedName>
    <definedName name="TotalCurrentAssets_BS">#REF!</definedName>
    <definedName name="TotalCurrentAssets_BS_LCU">#REF!</definedName>
    <definedName name="TotalCurrentLiabilities_BS">#REF!</definedName>
    <definedName name="TotalCurrentLiabilities_BS_LCU">#REF!</definedName>
    <definedName name="TotalDis1Q">[10]Cash!$B$13</definedName>
    <definedName name="TotalDis2Q">[10]Cash!$C$13</definedName>
    <definedName name="TotalDis3Q">[10]Cash!$D$13</definedName>
    <definedName name="TotalDis4Q">[10]Cash!$E$13</definedName>
    <definedName name="TotalDisX4">[10]Cash!$G$13</definedName>
    <definedName name="TotalExpenses1H2003">'[16]1h 2003'!$C$62</definedName>
    <definedName name="TotalExpensesHist">'[16]2001&amp;2002'!$D$61</definedName>
    <definedName name="TotalGrossFixedAssets">[16]CAPEX!$C$57:$N$57</definedName>
    <definedName name="TotalNetAssets">[16]CAPEX!$C$60:$N$60</definedName>
    <definedName name="TotalOperatingExpenses">#REF!</definedName>
    <definedName name="TotalOperatingexpensesEuro">[16]Workings!$C$140:$K$140</definedName>
    <definedName name="TotalOperatingExpensesYUM">[16]Workings!$C$139:$K$139</definedName>
    <definedName name="TotalRevenues">#REF!</definedName>
    <definedName name="TotalRevenuesAtFullCapacity">#REF!</definedName>
    <definedName name="Totalsales1H2003">'[16]1h 2003'!$C$60</definedName>
    <definedName name="TotalsalesEuroNominal">[16]Workings!$C$79:$K$79</definedName>
    <definedName name="TotalSalesFrikomVol">[16]Workings!$C$76:$K$76</definedName>
    <definedName name="TotalsalesHist">'[16]2001&amp;2002'!$D$59</definedName>
    <definedName name="TotalSalesIceCreamEuroNominal">[16]Workings!$C$27:$K$27</definedName>
    <definedName name="TotalSalesIceCreamVol">[16]Workings!$C$18:$K$18</definedName>
    <definedName name="TotalSalesIceCreamYumNominal">[16]Workings!$C$26:$K$26</definedName>
    <definedName name="TotalSalesOtherEuroNominal">[16]Workings!$C$70:$K$70</definedName>
    <definedName name="TotalSalesOtherVol">[16]Workings!$C$61:$K$61</definedName>
    <definedName name="TotalSalesOtherYUMNominal">[16]Workings!$C$69:$K$69</definedName>
    <definedName name="TotalSalesPastryEuroNominal">[16]Workings!$C$55:$K$55</definedName>
    <definedName name="TotalSalesPastryVol">[16]Workings!$C$46:$K$46</definedName>
    <definedName name="TotalSalesPastryYUMNominal">[16]Workings!$C$54:$K$54</definedName>
    <definedName name="TotalSalesVegEuroNominal">[16]Workings!$C$41:$K$41</definedName>
    <definedName name="TotalSalesVegVol">[16]Workings!$C$32:$K$32</definedName>
    <definedName name="TotalSalesVegYUMNominal">[16]Workings!$C$40:$K$40</definedName>
    <definedName name="TotalSalesYUMNominal">[16]Workings!$C$78:$K$78</definedName>
    <definedName name="TotalSG_A">#REF!</definedName>
    <definedName name="TotalSGA">#REF!</definedName>
    <definedName name="TotalSGALCU">#REF!</definedName>
    <definedName name="TotalSGAUSD">#REF!</definedName>
    <definedName name="TotAssets1Q">'[10]Balance Sheet'!$B$8</definedName>
    <definedName name="TotAssets2Q">'[10]Balance Sheet'!$C$8</definedName>
    <definedName name="TotAssets3Q">'[10]Balance Sheet'!$D$8</definedName>
    <definedName name="TotAssets4Q">'[10]Balance Sheet'!$E$8</definedName>
    <definedName name="TotAssetsX4">'[10]Balance Sheet'!$G$8</definedName>
    <definedName name="TotCosts1Q">'[10]Contribution Margin'!$B$28</definedName>
    <definedName name="TotCosts2Q">'[10]Contribution Margin'!$C$28</definedName>
    <definedName name="TotCosts3Q">'[10]Contribution Margin'!$D$28</definedName>
    <definedName name="TotCosts4Q">'[10]Contribution Margin'!$E$28</definedName>
    <definedName name="TotCostsX4">'[10]Contribution Margin'!$G$28</definedName>
    <definedName name="TotLiabs1Q">'[10]Balance Sheet'!$B$15</definedName>
    <definedName name="TotLiabs2Q">'[10]Balance Sheet'!$C$15</definedName>
    <definedName name="TotLiabs3Q">'[10]Balance Sheet'!$D$15</definedName>
    <definedName name="TotLiabs4Q">'[10]Balance Sheet'!$E$15</definedName>
    <definedName name="TotLiabsX4">'[10]Balance Sheet'!$G$15</definedName>
    <definedName name="TotLOE1Q">'[10]Balance Sheet'!$B$23</definedName>
    <definedName name="TotLOE2Q">'[10]Balance Sheet'!$C$23</definedName>
    <definedName name="TotLOE3Q">'[10]Balance Sheet'!$D$23</definedName>
    <definedName name="TotLOE4Q">'[10]Balance Sheet'!$E$23</definedName>
    <definedName name="TotLOEX4">'[10]Balance Sheet'!$G$23</definedName>
    <definedName name="TotOE1Q">'[10]Balance Sheet'!$B$21</definedName>
    <definedName name="TotOE2Q">'[10]Balance Sheet'!$C$21</definedName>
    <definedName name="TotOE3Q">'[10]Balance Sheet'!$D$21</definedName>
    <definedName name="TotOE4Q">'[10]Balance Sheet'!$E$21</definedName>
    <definedName name="TotOEX4">'[10]Balance Sheet'!$G$21</definedName>
    <definedName name="TotShrs">[10]Capitalization!$B$11</definedName>
    <definedName name="TotWV">[10]Valuation!$F$6</definedName>
    <definedName name="TransportEquipment1H2003">'[16]1h 2003'!$C$21</definedName>
    <definedName name="TransportequipmentCf">[16]CAPEX!$E$47:$N$47</definedName>
    <definedName name="TransportEquipmentHist">'[16]2001&amp;2002'!$D$20</definedName>
    <definedName name="TTT" hidden="1">#REF!</definedName>
    <definedName name="tva">#REF!</definedName>
    <definedName name="TZ">5%</definedName>
    <definedName name="u" localSheetId="2" hidden="1">{"'Feb 99'!$A$1:$G$30"}</definedName>
    <definedName name="u" localSheetId="4" hidden="1">{"'Feb 99'!$A$1:$G$30"}</definedName>
    <definedName name="u" localSheetId="5" hidden="1">{"'Feb 99'!$A$1:$G$30"}</definedName>
    <definedName name="u" localSheetId="3" hidden="1">{"'Feb 99'!$A$1:$G$30"}</definedName>
    <definedName name="u" localSheetId="1" hidden="1">{"'Feb 99'!$A$1:$G$30"}</definedName>
    <definedName name="u" hidden="1">{"'Feb 99'!$A$1:$G$30"}</definedName>
    <definedName name="Û">#REF!</definedName>
    <definedName name="u_nem">[24]limit1!#REF!</definedName>
    <definedName name="UnitPriceEuroOtherIn">'[19]Input APU&amp;APU TRADING 2005-2012'!#REF!</definedName>
    <definedName name="UnitPriceEuroPastryIn">'[32]Input New Brewery Pla 2010-2014'!#REF!</definedName>
    <definedName name="UnitPriceEuroVegIn">'[32]Input New Brewery Pla 2010-2014'!#REF!</definedName>
    <definedName name="UnitPriceYUMIceCreamIn">'[19]Input APU&amp;APU TRADING 2005-2012'!#REF!</definedName>
    <definedName name="UnitPriceYUMOtherIn">'[19]Input APU&amp;APU TRADING 2005-2012'!#REF!</definedName>
    <definedName name="UnitPriceYUMPastryIn">'[19]Input APU&amp;APU TRADING 2005-2012'!#REF!</definedName>
    <definedName name="UnitPriceYUMVegIn">'[19]Input APU&amp;APU TRADING 2005-2012'!#REF!</definedName>
    <definedName name="Units1Q">'[10]Assumptions and Dashboard'!$B$5</definedName>
    <definedName name="Units2Q">'[10]Assumptions and Dashboard'!$C$5</definedName>
    <definedName name="Units3Q">'[10]Assumptions and Dashboard'!$D$5</definedName>
    <definedName name="Units4Q">'[10]Assumptions and Dashboard'!$E$5</definedName>
    <definedName name="USDB">1450</definedName>
    <definedName name="UtilizationOtherIn">'[19]Input APU&amp;APU TRADING 2005-2012'!#REF!</definedName>
    <definedName name="UtilizationPastryIn">'[32]Input New Brewery Pla 2010-2014'!#REF!</definedName>
    <definedName name="UtilizationVegIn">'[32]Input New Brewery Pla 2010-2014'!#REF!</definedName>
    <definedName name="va">#REF!</definedName>
    <definedName name="valSelOption">'[53]Interactive Dashboard'!$AC$18</definedName>
    <definedName name="Valuation_LiquidityDiscount">#REF!</definedName>
    <definedName name="Valuation_MinorityDiscount">#REF!</definedName>
    <definedName name="VarCosts1Q">'[10]Contribution Margin'!$B$9</definedName>
    <definedName name="VarCosts2Q">'[10]Contribution Margin'!$C$9</definedName>
    <definedName name="VarCosts3Q">'[10]Contribution Margin'!$D$9</definedName>
    <definedName name="VarCosts4Q">'[10]Contribution Margin'!$E$9</definedName>
    <definedName name="VarCostsX4">'[10]Contribution Margin'!$G$9</definedName>
    <definedName name="VAT">10%</definedName>
    <definedName name="VCperUnit1Q">'[10]Contribution Margin'!$B$35</definedName>
    <definedName name="VCperUnit2Q">'[10]Contribution Margin'!$C$35</definedName>
    <definedName name="VCperUnit3Q">'[10]Contribution Margin'!$D$35</definedName>
    <definedName name="VCperUnit4Q">'[10]Contribution Margin'!$E$35</definedName>
    <definedName name="Vendas" localSheetId="2" hidden="1">{"Mes Div 2",#N/A,FALSE,"Mes Diversos 2"}</definedName>
    <definedName name="Vendas" localSheetId="4" hidden="1">{"Mes Div 2",#N/A,FALSE,"Mes Diversos 2"}</definedName>
    <definedName name="Vendas" localSheetId="5" hidden="1">{"Mes Div 2",#N/A,FALSE,"Mes Diversos 2"}</definedName>
    <definedName name="Vendas" localSheetId="3" hidden="1">{"Mes Div 2",#N/A,FALSE,"Mes Diversos 2"}</definedName>
    <definedName name="Vendas" localSheetId="1" hidden="1">{"Mes Div 2",#N/A,FALSE,"Mes Diversos 2"}</definedName>
    <definedName name="Vendas" hidden="1">{"Mes Div 2",#N/A,FALSE,"Mes Diversos 2"}</definedName>
    <definedName name="vlookupreference">#REF!</definedName>
    <definedName name="VolJuiceSen">[30]Sensitivities!$I$64:$S$64</definedName>
    <definedName name="VolMilSen">#REF!</definedName>
    <definedName name="VolSoftdrinkSen">#REF!</definedName>
    <definedName name="VolSpiritSen">#REF!</definedName>
    <definedName name="volume">#REF!</definedName>
    <definedName name="VolumeBeerEcoIn">#REF!</definedName>
    <definedName name="VolumeBeerIn">#REF!</definedName>
    <definedName name="VolumeBeerPREin">#REF!</definedName>
    <definedName name="VolumeBeerStandIn">#REF!</definedName>
    <definedName name="VolumeCurdIn">[18]Input_updated!$I$52:$S$52</definedName>
    <definedName name="VolumeDeviationFromBP">'[32]Input New Brewery Pla 2010-2014'!#REF!</definedName>
    <definedName name="VolumeFreshMilkIn">[18]Input_updated!$I$47:$S$47</definedName>
    <definedName name="VolumeIceCreamIn">[18]Input_updated!$I$53:$S$53</definedName>
    <definedName name="VolumeJuicesIn">[18]Input_updated!$I$44:$S$44</definedName>
    <definedName name="VolumeKefirIn">[34]Input_updated!$I$49:$S$49</definedName>
    <definedName name="VolumeMilkIn">#REF!</definedName>
    <definedName name="VolumeSensitivity">[30]Sensitivities!$I$77:$S$77</definedName>
    <definedName name="VolumeSmetanaIn">[34]Input_updated!$I$51:$S$51</definedName>
    <definedName name="VolumeSoftdrinkIn">#REF!</definedName>
    <definedName name="VolumeSoftdrinkPreIn">#REF!</definedName>
    <definedName name="VolumeSoftdrinkStandIn">#REF!</definedName>
    <definedName name="VolumespiritsIn">#REF!</definedName>
    <definedName name="VolumeUHTMilkIn">[34]Input_updated!$I$48:$S$48</definedName>
    <definedName name="VolumeVodkaEcoIn">#REF!</definedName>
    <definedName name="VolumeVodkaIn">#REF!</definedName>
    <definedName name="VolumeVodkaPREin">#REF!</definedName>
    <definedName name="VolumeVodkaStandIn">#REF!</definedName>
    <definedName name="VolumeWaterIn">#REF!</definedName>
    <definedName name="VolumeWaterSparkling">#REF!</definedName>
    <definedName name="VolumeWaterstandard">[34]Input_updated!$I$39:$S$39</definedName>
    <definedName name="VolumeWaterStill">#REF!</definedName>
    <definedName name="VolumeYogurtIn">[34]Input_updated!$I$50:$S$50</definedName>
    <definedName name="VolVodkaSen">#REF!</definedName>
    <definedName name="VolWaterSen">#REF!</definedName>
    <definedName name="VRP" localSheetId="2" hidden="1">{"'Feb 99'!$A$1:$G$30"}</definedName>
    <definedName name="VRP" localSheetId="4" hidden="1">{"'Feb 99'!$A$1:$G$30"}</definedName>
    <definedName name="VRP" localSheetId="5" hidden="1">{"'Feb 99'!$A$1:$G$30"}</definedName>
    <definedName name="VRP" localSheetId="3" hidden="1">{"'Feb 99'!$A$1:$G$30"}</definedName>
    <definedName name="VRP" localSheetId="1" hidden="1">{"'Feb 99'!$A$1:$G$30"}</definedName>
    <definedName name="VRP" hidden="1">{"'Feb 99'!$A$1:$G$30"}</definedName>
    <definedName name="W">#REF!</definedName>
    <definedName name="WACC">'[10]Assumptions and Dashboard'!$H$107</definedName>
    <definedName name="WC1H2003">'[16]1h 2003'!$C$89</definedName>
    <definedName name="WCap_diff" localSheetId="2" hidden="1">{#N/A,#N/A,TRUE,"Old - New P&amp;L";#N/A,#N/A,TRUE,"EBIT MMO - Total";#N/A,#N/A,TRUE,"MMO NE, CEE, ASIA, CAR";#N/A,#N/A,TRUE,"MMO LAT, MEA, AFR";#N/A,#N/A,TRUE,"NP growth";#N/A,#N/A,TRUE,"ER impact"}</definedName>
    <definedName name="WCap_diff" localSheetId="4" hidden="1">{#N/A,#N/A,TRUE,"Old - New P&amp;L";#N/A,#N/A,TRUE,"EBIT MMO - Total";#N/A,#N/A,TRUE,"MMO NE, CEE, ASIA, CAR";#N/A,#N/A,TRUE,"MMO LAT, MEA, AFR";#N/A,#N/A,TRUE,"NP growth";#N/A,#N/A,TRUE,"ER impact"}</definedName>
    <definedName name="WCap_diff" localSheetId="5" hidden="1">{#N/A,#N/A,TRUE,"Old - New P&amp;L";#N/A,#N/A,TRUE,"EBIT MMO - Total";#N/A,#N/A,TRUE,"MMO NE, CEE, ASIA, CAR";#N/A,#N/A,TRUE,"MMO LAT, MEA, AFR";#N/A,#N/A,TRUE,"NP growth";#N/A,#N/A,TRUE,"ER impact"}</definedName>
    <definedName name="WCap_diff" localSheetId="3" hidden="1">{#N/A,#N/A,TRUE,"Old - New P&amp;L";#N/A,#N/A,TRUE,"EBIT MMO - Total";#N/A,#N/A,TRUE,"MMO NE, CEE, ASIA, CAR";#N/A,#N/A,TRUE,"MMO LAT, MEA, AFR";#N/A,#N/A,TRUE,"NP growth";#N/A,#N/A,TRUE,"ER impact"}</definedName>
    <definedName name="WCap_diff" localSheetId="1" hidden="1">{#N/A,#N/A,TRUE,"Old - New P&amp;L";#N/A,#N/A,TRUE,"EBIT MMO - Total";#N/A,#N/A,TRUE,"MMO NE, CEE, ASIA, CAR";#N/A,#N/A,TRUE,"MMO LAT, MEA, AFR";#N/A,#N/A,TRUE,"NP growth";#N/A,#N/A,TRUE,"ER impact"}</definedName>
    <definedName name="WCap_diff" hidden="1">{#N/A,#N/A,TRUE,"Old - New P&amp;L";#N/A,#N/A,TRUE,"EBIT MMO - Total";#N/A,#N/A,TRUE,"MMO NE, CEE, ASIA, CAR";#N/A,#N/A,TRUE,"MMO LAT, MEA, AFR";#N/A,#N/A,TRUE,"NP growth";#N/A,#N/A,TRUE,"ER impact"}</definedName>
    <definedName name="WCBf">[16]Workings!$C$155:$K$155</definedName>
    <definedName name="WCCf">[16]Workings!$C$157:$K$157</definedName>
    <definedName name="WCDeviationfromBP">'[19]Input APU&amp;APU TRADING 2005-2012'!#REF!</definedName>
    <definedName name="WCHist">'[16]2001&amp;2002'!$D$90</definedName>
    <definedName name="WCIncrease">[16]Workings!$C$156:$K$156</definedName>
    <definedName name="WeightingEBITDAMultiple">#REF!</definedName>
    <definedName name="WeightingSalesMultiple">#REF!</definedName>
    <definedName name="wf">[54]Mate_beer!$F$226,[54]Mate_beer!$F$247</definedName>
    <definedName name="Willie" localSheetId="2" hidden="1">{"'Feb 99'!$A$1:$G$30"}</definedName>
    <definedName name="Willie" localSheetId="4" hidden="1">{"'Feb 99'!$A$1:$G$30"}</definedName>
    <definedName name="Willie" localSheetId="5" hidden="1">{"'Feb 99'!$A$1:$G$30"}</definedName>
    <definedName name="Willie" localSheetId="3" hidden="1">{"'Feb 99'!$A$1:$G$30"}</definedName>
    <definedName name="Willie" localSheetId="1" hidden="1">{"'Feb 99'!$A$1:$G$30"}</definedName>
    <definedName name="Willie" hidden="1">{"'Feb 99'!$A$1:$G$30"}</definedName>
    <definedName name="WIP1H2003">'[16]1h 2003'!$C$12</definedName>
    <definedName name="WiPCf">[16]Workings!$C$149:$K$149</definedName>
    <definedName name="WIPDoHIn">'[19]Input APU&amp;APU TRADING 2005-2012'!#REF!</definedName>
    <definedName name="WIPHist">'[16]2001&amp;2002'!$D$11</definedName>
    <definedName name="WMC" localSheetId="2" hidden="1">{#N/A,#N/A,TRUE,"Old - New P&amp;L";#N/A,#N/A,TRUE,"EBIT MMO - Total";#N/A,#N/A,TRUE,"MMO NE, CEE, ASIA, CAR";#N/A,#N/A,TRUE,"MMO LAT, MEA, AFR";#N/A,#N/A,TRUE,"NP growth";#N/A,#N/A,TRUE,"ER impact"}</definedName>
    <definedName name="WMC" localSheetId="4" hidden="1">{#N/A,#N/A,TRUE,"Old - New P&amp;L";#N/A,#N/A,TRUE,"EBIT MMO - Total";#N/A,#N/A,TRUE,"MMO NE, CEE, ASIA, CAR";#N/A,#N/A,TRUE,"MMO LAT, MEA, AFR";#N/A,#N/A,TRUE,"NP growth";#N/A,#N/A,TRUE,"ER impact"}</definedName>
    <definedName name="WMC" localSheetId="5" hidden="1">{#N/A,#N/A,TRUE,"Old - New P&amp;L";#N/A,#N/A,TRUE,"EBIT MMO - Total";#N/A,#N/A,TRUE,"MMO NE, CEE, ASIA, CAR";#N/A,#N/A,TRUE,"MMO LAT, MEA, AFR";#N/A,#N/A,TRUE,"NP growth";#N/A,#N/A,TRUE,"ER impact"}</definedName>
    <definedName name="WMC" localSheetId="3" hidden="1">{#N/A,#N/A,TRUE,"Old - New P&amp;L";#N/A,#N/A,TRUE,"EBIT MMO - Total";#N/A,#N/A,TRUE,"MMO NE, CEE, ASIA, CAR";#N/A,#N/A,TRUE,"MMO LAT, MEA, AFR";#N/A,#N/A,TRUE,"NP growth";#N/A,#N/A,TRUE,"ER impact"}</definedName>
    <definedName name="WMC" localSheetId="1" hidden="1">{#N/A,#N/A,TRUE,"Old - New P&amp;L";#N/A,#N/A,TRUE,"EBIT MMO - Total";#N/A,#N/A,TRUE,"MMO NE, CEE, ASIA, CAR";#N/A,#N/A,TRUE,"MMO LAT, MEA, AFR";#N/A,#N/A,TRUE,"NP growth";#N/A,#N/A,TRUE,"ER impact"}</definedName>
    <definedName name="WMC" hidden="1">{#N/A,#N/A,TRUE,"Old - New P&amp;L";#N/A,#N/A,TRUE,"EBIT MMO - Total";#N/A,#N/A,TRUE,"MMO NE, CEE, ASIA, CAR";#N/A,#N/A,TRUE,"MMO LAT, MEA, AFR";#N/A,#N/A,TRUE,"NP growth";#N/A,#N/A,TRUE,"ER impact"}</definedName>
    <definedName name="WorkingCapitalBf">#REF!</definedName>
    <definedName name="WorkingCapitalCf">#REF!</definedName>
    <definedName name="WorkingCapitalChange">[26]Workings!$J$121:$S$121</definedName>
    <definedName name="wrn.A._.Administrativos." localSheetId="2" hidden="1">{"Administrativos A",#N/A,FALSE,"Administrativos A"}</definedName>
    <definedName name="wrn.A._.Administrativos." localSheetId="4" hidden="1">{"Administrativos A",#N/A,FALSE,"Administrativos A"}</definedName>
    <definedName name="wrn.A._.Administrativos." localSheetId="5" hidden="1">{"Administrativos A",#N/A,FALSE,"Administrativos A"}</definedName>
    <definedName name="wrn.A._.Administrativos." localSheetId="3" hidden="1">{"Administrativos A",#N/A,FALSE,"Administrativos A"}</definedName>
    <definedName name="wrn.A._.Administrativos." localSheetId="1" hidden="1">{"Administrativos A",#N/A,FALSE,"Administrativos A"}</definedName>
    <definedName name="wrn.A._.Administrativos." hidden="1">{"Administrativos A",#N/A,FALSE,"Administrativos A"}</definedName>
    <definedName name="wrn.A._.Amortizaçoes." localSheetId="2" hidden="1">{"Amortizaçoes A",#N/A,FALSE,"Amortizações A"}</definedName>
    <definedName name="wrn.A._.Amortizaçoes." localSheetId="4" hidden="1">{"Amortizaçoes A",#N/A,FALSE,"Amortizações A"}</definedName>
    <definedName name="wrn.A._.Amortizaçoes." localSheetId="5" hidden="1">{"Amortizaçoes A",#N/A,FALSE,"Amortizações A"}</definedName>
    <definedName name="wrn.A._.Amortizaçoes." localSheetId="3" hidden="1">{"Amortizaçoes A",#N/A,FALSE,"Amortizações A"}</definedName>
    <definedName name="wrn.A._.Amortizaçoes." localSheetId="1" hidden="1">{"Amortizaçoes A",#N/A,FALSE,"Amortizações A"}</definedName>
    <definedName name="wrn.A._.Amortizaçoes." hidden="1">{"Amortizaçoes A",#N/A,FALSE,"Amortizações A"}</definedName>
    <definedName name="wrn.A._.C._.Variaveis." localSheetId="2" hidden="1">{"C Variaveis A",#N/A,FALSE,"C Variaveis A"}</definedName>
    <definedName name="wrn.A._.C._.Variaveis." localSheetId="4" hidden="1">{"C Variaveis A",#N/A,FALSE,"C Variaveis A"}</definedName>
    <definedName name="wrn.A._.C._.Variaveis." localSheetId="5" hidden="1">{"C Variaveis A",#N/A,FALSE,"C Variaveis A"}</definedName>
    <definedName name="wrn.A._.C._.Variaveis." localSheetId="3" hidden="1">{"C Variaveis A",#N/A,FALSE,"C Variaveis A"}</definedName>
    <definedName name="wrn.A._.C._.Variaveis." localSheetId="1" hidden="1">{"C Variaveis A",#N/A,FALSE,"C Variaveis A"}</definedName>
    <definedName name="wrn.A._.C._.Variaveis." hidden="1">{"C Variaveis A",#N/A,FALSE,"C Variaveis A"}</definedName>
    <definedName name="wrn.A._.Comerciais." localSheetId="2" hidden="1">{"Comerciais A",#N/A,FALSE,"Comerciais A"}</definedName>
    <definedName name="wrn.A._.Comerciais." localSheetId="4" hidden="1">{"Comerciais A",#N/A,FALSE,"Comerciais A"}</definedName>
    <definedName name="wrn.A._.Comerciais." localSheetId="5" hidden="1">{"Comerciais A",#N/A,FALSE,"Comerciais A"}</definedName>
    <definedName name="wrn.A._.Comerciais." localSheetId="3" hidden="1">{"Comerciais A",#N/A,FALSE,"Comerciais A"}</definedName>
    <definedName name="wrn.A._.Comerciais." localSheetId="1" hidden="1">{"Comerciais A",#N/A,FALSE,"Comerciais A"}</definedName>
    <definedName name="wrn.A._.Comerciais." hidden="1">{"Comerciais A",#N/A,FALSE,"Comerciais A"}</definedName>
    <definedName name="wrn.A._.Dem._.Resultados." localSheetId="2" hidden="1">{"Dem Resultados A",#N/A,FALSE,"Dem Resultados  A"}</definedName>
    <definedName name="wrn.A._.Dem._.Resultados." localSheetId="4" hidden="1">{"Dem Resultados A",#N/A,FALSE,"Dem Resultados  A"}</definedName>
    <definedName name="wrn.A._.Dem._.Resultados." localSheetId="5" hidden="1">{"Dem Resultados A",#N/A,FALSE,"Dem Resultados  A"}</definedName>
    <definedName name="wrn.A._.Dem._.Resultados." localSheetId="3" hidden="1">{"Dem Resultados A",#N/A,FALSE,"Dem Resultados  A"}</definedName>
    <definedName name="wrn.A._.Dem._.Resultados." localSheetId="1" hidden="1">{"Dem Resultados A",#N/A,FALSE,"Dem Resultados  A"}</definedName>
    <definedName name="wrn.A._.Dem._.Resultados." hidden="1">{"Dem Resultados A",#N/A,FALSE,"Dem Resultados  A"}</definedName>
    <definedName name="wrn.A._.Manut._.e._.Serviços." localSheetId="2" hidden="1">{"Manut e Serviços A",#N/A,FALSE,"Manut e Serviços A"}</definedName>
    <definedName name="wrn.A._.Manut._.e._.Serviços." localSheetId="4" hidden="1">{"Manut e Serviços A",#N/A,FALSE,"Manut e Serviços A"}</definedName>
    <definedName name="wrn.A._.Manut._.e._.Serviços." localSheetId="5" hidden="1">{"Manut e Serviços A",#N/A,FALSE,"Manut e Serviços A"}</definedName>
    <definedName name="wrn.A._.Manut._.e._.Serviços." localSheetId="3" hidden="1">{"Manut e Serviços A",#N/A,FALSE,"Manut e Serviços A"}</definedName>
    <definedName name="wrn.A._.Manut._.e._.Serviços." localSheetId="1" hidden="1">{"Manut e Serviços A",#N/A,FALSE,"Manut e Serviços A"}</definedName>
    <definedName name="wrn.A._.Manut._.e._.Serviços." hidden="1">{"Manut e Serviços A",#N/A,FALSE,"Manut e Serviços A"}</definedName>
    <definedName name="wrn.A._.MO._.Industrial." localSheetId="2" hidden="1">{"MO Industrial A",#N/A,FALSE,"Mao obra industrial A"}</definedName>
    <definedName name="wrn.A._.MO._.Industrial." localSheetId="4" hidden="1">{"MO Industrial A",#N/A,FALSE,"Mao obra industrial A"}</definedName>
    <definedName name="wrn.A._.MO._.Industrial." localSheetId="5" hidden="1">{"MO Industrial A",#N/A,FALSE,"Mao obra industrial A"}</definedName>
    <definedName name="wrn.A._.MO._.Industrial." localSheetId="3" hidden="1">{"MO Industrial A",#N/A,FALSE,"Mao obra industrial A"}</definedName>
    <definedName name="wrn.A._.MO._.Industrial." localSheetId="1" hidden="1">{"MO Industrial A",#N/A,FALSE,"Mao obra industrial A"}</definedName>
    <definedName name="wrn.A._.MO._.Industrial." hidden="1">{"MO Industrial A",#N/A,FALSE,"Mao obra industrial A"}</definedName>
    <definedName name="wrn.A._.Otros._.Egresos." localSheetId="2" hidden="1">{"Otros Egresos A",#N/A,FALSE,"Otros egresos  A"}</definedName>
    <definedName name="wrn.A._.Otros._.Egresos." localSheetId="4" hidden="1">{"Otros Egresos A",#N/A,FALSE,"Otros egresos  A"}</definedName>
    <definedName name="wrn.A._.Otros._.Egresos." localSheetId="5" hidden="1">{"Otros Egresos A",#N/A,FALSE,"Otros egresos  A"}</definedName>
    <definedName name="wrn.A._.Otros._.Egresos." localSheetId="3" hidden="1">{"Otros Egresos A",#N/A,FALSE,"Otros egresos  A"}</definedName>
    <definedName name="wrn.A._.Otros._.Egresos." localSheetId="1" hidden="1">{"Otros Egresos A",#N/A,FALSE,"Otros egresos  A"}</definedName>
    <definedName name="wrn.A._.Otros._.Egresos." hidden="1">{"Otros Egresos A",#N/A,FALSE,"Otros egresos  A"}</definedName>
    <definedName name="wrn.A._.Otros._.Ingresos." localSheetId="2" hidden="1">{"Otros Ingresos A",#N/A,FALSE,"Otros ingresos  A"}</definedName>
    <definedName name="wrn.A._.Otros._.Ingresos." localSheetId="4" hidden="1">{"Otros Ingresos A",#N/A,FALSE,"Otros ingresos  A"}</definedName>
    <definedName name="wrn.A._.Otros._.Ingresos." localSheetId="5" hidden="1">{"Otros Ingresos A",#N/A,FALSE,"Otros ingresos  A"}</definedName>
    <definedName name="wrn.A._.Otros._.Ingresos." localSheetId="3" hidden="1">{"Otros Ingresos A",#N/A,FALSE,"Otros ingresos  A"}</definedName>
    <definedName name="wrn.A._.Otros._.Ingresos." localSheetId="1" hidden="1">{"Otros Ingresos A",#N/A,FALSE,"Otros ingresos  A"}</definedName>
    <definedName name="wrn.A._.Otros._.Ingresos." hidden="1">{"Otros Ingresos A",#N/A,FALSE,"Otros ingresos  A"}</definedName>
    <definedName name="wrn.A._.Total." localSheetId="2" hidden="1">{"Dem Resultados A",#N/A,FALSE,"Dem Resultados  A";"Vendas Volume A",#N/A,FALSE,"Vendas Volume A";"Vendas Liquidas A",#N/A,FALSE,"Vendas Liquidas A";"C Variaveis A",#N/A,FALSE,"C Variaveis A";"MO Industrial A",#N/A,FALSE,"Mao obra industrial A";"Manut e Serviços A",#N/A,FALSE,"Manut e Serviços A";"Amortizaçoes A",#N/A,FALSE,"Amortizações A";"Comerciais A",#N/A,FALSE,"Comerciais A";"Administrativos A",#N/A,FALSE,"Administrativos A";"Otros Ingresos A",#N/A,FALSE,"Otros ingresos  A";"Otros Egresos A",#N/A,FALSE,"Otros egresos  A"}</definedName>
    <definedName name="wrn.A._.Total." localSheetId="4" hidden="1">{"Dem Resultados A",#N/A,FALSE,"Dem Resultados  A";"Vendas Volume A",#N/A,FALSE,"Vendas Volume A";"Vendas Liquidas A",#N/A,FALSE,"Vendas Liquidas A";"C Variaveis A",#N/A,FALSE,"C Variaveis A";"MO Industrial A",#N/A,FALSE,"Mao obra industrial A";"Manut e Serviços A",#N/A,FALSE,"Manut e Serviços A";"Amortizaçoes A",#N/A,FALSE,"Amortizações A";"Comerciais A",#N/A,FALSE,"Comerciais A";"Administrativos A",#N/A,FALSE,"Administrativos A";"Otros Ingresos A",#N/A,FALSE,"Otros ingresos  A";"Otros Egresos A",#N/A,FALSE,"Otros egresos  A"}</definedName>
    <definedName name="wrn.A._.Total." localSheetId="5" hidden="1">{"Dem Resultados A",#N/A,FALSE,"Dem Resultados  A";"Vendas Volume A",#N/A,FALSE,"Vendas Volume A";"Vendas Liquidas A",#N/A,FALSE,"Vendas Liquidas A";"C Variaveis A",#N/A,FALSE,"C Variaveis A";"MO Industrial A",#N/A,FALSE,"Mao obra industrial A";"Manut e Serviços A",#N/A,FALSE,"Manut e Serviços A";"Amortizaçoes A",#N/A,FALSE,"Amortizações A";"Comerciais A",#N/A,FALSE,"Comerciais A";"Administrativos A",#N/A,FALSE,"Administrativos A";"Otros Ingresos A",#N/A,FALSE,"Otros ingresos  A";"Otros Egresos A",#N/A,FALSE,"Otros egresos  A"}</definedName>
    <definedName name="wrn.A._.Total." localSheetId="3" hidden="1">{"Dem Resultados A",#N/A,FALSE,"Dem Resultados  A";"Vendas Volume A",#N/A,FALSE,"Vendas Volume A";"Vendas Liquidas A",#N/A,FALSE,"Vendas Liquidas A";"C Variaveis A",#N/A,FALSE,"C Variaveis A";"MO Industrial A",#N/A,FALSE,"Mao obra industrial A";"Manut e Serviços A",#N/A,FALSE,"Manut e Serviços A";"Amortizaçoes A",#N/A,FALSE,"Amortizações A";"Comerciais A",#N/A,FALSE,"Comerciais A";"Administrativos A",#N/A,FALSE,"Administrativos A";"Otros Ingresos A",#N/A,FALSE,"Otros ingresos  A";"Otros Egresos A",#N/A,FALSE,"Otros egresos  A"}</definedName>
    <definedName name="wrn.A._.Total." localSheetId="1" hidden="1">{"Dem Resultados A",#N/A,FALSE,"Dem Resultados  A";"Vendas Volume A",#N/A,FALSE,"Vendas Volume A";"Vendas Liquidas A",#N/A,FALSE,"Vendas Liquidas A";"C Variaveis A",#N/A,FALSE,"C Variaveis A";"MO Industrial A",#N/A,FALSE,"Mao obra industrial A";"Manut e Serviços A",#N/A,FALSE,"Manut e Serviços A";"Amortizaçoes A",#N/A,FALSE,"Amortizações A";"Comerciais A",#N/A,FALSE,"Comerciais A";"Administrativos A",#N/A,FALSE,"Administrativos A";"Otros Ingresos A",#N/A,FALSE,"Otros ingresos  A";"Otros Egresos A",#N/A,FALSE,"Otros egresos  A"}</definedName>
    <definedName name="wrn.A._.Total." hidden="1">{"Dem Resultados A",#N/A,FALSE,"Dem Resultados  A";"Vendas Volume A",#N/A,FALSE,"Vendas Volume A";"Vendas Liquidas A",#N/A,FALSE,"Vendas Liquidas A";"C Variaveis A",#N/A,FALSE,"C Variaveis A";"MO Industrial A",#N/A,FALSE,"Mao obra industrial A";"Manut e Serviços A",#N/A,FALSE,"Manut e Serviços A";"Amortizaçoes A",#N/A,FALSE,"Amortizações A";"Comerciais A",#N/A,FALSE,"Comerciais A";"Administrativos A",#N/A,FALSE,"Administrativos A";"Otros Ingresos A",#N/A,FALSE,"Otros ingresos  A";"Otros Egresos A",#N/A,FALSE,"Otros egresos  A"}</definedName>
    <definedName name="wrn.A._.Vendas._.Liquidas." localSheetId="2" hidden="1">{"Vendas Liquidas A",#N/A,FALSE,"Vendas Liquidas A"}</definedName>
    <definedName name="wrn.A._.Vendas._.Liquidas." localSheetId="4" hidden="1">{"Vendas Liquidas A",#N/A,FALSE,"Vendas Liquidas A"}</definedName>
    <definedName name="wrn.A._.Vendas._.Liquidas." localSheetId="5" hidden="1">{"Vendas Liquidas A",#N/A,FALSE,"Vendas Liquidas A"}</definedName>
    <definedName name="wrn.A._.Vendas._.Liquidas." localSheetId="3" hidden="1">{"Vendas Liquidas A",#N/A,FALSE,"Vendas Liquidas A"}</definedName>
    <definedName name="wrn.A._.Vendas._.Liquidas." localSheetId="1" hidden="1">{"Vendas Liquidas A",#N/A,FALSE,"Vendas Liquidas A"}</definedName>
    <definedName name="wrn.A._.Vendas._.Liquidas." hidden="1">{"Vendas Liquidas A",#N/A,FALSE,"Vendas Liquidas A"}</definedName>
    <definedName name="wrn.A._.Vendas._.Volume." localSheetId="2" hidden="1">{"Vendas Volume A",#N/A,FALSE,"Vendas Volume A"}</definedName>
    <definedName name="wrn.A._.Vendas._.Volume." localSheetId="4" hidden="1">{"Vendas Volume A",#N/A,FALSE,"Vendas Volume A"}</definedName>
    <definedName name="wrn.A._.Vendas._.Volume." localSheetId="5" hidden="1">{"Vendas Volume A",#N/A,FALSE,"Vendas Volume A"}</definedName>
    <definedName name="wrn.A._.Vendas._.Volume." localSheetId="3" hidden="1">{"Vendas Volume A",#N/A,FALSE,"Vendas Volume A"}</definedName>
    <definedName name="wrn.A._.Vendas._.Volume." localSheetId="1" hidden="1">{"Vendas Volume A",#N/A,FALSE,"Vendas Volume A"}</definedName>
    <definedName name="wrn.A._.Vendas._.Volume." hidden="1">{"Vendas Volume A",#N/A,FALSE,"Vendas Volume A"}</definedName>
    <definedName name="wrn.Acum._.Div._.1." localSheetId="2" hidden="1">{"Acum Div 1",#N/A,FALSE,"Acum Diversos 1"}</definedName>
    <definedName name="wrn.Acum._.Div._.1." localSheetId="4" hidden="1">{"Acum Div 1",#N/A,FALSE,"Acum Diversos 1"}</definedName>
    <definedName name="wrn.Acum._.Div._.1." localSheetId="5" hidden="1">{"Acum Div 1",#N/A,FALSE,"Acum Diversos 1"}</definedName>
    <definedName name="wrn.Acum._.Div._.1." localSheetId="3" hidden="1">{"Acum Div 1",#N/A,FALSE,"Acum Diversos 1"}</definedName>
    <definedName name="wrn.Acum._.Div._.1." localSheetId="1" hidden="1">{"Acum Div 1",#N/A,FALSE,"Acum Diversos 1"}</definedName>
    <definedName name="wrn.Acum._.Div._.1." hidden="1">{"Acum Div 1",#N/A,FALSE,"Acum Diversos 1"}</definedName>
    <definedName name="wrn.Acum._.Div._.2." localSheetId="2" hidden="1">{"Acum Div 2",#N/A,FALSE,"Acum Diversos 2"}</definedName>
    <definedName name="wrn.Acum._.Div._.2." localSheetId="4" hidden="1">{"Acum Div 2",#N/A,FALSE,"Acum Diversos 2"}</definedName>
    <definedName name="wrn.Acum._.Div._.2." localSheetId="5" hidden="1">{"Acum Div 2",#N/A,FALSE,"Acum Diversos 2"}</definedName>
    <definedName name="wrn.Acum._.Div._.2." localSheetId="3" hidden="1">{"Acum Div 2",#N/A,FALSE,"Acum Diversos 2"}</definedName>
    <definedName name="wrn.Acum._.Div._.2." localSheetId="1" hidden="1">{"Acum Div 2",#N/A,FALSE,"Acum Diversos 2"}</definedName>
    <definedName name="wrn.Acum._.Div._.2." hidden="1">{"Acum Div 2",#N/A,FALSE,"Acum Diversos 2"}</definedName>
    <definedName name="wrn.Acum._.Div._.3." localSheetId="2" hidden="1">{"Acum Div 3",#N/A,FALSE,"Acum Diversos 3"}</definedName>
    <definedName name="wrn.Acum._.Div._.3." localSheetId="4" hidden="1">{"Acum Div 3",#N/A,FALSE,"Acum Diversos 3"}</definedName>
    <definedName name="wrn.Acum._.Div._.3." localSheetId="5" hidden="1">{"Acum Div 3",#N/A,FALSE,"Acum Diversos 3"}</definedName>
    <definedName name="wrn.Acum._.Div._.3." localSheetId="3" hidden="1">{"Acum Div 3",#N/A,FALSE,"Acum Diversos 3"}</definedName>
    <definedName name="wrn.Acum._.Div._.3." localSheetId="1" hidden="1">{"Acum Div 3",#N/A,FALSE,"Acum Diversos 3"}</definedName>
    <definedName name="wrn.Acum._.Div._.3." hidden="1">{"Acum Div 3",#N/A,FALSE,"Acum Diversos 3"}</definedName>
    <definedName name="wrn.Acumulado." localSheetId="2" hidden="1">{"Acumulado",#N/A,FALSE,"Acumulado"}</definedName>
    <definedName name="wrn.Acumulado." localSheetId="4" hidden="1">{"Acumulado",#N/A,FALSE,"Acumulado"}</definedName>
    <definedName name="wrn.Acumulado." localSheetId="5" hidden="1">{"Acumulado",#N/A,FALSE,"Acumulado"}</definedName>
    <definedName name="wrn.Acumulado." localSheetId="3" hidden="1">{"Acumulado",#N/A,FALSE,"Acumulado"}</definedName>
    <definedName name="wrn.Acumulado." localSheetId="1" hidden="1">{"Acumulado",#N/A,FALSE,"Acumulado"}</definedName>
    <definedName name="wrn.Acumulado." hidden="1">{"Acumulado",#N/A,FALSE,"Acumulado"}</definedName>
    <definedName name="wrn.Ambition_EBIT_2004." localSheetId="2" hidden="1">{#N/A,#N/A,TRUE,"Old - New P&amp;L";#N/A,#N/A,TRUE,"EBIT MMO - Total";#N/A,#N/A,TRUE,"MMO NE, CEE, ASIA, CAR";#N/A,#N/A,TRUE,"MMO LAT, MEA, AFR";#N/A,#N/A,TRUE,"NP growth";#N/A,#N/A,TRUE,"ER impact"}</definedName>
    <definedName name="wrn.Ambition_EBIT_2004." localSheetId="4" hidden="1">{#N/A,#N/A,TRUE,"Old - New P&amp;L";#N/A,#N/A,TRUE,"EBIT MMO - Total";#N/A,#N/A,TRUE,"MMO NE, CEE, ASIA, CAR";#N/A,#N/A,TRUE,"MMO LAT, MEA, AFR";#N/A,#N/A,TRUE,"NP growth";#N/A,#N/A,TRUE,"ER impact"}</definedName>
    <definedName name="wrn.Ambition_EBIT_2004." localSheetId="5" hidden="1">{#N/A,#N/A,TRUE,"Old - New P&amp;L";#N/A,#N/A,TRUE,"EBIT MMO - Total";#N/A,#N/A,TRUE,"MMO NE, CEE, ASIA, CAR";#N/A,#N/A,TRUE,"MMO LAT, MEA, AFR";#N/A,#N/A,TRUE,"NP growth";#N/A,#N/A,TRUE,"ER impact"}</definedName>
    <definedName name="wrn.Ambition_EBIT_2004." localSheetId="3" hidden="1">{#N/A,#N/A,TRUE,"Old - New P&amp;L";#N/A,#N/A,TRUE,"EBIT MMO - Total";#N/A,#N/A,TRUE,"MMO NE, CEE, ASIA, CAR";#N/A,#N/A,TRUE,"MMO LAT, MEA, AFR";#N/A,#N/A,TRUE,"NP growth";#N/A,#N/A,TRUE,"ER impact"}</definedName>
    <definedName name="wrn.Ambition_EBIT_2004." localSheetId="1" hidden="1">{#N/A,#N/A,TRUE,"Old - New P&amp;L";#N/A,#N/A,TRUE,"EBIT MMO - Total";#N/A,#N/A,TRUE,"MMO NE, CEE, ASIA, CAR";#N/A,#N/A,TRUE,"MMO LAT, MEA, AFR";#N/A,#N/A,TRUE,"NP growth";#N/A,#N/A,TRUE,"ER impact"}</definedName>
    <definedName name="wrn.Ambition_EBIT_2004." hidden="1">{#N/A,#N/A,TRUE,"Old - New P&amp;L";#N/A,#N/A,TRUE,"EBIT MMO - Total";#N/A,#N/A,TRUE,"MMO NE, CEE, ASIA, CAR";#N/A,#N/A,TRUE,"MMO LAT, MEA, AFR";#N/A,#N/A,TRUE,"NP growth";#N/A,#N/A,TRUE,"ER impact"}</definedName>
    <definedName name="wrn.CO._.maand." localSheetId="2" hidden="1">{#N/A,#N/A,TRUE,"Voorblad";#N/A,#N/A,TRUE,"Factsheet";#N/A,#N/A,TRUE,"Condensed costs";#N/A,#N/A,TRUE,"Departmental_P&amp;L";#N/A,#N/A,TRUE,"Top sheet Projects";#N/A,#N/A,TRUE,"Personnel costs";#N/A,#N/A,TRUE,"Voorblad HR&amp;OD";#N/A,#N/A,TRUE,"Dep. Corp HR &amp; OD";#N/A,#N/A,TRUE,"Dep. Corp HR &amp; OD P&amp;L";#N/A,#N/A,TRUE,"Dep. Corp HR &amp; OD Projects"}</definedName>
    <definedName name="wrn.CO._.maand." localSheetId="4" hidden="1">{#N/A,#N/A,TRUE,"Voorblad";#N/A,#N/A,TRUE,"Factsheet";#N/A,#N/A,TRUE,"Condensed costs";#N/A,#N/A,TRUE,"Departmental_P&amp;L";#N/A,#N/A,TRUE,"Top sheet Projects";#N/A,#N/A,TRUE,"Personnel costs";#N/A,#N/A,TRUE,"Voorblad HR&amp;OD";#N/A,#N/A,TRUE,"Dep. Corp HR &amp; OD";#N/A,#N/A,TRUE,"Dep. Corp HR &amp; OD P&amp;L";#N/A,#N/A,TRUE,"Dep. Corp HR &amp; OD Projects"}</definedName>
    <definedName name="wrn.CO._.maand." localSheetId="5" hidden="1">{#N/A,#N/A,TRUE,"Voorblad";#N/A,#N/A,TRUE,"Factsheet";#N/A,#N/A,TRUE,"Condensed costs";#N/A,#N/A,TRUE,"Departmental_P&amp;L";#N/A,#N/A,TRUE,"Top sheet Projects";#N/A,#N/A,TRUE,"Personnel costs";#N/A,#N/A,TRUE,"Voorblad HR&amp;OD";#N/A,#N/A,TRUE,"Dep. Corp HR &amp; OD";#N/A,#N/A,TRUE,"Dep. Corp HR &amp; OD P&amp;L";#N/A,#N/A,TRUE,"Dep. Corp HR &amp; OD Projects"}</definedName>
    <definedName name="wrn.CO._.maand." localSheetId="3" hidden="1">{#N/A,#N/A,TRUE,"Voorblad";#N/A,#N/A,TRUE,"Factsheet";#N/A,#N/A,TRUE,"Condensed costs";#N/A,#N/A,TRUE,"Departmental_P&amp;L";#N/A,#N/A,TRUE,"Top sheet Projects";#N/A,#N/A,TRUE,"Personnel costs";#N/A,#N/A,TRUE,"Voorblad HR&amp;OD";#N/A,#N/A,TRUE,"Dep. Corp HR &amp; OD";#N/A,#N/A,TRUE,"Dep. Corp HR &amp; OD P&amp;L";#N/A,#N/A,TRUE,"Dep. Corp HR &amp; OD Projects"}</definedName>
    <definedName name="wrn.CO._.maand." localSheetId="1" hidden="1">{#N/A,#N/A,TRUE,"Voorblad";#N/A,#N/A,TRUE,"Factsheet";#N/A,#N/A,TRUE,"Condensed costs";#N/A,#N/A,TRUE,"Departmental_P&amp;L";#N/A,#N/A,TRUE,"Top sheet Projects";#N/A,#N/A,TRUE,"Personnel costs";#N/A,#N/A,TRUE,"Voorblad HR&amp;OD";#N/A,#N/A,TRUE,"Dep. Corp HR &amp; OD";#N/A,#N/A,TRUE,"Dep. Corp HR &amp; OD P&amp;L";#N/A,#N/A,TRUE,"Dep. Corp HR &amp; OD Projects"}</definedName>
    <definedName name="wrn.CO._.maand." hidden="1">{#N/A,#N/A,TRUE,"Voorblad";#N/A,#N/A,TRUE,"Factsheet";#N/A,#N/A,TRUE,"Condensed costs";#N/A,#N/A,TRUE,"Departmental_P&amp;L";#N/A,#N/A,TRUE,"Top sheet Projects";#N/A,#N/A,TRUE,"Personnel costs";#N/A,#N/A,TRUE,"Voorblad HR&amp;OD";#N/A,#N/A,TRUE,"Dep. Corp HR &amp; OD";#N/A,#N/A,TRUE,"Dep. Corp HR &amp; OD P&amp;L";#N/A,#N/A,TRUE,"Dep. Corp HR &amp; OD Projects"}</definedName>
    <definedName name="wrn.COtest." localSheetId="2" hidden="1">{#N/A,#N/A,FALSE,"Voorblad1";#N/A,#N/A,FALSE,"ToelichtingA1";#N/A,#N/A,FALSE,"factsheetA2";#N/A,#N/A,FALSE,"Condensed costsA3";#N/A,#N/A,FALSE,"Departmental_P&amp;LA4";#N/A,#N/A,FALSE,"Top sheet ProjectsA5";#N/A,#N/A,FALSE,"Personnel costsA6"}</definedName>
    <definedName name="wrn.COtest." localSheetId="4" hidden="1">{#N/A,#N/A,FALSE,"Voorblad1";#N/A,#N/A,FALSE,"ToelichtingA1";#N/A,#N/A,FALSE,"factsheetA2";#N/A,#N/A,FALSE,"Condensed costsA3";#N/A,#N/A,FALSE,"Departmental_P&amp;LA4";#N/A,#N/A,FALSE,"Top sheet ProjectsA5";#N/A,#N/A,FALSE,"Personnel costsA6"}</definedName>
    <definedName name="wrn.COtest." localSheetId="5" hidden="1">{#N/A,#N/A,FALSE,"Voorblad1";#N/A,#N/A,FALSE,"ToelichtingA1";#N/A,#N/A,FALSE,"factsheetA2";#N/A,#N/A,FALSE,"Condensed costsA3";#N/A,#N/A,FALSE,"Departmental_P&amp;LA4";#N/A,#N/A,FALSE,"Top sheet ProjectsA5";#N/A,#N/A,FALSE,"Personnel costsA6"}</definedName>
    <definedName name="wrn.COtest." localSheetId="3" hidden="1">{#N/A,#N/A,FALSE,"Voorblad1";#N/A,#N/A,FALSE,"ToelichtingA1";#N/A,#N/A,FALSE,"factsheetA2";#N/A,#N/A,FALSE,"Condensed costsA3";#N/A,#N/A,FALSE,"Departmental_P&amp;LA4";#N/A,#N/A,FALSE,"Top sheet ProjectsA5";#N/A,#N/A,FALSE,"Personnel costsA6"}</definedName>
    <definedName name="wrn.COtest." localSheetId="1" hidden="1">{#N/A,#N/A,FALSE,"Voorblad1";#N/A,#N/A,FALSE,"ToelichtingA1";#N/A,#N/A,FALSE,"factsheetA2";#N/A,#N/A,FALSE,"Condensed costsA3";#N/A,#N/A,FALSE,"Departmental_P&amp;LA4";#N/A,#N/A,FALSE,"Top sheet ProjectsA5";#N/A,#N/A,FALSE,"Personnel costsA6"}</definedName>
    <definedName name="wrn.COtest." hidden="1">{#N/A,#N/A,FALSE,"Voorblad1";#N/A,#N/A,FALSE,"ToelichtingA1";#N/A,#N/A,FALSE,"factsheetA2";#N/A,#N/A,FALSE,"Condensed costsA3";#N/A,#N/A,FALSE,"Departmental_P&amp;LA4";#N/A,#N/A,FALSE,"Top sheet ProjectsA5";#N/A,#N/A,FALSE,"Personnel costsA6"}</definedName>
    <definedName name="wrn.Fevereiro." localSheetId="2" hidden="1">{"Fevereiro",#N/A,FALSE,"Fevereiro"}</definedName>
    <definedName name="wrn.Fevereiro." localSheetId="4" hidden="1">{"Fevereiro",#N/A,FALSE,"Fevereiro"}</definedName>
    <definedName name="wrn.Fevereiro." localSheetId="5" hidden="1">{"Fevereiro",#N/A,FALSE,"Fevereiro"}</definedName>
    <definedName name="wrn.Fevereiro." localSheetId="3" hidden="1">{"Fevereiro",#N/A,FALSE,"Fevereiro"}</definedName>
    <definedName name="wrn.Fevereiro." localSheetId="1" hidden="1">{"Fevereiro",#N/A,FALSE,"Fevereiro"}</definedName>
    <definedName name="wrn.Fevereiro." hidden="1">{"Fevereiro",#N/A,FALSE,"Fevereiro"}</definedName>
    <definedName name="wrn.HRtest." localSheetId="2" hidden="1">{#N/A,#N/A,FALSE,"factsheet depHR&amp;ODB1";#N/A,#N/A,FALSE,"factsheet depHR&amp;ODB1";#N/A,#N/A,FALSE,"HR &amp; OD released ProjectsB2"}</definedName>
    <definedName name="wrn.HRtest." localSheetId="4" hidden="1">{#N/A,#N/A,FALSE,"factsheet depHR&amp;ODB1";#N/A,#N/A,FALSE,"factsheet depHR&amp;ODB1";#N/A,#N/A,FALSE,"HR &amp; OD released ProjectsB2"}</definedName>
    <definedName name="wrn.HRtest." localSheetId="5" hidden="1">{#N/A,#N/A,FALSE,"factsheet depHR&amp;ODB1";#N/A,#N/A,FALSE,"factsheet depHR&amp;ODB1";#N/A,#N/A,FALSE,"HR &amp; OD released ProjectsB2"}</definedName>
    <definedName name="wrn.HRtest." localSheetId="3" hidden="1">{#N/A,#N/A,FALSE,"factsheet depHR&amp;ODB1";#N/A,#N/A,FALSE,"factsheet depHR&amp;ODB1";#N/A,#N/A,FALSE,"HR &amp; OD released ProjectsB2"}</definedName>
    <definedName name="wrn.HRtest." localSheetId="1" hidden="1">{#N/A,#N/A,FALSE,"factsheet depHR&amp;ODB1";#N/A,#N/A,FALSE,"factsheet depHR&amp;ODB1";#N/A,#N/A,FALSE,"HR &amp; OD released ProjectsB2"}</definedName>
    <definedName name="wrn.HRtest." hidden="1">{#N/A,#N/A,FALSE,"factsheet depHR&amp;ODB1";#N/A,#N/A,FALSE,"factsheet depHR&amp;ODB1";#N/A,#N/A,FALSE,"HR &amp; OD released ProjectsB2"}</definedName>
    <definedName name="wrn.Janeiro." localSheetId="2" hidden="1">{"Janeiro",#N/A,FALSE,"Janeiro"}</definedName>
    <definedName name="wrn.Janeiro." localSheetId="4" hidden="1">{"Janeiro",#N/A,FALSE,"Janeiro"}</definedName>
    <definedName name="wrn.Janeiro." localSheetId="5" hidden="1">{"Janeiro",#N/A,FALSE,"Janeiro"}</definedName>
    <definedName name="wrn.Janeiro." localSheetId="3" hidden="1">{"Janeiro",#N/A,FALSE,"Janeiro"}</definedName>
    <definedName name="wrn.Janeiro." localSheetId="1" hidden="1">{"Janeiro",#N/A,FALSE,"Janeiro"}</definedName>
    <definedName name="wrn.Janeiro." hidden="1">{"Janeiro",#N/A,FALSE,"Janeiro"}</definedName>
    <definedName name="wrn.Loans." localSheetId="2" hidden="1">{"Summary report",#N/A,FALSE,"BBH";"Details - chart",#N/A,FALSE,"BBH"}</definedName>
    <definedName name="wrn.Loans." localSheetId="4" hidden="1">{"Summary report",#N/A,FALSE,"BBH";"Details - chart",#N/A,FALSE,"BBH"}</definedName>
    <definedName name="wrn.Loans." localSheetId="5" hidden="1">{"Summary report",#N/A,FALSE,"BBH";"Details - chart",#N/A,FALSE,"BBH"}</definedName>
    <definedName name="wrn.Loans." localSheetId="3" hidden="1">{"Summary report",#N/A,FALSE,"BBH";"Details - chart",#N/A,FALSE,"BBH"}</definedName>
    <definedName name="wrn.Loans." localSheetId="1" hidden="1">{"Summary report",#N/A,FALSE,"BBH";"Details - chart",#N/A,FALSE,"BBH"}</definedName>
    <definedName name="wrn.Loans." hidden="1">{"Summary report",#N/A,FALSE,"BBH";"Details - chart",#N/A,FALSE,"BBH"}</definedName>
    <definedName name="wrn.M._.Administrativos." localSheetId="2" hidden="1">{"Administrativos M",#N/A,FALSE,"Administrativos M"}</definedName>
    <definedName name="wrn.M._.Administrativos." localSheetId="4" hidden="1">{"Administrativos M",#N/A,FALSE,"Administrativos M"}</definedName>
    <definedName name="wrn.M._.Administrativos." localSheetId="5" hidden="1">{"Administrativos M",#N/A,FALSE,"Administrativos M"}</definedName>
    <definedName name="wrn.M._.Administrativos." localSheetId="3" hidden="1">{"Administrativos M",#N/A,FALSE,"Administrativos M"}</definedName>
    <definedName name="wrn.M._.Administrativos." localSheetId="1" hidden="1">{"Administrativos M",#N/A,FALSE,"Administrativos M"}</definedName>
    <definedName name="wrn.M._.Administrativos." hidden="1">{"Administrativos M",#N/A,FALSE,"Administrativos M"}</definedName>
    <definedName name="wrn.M._.Amortizaçoes." localSheetId="2" hidden="1">{"Amortizações M",#N/A,FALSE,"Amortizações  M"}</definedName>
    <definedName name="wrn.M._.Amortizaçoes." localSheetId="4" hidden="1">{"Amortizações M",#N/A,FALSE,"Amortizações  M"}</definedName>
    <definedName name="wrn.M._.Amortizaçoes." localSheetId="5" hidden="1">{"Amortizações M",#N/A,FALSE,"Amortizações  M"}</definedName>
    <definedName name="wrn.M._.Amortizaçoes." localSheetId="3" hidden="1">{"Amortizações M",#N/A,FALSE,"Amortizações  M"}</definedName>
    <definedName name="wrn.M._.Amortizaçoes." localSheetId="1" hidden="1">{"Amortizações M",#N/A,FALSE,"Amortizações  M"}</definedName>
    <definedName name="wrn.M._.Amortizaçoes." hidden="1">{"Amortizações M",#N/A,FALSE,"Amortizações  M"}</definedName>
    <definedName name="wrn.M._.C._.Variaveis." localSheetId="2" hidden="1">{"C Variaveis M",#N/A,FALSE,"C Variaveis  M"}</definedName>
    <definedName name="wrn.M._.C._.Variaveis." localSheetId="4" hidden="1">{"C Variaveis M",#N/A,FALSE,"C Variaveis  M"}</definedName>
    <definedName name="wrn.M._.C._.Variaveis." localSheetId="5" hidden="1">{"C Variaveis M",#N/A,FALSE,"C Variaveis  M"}</definedName>
    <definedName name="wrn.M._.C._.Variaveis." localSheetId="3" hidden="1">{"C Variaveis M",#N/A,FALSE,"C Variaveis  M"}</definedName>
    <definedName name="wrn.M._.C._.Variaveis." localSheetId="1" hidden="1">{"C Variaveis M",#N/A,FALSE,"C Variaveis  M"}</definedName>
    <definedName name="wrn.M._.C._.Variaveis." hidden="1">{"C Variaveis M",#N/A,FALSE,"C Variaveis  M"}</definedName>
    <definedName name="wrn.M._.Comerciais." localSheetId="2" hidden="1">{"Comerciais M",#N/A,FALSE,"Comerciais  M"}</definedName>
    <definedName name="wrn.M._.Comerciais." localSheetId="4" hidden="1">{"Comerciais M",#N/A,FALSE,"Comerciais  M"}</definedName>
    <definedName name="wrn.M._.Comerciais." localSheetId="5" hidden="1">{"Comerciais M",#N/A,FALSE,"Comerciais  M"}</definedName>
    <definedName name="wrn.M._.Comerciais." localSheetId="3" hidden="1">{"Comerciais M",#N/A,FALSE,"Comerciais  M"}</definedName>
    <definedName name="wrn.M._.Comerciais." localSheetId="1" hidden="1">{"Comerciais M",#N/A,FALSE,"Comerciais  M"}</definedName>
    <definedName name="wrn.M._.Comerciais." hidden="1">{"Comerciais M",#N/A,FALSE,"Comerciais  M"}</definedName>
    <definedName name="wrn.M._.Dem._.Resultados." localSheetId="2" hidden="1">{"Dem Resultados M",#N/A,FALSE,"Dem Resultados  M"}</definedName>
    <definedName name="wrn.M._.Dem._.Resultados." localSheetId="4" hidden="1">{"Dem Resultados M",#N/A,FALSE,"Dem Resultados  M"}</definedName>
    <definedName name="wrn.M._.Dem._.Resultados." localSheetId="5" hidden="1">{"Dem Resultados M",#N/A,FALSE,"Dem Resultados  M"}</definedName>
    <definedName name="wrn.M._.Dem._.Resultados." localSheetId="3" hidden="1">{"Dem Resultados M",#N/A,FALSE,"Dem Resultados  M"}</definedName>
    <definedName name="wrn.M._.Dem._.Resultados." localSheetId="1" hidden="1">{"Dem Resultados M",#N/A,FALSE,"Dem Resultados  M"}</definedName>
    <definedName name="wrn.M._.Dem._.Resultados." hidden="1">{"Dem Resultados M",#N/A,FALSE,"Dem Resultados  M"}</definedName>
    <definedName name="wrn.M._.Manut._.e._.Serviços." localSheetId="2" hidden="1">{"Manut e Serviços M",#N/A,FALSE,"Manut e Serviços  M"}</definedName>
    <definedName name="wrn.M._.Manut._.e._.Serviços." localSheetId="4" hidden="1">{"Manut e Serviços M",#N/A,FALSE,"Manut e Serviços  M"}</definedName>
    <definedName name="wrn.M._.Manut._.e._.Serviços." localSheetId="5" hidden="1">{"Manut e Serviços M",#N/A,FALSE,"Manut e Serviços  M"}</definedName>
    <definedName name="wrn.M._.Manut._.e._.Serviços." localSheetId="3" hidden="1">{"Manut e Serviços M",#N/A,FALSE,"Manut e Serviços  M"}</definedName>
    <definedName name="wrn.M._.Manut._.e._.Serviços." localSheetId="1" hidden="1">{"Manut e Serviços M",#N/A,FALSE,"Manut e Serviços  M"}</definedName>
    <definedName name="wrn.M._.Manut._.e._.Serviços." hidden="1">{"Manut e Serviços M",#N/A,FALSE,"Manut e Serviços  M"}</definedName>
    <definedName name="wrn.M._.MO._.Industrial." localSheetId="2" hidden="1">{"MO Industrial M",#N/A,FALSE,"Mao obra industrial  M"}</definedName>
    <definedName name="wrn.M._.MO._.Industrial." localSheetId="4" hidden="1">{"MO Industrial M",#N/A,FALSE,"Mao obra industrial  M"}</definedName>
    <definedName name="wrn.M._.MO._.Industrial." localSheetId="5" hidden="1">{"MO Industrial M",#N/A,FALSE,"Mao obra industrial  M"}</definedName>
    <definedName name="wrn.M._.MO._.Industrial." localSheetId="3" hidden="1">{"MO Industrial M",#N/A,FALSE,"Mao obra industrial  M"}</definedName>
    <definedName name="wrn.M._.MO._.Industrial." localSheetId="1" hidden="1">{"MO Industrial M",#N/A,FALSE,"Mao obra industrial  M"}</definedName>
    <definedName name="wrn.M._.MO._.Industrial." hidden="1">{"MO Industrial M",#N/A,FALSE,"Mao obra industrial  M"}</definedName>
    <definedName name="wrn.M._.Otros._.Egresos." localSheetId="2" hidden="1">{"Otros Egresos M",#N/A,FALSE,"Otros egresos  M"}</definedName>
    <definedName name="wrn.M._.Otros._.Egresos." localSheetId="4" hidden="1">{"Otros Egresos M",#N/A,FALSE,"Otros egresos  M"}</definedName>
    <definedName name="wrn.M._.Otros._.Egresos." localSheetId="5" hidden="1">{"Otros Egresos M",#N/A,FALSE,"Otros egresos  M"}</definedName>
    <definedName name="wrn.M._.Otros._.Egresos." localSheetId="3" hidden="1">{"Otros Egresos M",#N/A,FALSE,"Otros egresos  M"}</definedName>
    <definedName name="wrn.M._.Otros._.Egresos." localSheetId="1" hidden="1">{"Otros Egresos M",#N/A,FALSE,"Otros egresos  M"}</definedName>
    <definedName name="wrn.M._.Otros._.Egresos." hidden="1">{"Otros Egresos M",#N/A,FALSE,"Otros egresos  M"}</definedName>
    <definedName name="wrn.M._.Otros._.Ingresos." localSheetId="2" hidden="1">{"Otros Ingresos M",#N/A,FALSE,"Otros ingresos  M"}</definedName>
    <definedName name="wrn.M._.Otros._.Ingresos." localSheetId="4" hidden="1">{"Otros Ingresos M",#N/A,FALSE,"Otros ingresos  M"}</definedName>
    <definedName name="wrn.M._.Otros._.Ingresos." localSheetId="5" hidden="1">{"Otros Ingresos M",#N/A,FALSE,"Otros ingresos  M"}</definedName>
    <definedName name="wrn.M._.Otros._.Ingresos." localSheetId="3" hidden="1">{"Otros Ingresos M",#N/A,FALSE,"Otros ingresos  M"}</definedName>
    <definedName name="wrn.M._.Otros._.Ingresos." localSheetId="1" hidden="1">{"Otros Ingresos M",#N/A,FALSE,"Otros ingresos  M"}</definedName>
    <definedName name="wrn.M._.Otros._.Ingresos." hidden="1">{"Otros Ingresos M",#N/A,FALSE,"Otros ingresos  M"}</definedName>
    <definedName name="wrn.M._.Total." localSheetId="2" hidden="1">{"Dem Resultados M",#N/A,FALSE,"Dem Resultados  M";"Vendas Volume M",#N/A,FALSE,"Vendas Volume M";"Vendas Liquidas M",#N/A,FALSE,"Vendas Liquidas  M";"C Variaveis M",#N/A,FALSE,"C Variaveis  M";"MO Industrial M",#N/A,FALSE,"Mao obra industrial  M";"Manut e Serviços M",#N/A,FALSE,"Manut e Serviços  M";"Amortizações M",#N/A,FALSE,"Amortizações  M";"Comerciais M",#N/A,FALSE,"Comerciais  M";"Administrativos M",#N/A,FALSE,"Administrativos M";"Otros Ingresos M",#N/A,FALSE,"Otros ingresos  M";"Otros Egresos M",#N/A,FALSE,"Otros egresos  M"}</definedName>
    <definedName name="wrn.M._.Total." localSheetId="4" hidden="1">{"Dem Resultados M",#N/A,FALSE,"Dem Resultados  M";"Vendas Volume M",#N/A,FALSE,"Vendas Volume M";"Vendas Liquidas M",#N/A,FALSE,"Vendas Liquidas  M";"C Variaveis M",#N/A,FALSE,"C Variaveis  M";"MO Industrial M",#N/A,FALSE,"Mao obra industrial  M";"Manut e Serviços M",#N/A,FALSE,"Manut e Serviços  M";"Amortizações M",#N/A,FALSE,"Amortizações  M";"Comerciais M",#N/A,FALSE,"Comerciais  M";"Administrativos M",#N/A,FALSE,"Administrativos M";"Otros Ingresos M",#N/A,FALSE,"Otros ingresos  M";"Otros Egresos M",#N/A,FALSE,"Otros egresos  M"}</definedName>
    <definedName name="wrn.M._.Total." localSheetId="5" hidden="1">{"Dem Resultados M",#N/A,FALSE,"Dem Resultados  M";"Vendas Volume M",#N/A,FALSE,"Vendas Volume M";"Vendas Liquidas M",#N/A,FALSE,"Vendas Liquidas  M";"C Variaveis M",#N/A,FALSE,"C Variaveis  M";"MO Industrial M",#N/A,FALSE,"Mao obra industrial  M";"Manut e Serviços M",#N/A,FALSE,"Manut e Serviços  M";"Amortizações M",#N/A,FALSE,"Amortizações  M";"Comerciais M",#N/A,FALSE,"Comerciais  M";"Administrativos M",#N/A,FALSE,"Administrativos M";"Otros Ingresos M",#N/A,FALSE,"Otros ingresos  M";"Otros Egresos M",#N/A,FALSE,"Otros egresos  M"}</definedName>
    <definedName name="wrn.M._.Total." localSheetId="3" hidden="1">{"Dem Resultados M",#N/A,FALSE,"Dem Resultados  M";"Vendas Volume M",#N/A,FALSE,"Vendas Volume M";"Vendas Liquidas M",#N/A,FALSE,"Vendas Liquidas  M";"C Variaveis M",#N/A,FALSE,"C Variaveis  M";"MO Industrial M",#N/A,FALSE,"Mao obra industrial  M";"Manut e Serviços M",#N/A,FALSE,"Manut e Serviços  M";"Amortizações M",#N/A,FALSE,"Amortizações  M";"Comerciais M",#N/A,FALSE,"Comerciais  M";"Administrativos M",#N/A,FALSE,"Administrativos M";"Otros Ingresos M",#N/A,FALSE,"Otros ingresos  M";"Otros Egresos M",#N/A,FALSE,"Otros egresos  M"}</definedName>
    <definedName name="wrn.M._.Total." localSheetId="1" hidden="1">{"Dem Resultados M",#N/A,FALSE,"Dem Resultados  M";"Vendas Volume M",#N/A,FALSE,"Vendas Volume M";"Vendas Liquidas M",#N/A,FALSE,"Vendas Liquidas  M";"C Variaveis M",#N/A,FALSE,"C Variaveis  M";"MO Industrial M",#N/A,FALSE,"Mao obra industrial  M";"Manut e Serviços M",#N/A,FALSE,"Manut e Serviços  M";"Amortizações M",#N/A,FALSE,"Amortizações  M";"Comerciais M",#N/A,FALSE,"Comerciais  M";"Administrativos M",#N/A,FALSE,"Administrativos M";"Otros Ingresos M",#N/A,FALSE,"Otros ingresos  M";"Otros Egresos M",#N/A,FALSE,"Otros egresos  M"}</definedName>
    <definedName name="wrn.M._.Total." hidden="1">{"Dem Resultados M",#N/A,FALSE,"Dem Resultados  M";"Vendas Volume M",#N/A,FALSE,"Vendas Volume M";"Vendas Liquidas M",#N/A,FALSE,"Vendas Liquidas  M";"C Variaveis M",#N/A,FALSE,"C Variaveis  M";"MO Industrial M",#N/A,FALSE,"Mao obra industrial  M";"Manut e Serviços M",#N/A,FALSE,"Manut e Serviços  M";"Amortizações M",#N/A,FALSE,"Amortizações  M";"Comerciais M",#N/A,FALSE,"Comerciais  M";"Administrativos M",#N/A,FALSE,"Administrativos M";"Otros Ingresos M",#N/A,FALSE,"Otros ingresos  M";"Otros Egresos M",#N/A,FALSE,"Otros egresos  M"}</definedName>
    <definedName name="wrn.M._.Vendas._.Liquidas." localSheetId="2" hidden="1">{"Vendas Liquidas M",#N/A,FALSE,"Vendas Liquidas  M"}</definedName>
    <definedName name="wrn.M._.Vendas._.Liquidas." localSheetId="4" hidden="1">{"Vendas Liquidas M",#N/A,FALSE,"Vendas Liquidas  M"}</definedName>
    <definedName name="wrn.M._.Vendas._.Liquidas." localSheetId="5" hidden="1">{"Vendas Liquidas M",#N/A,FALSE,"Vendas Liquidas  M"}</definedName>
    <definedName name="wrn.M._.Vendas._.Liquidas." localSheetId="3" hidden="1">{"Vendas Liquidas M",#N/A,FALSE,"Vendas Liquidas  M"}</definedName>
    <definedName name="wrn.M._.Vendas._.Liquidas." localSheetId="1" hidden="1">{"Vendas Liquidas M",#N/A,FALSE,"Vendas Liquidas  M"}</definedName>
    <definedName name="wrn.M._.Vendas._.Liquidas." hidden="1">{"Vendas Liquidas M",#N/A,FALSE,"Vendas Liquidas  M"}</definedName>
    <definedName name="wrn.M._.Vendas._.Volume." localSheetId="2" hidden="1">{"Vendas Volume M",#N/A,FALSE,"Vendas Volume M"}</definedName>
    <definedName name="wrn.M._.Vendas._.Volume." localSheetId="4" hidden="1">{"Vendas Volume M",#N/A,FALSE,"Vendas Volume M"}</definedName>
    <definedName name="wrn.M._.Vendas._.Volume." localSheetId="5" hidden="1">{"Vendas Volume M",#N/A,FALSE,"Vendas Volume M"}</definedName>
    <definedName name="wrn.M._.Vendas._.Volume." localSheetId="3" hidden="1">{"Vendas Volume M",#N/A,FALSE,"Vendas Volume M"}</definedName>
    <definedName name="wrn.M._.Vendas._.Volume." localSheetId="1" hidden="1">{"Vendas Volume M",#N/A,FALSE,"Vendas Volume M"}</definedName>
    <definedName name="wrn.M._.Vendas._.Volume." hidden="1">{"Vendas Volume M",#N/A,FALSE,"Vendas Volume M"}</definedName>
    <definedName name="wrn.Março." localSheetId="2" hidden="1">{"Março",#N/A,FALSE,"Março"}</definedName>
    <definedName name="wrn.Março." localSheetId="4" hidden="1">{"Março",#N/A,FALSE,"Março"}</definedName>
    <definedName name="wrn.Março." localSheetId="5" hidden="1">{"Março",#N/A,FALSE,"Março"}</definedName>
    <definedName name="wrn.Março." localSheetId="3" hidden="1">{"Março",#N/A,FALSE,"Março"}</definedName>
    <definedName name="wrn.Março." localSheetId="1" hidden="1">{"Março",#N/A,FALSE,"Março"}</definedName>
    <definedName name="wrn.Março." hidden="1">{"Março",#N/A,FALSE,"Março"}</definedName>
    <definedName name="wrn.Mês." localSheetId="2" hidden="1">{"Mês",#N/A,FALSE,"Mês"}</definedName>
    <definedName name="wrn.Mês." localSheetId="4" hidden="1">{"Mês",#N/A,FALSE,"Mês"}</definedName>
    <definedName name="wrn.Mês." localSheetId="5" hidden="1">{"Mês",#N/A,FALSE,"Mês"}</definedName>
    <definedName name="wrn.Mês." localSheetId="3" hidden="1">{"Mês",#N/A,FALSE,"Mês"}</definedName>
    <definedName name="wrn.Mês." localSheetId="1" hidden="1">{"Mês",#N/A,FALSE,"Mês"}</definedName>
    <definedName name="wrn.Mês." hidden="1">{"Mês",#N/A,FALSE,"Mês"}</definedName>
    <definedName name="wrn.Mes._.Div._.1." localSheetId="2" hidden="1">{"Mes Div 1",#N/A,FALSE,"Mes Diversos 1"}</definedName>
    <definedName name="wrn.Mes._.Div._.1." localSheetId="4" hidden="1">{"Mes Div 1",#N/A,FALSE,"Mes Diversos 1"}</definedName>
    <definedName name="wrn.Mes._.Div._.1." localSheetId="5" hidden="1">{"Mes Div 1",#N/A,FALSE,"Mes Diversos 1"}</definedName>
    <definedName name="wrn.Mes._.Div._.1." localSheetId="3" hidden="1">{"Mes Div 1",#N/A,FALSE,"Mes Diversos 1"}</definedName>
    <definedName name="wrn.Mes._.Div._.1." localSheetId="1" hidden="1">{"Mes Div 1",#N/A,FALSE,"Mes Diversos 1"}</definedName>
    <definedName name="wrn.Mes._.Div._.1." hidden="1">{"Mes Div 1",#N/A,FALSE,"Mes Diversos 1"}</definedName>
    <definedName name="wrn.Mes._.Div._.2." localSheetId="2" hidden="1">{"Mes Div 2",#N/A,FALSE,"Mes Diversos 2"}</definedName>
    <definedName name="wrn.Mes._.Div._.2." localSheetId="4" hidden="1">{"Mes Div 2",#N/A,FALSE,"Mes Diversos 2"}</definedName>
    <definedName name="wrn.Mes._.Div._.2." localSheetId="5" hidden="1">{"Mes Div 2",#N/A,FALSE,"Mes Diversos 2"}</definedName>
    <definedName name="wrn.Mes._.Div._.2." localSheetId="3" hidden="1">{"Mes Div 2",#N/A,FALSE,"Mes Diversos 2"}</definedName>
    <definedName name="wrn.Mes._.Div._.2." localSheetId="1" hidden="1">{"Mes Div 2",#N/A,FALSE,"Mes Diversos 2"}</definedName>
    <definedName name="wrn.Mes._.Div._.2." hidden="1">{"Mes Div 2",#N/A,FALSE,"Mes Diversos 2"}</definedName>
    <definedName name="wrn.Mes._.Div._.3." localSheetId="2" hidden="1">{"Mes Div 3",#N/A,FALSE,"Mes Diversos 3"}</definedName>
    <definedName name="wrn.Mes._.Div._.3." localSheetId="4" hidden="1">{"Mes Div 3",#N/A,FALSE,"Mes Diversos 3"}</definedName>
    <definedName name="wrn.Mes._.Div._.3." localSheetId="5" hidden="1">{"Mes Div 3",#N/A,FALSE,"Mes Diversos 3"}</definedName>
    <definedName name="wrn.Mes._.Div._.3." localSheetId="3" hidden="1">{"Mes Div 3",#N/A,FALSE,"Mes Diversos 3"}</definedName>
    <definedName name="wrn.Mes._.Div._.3." localSheetId="1" hidden="1">{"Mes Div 3",#N/A,FALSE,"Mes Diversos 3"}</definedName>
    <definedName name="wrn.Mes._.Div._.3." hidden="1">{"Mes Div 3",#N/A,FALSE,"Mes Diversos 3"}</definedName>
    <definedName name="wrn.new._.DAC." localSheetId="2" hidden="1">{#N/A,#N/A,TRUE,"CF brut";#N/A,#N/A,TRUE,"CashFlow";#N/A,#N/A,TRUE,"RCE";#N/A,#N/A,TRUE,"amort"}</definedName>
    <definedName name="wrn.new._.DAC." localSheetId="4" hidden="1">{#N/A,#N/A,TRUE,"CF brut";#N/A,#N/A,TRUE,"CashFlow";#N/A,#N/A,TRUE,"RCE";#N/A,#N/A,TRUE,"amort"}</definedName>
    <definedName name="wrn.new._.DAC." localSheetId="5" hidden="1">{#N/A,#N/A,TRUE,"CF brut";#N/A,#N/A,TRUE,"CashFlow";#N/A,#N/A,TRUE,"RCE";#N/A,#N/A,TRUE,"amort"}</definedName>
    <definedName name="wrn.new._.DAC." localSheetId="3" hidden="1">{#N/A,#N/A,TRUE,"CF brut";#N/A,#N/A,TRUE,"CashFlow";#N/A,#N/A,TRUE,"RCE";#N/A,#N/A,TRUE,"amort"}</definedName>
    <definedName name="wrn.new._.DAC." localSheetId="1" hidden="1">{#N/A,#N/A,TRUE,"CF brut";#N/A,#N/A,TRUE,"CashFlow";#N/A,#N/A,TRUE,"RCE";#N/A,#N/A,TRUE,"amort"}</definedName>
    <definedName name="wrn.new._.DAC." hidden="1">{#N/A,#N/A,TRUE,"CF brut";#N/A,#N/A,TRUE,"CashFlow";#N/A,#N/A,TRUE,"RCE";#N/A,#N/A,TRUE,"amort"}</definedName>
    <definedName name="wrn.openstaande._.claims." localSheetId="2" hidden="1">{#N/A,#N/A,FALSE,"CLAIMS"}</definedName>
    <definedName name="wrn.openstaande._.claims." localSheetId="4" hidden="1">{#N/A,#N/A,FALSE,"CLAIMS"}</definedName>
    <definedName name="wrn.openstaande._.claims." localSheetId="5" hidden="1">{#N/A,#N/A,FALSE,"CLAIMS"}</definedName>
    <definedName name="wrn.openstaande._.claims." localSheetId="3" hidden="1">{#N/A,#N/A,FALSE,"CLAIMS"}</definedName>
    <definedName name="wrn.openstaande._.claims." localSheetId="1" hidden="1">{#N/A,#N/A,FALSE,"CLAIMS"}</definedName>
    <definedName name="wrn.openstaande._.claims." hidden="1">{#N/A,#N/A,FALSE,"CLAIMS"}</definedName>
    <definedName name="wrn.rapport." localSheetId="2" hidden="1">{#N/A,#N/A,TRUE,"Voorblad1";#N/A,#N/A,TRUE,"factsheetA2";#N/A,#N/A,TRUE,"Condensed costsA3";#N/A,#N/A,TRUE,"Departmental_P&amp;LA4";#N/A,#N/A,TRUE,"Top sheet ProjectsA5";#N/A,#N/A,TRUE,"Personnel costsA6";#N/A,#N/A,TRUE,"factsheet depHR&amp;ODB1";#N/A,#N/A,TRUE,"P&amp;L HR &amp; ODB2";#N/A,#N/A,TRUE,"HR &amp; OD released ProjectsB2";#N/A,#N/A,TRUE,"HR &amp; OD created ProjectsB3"}</definedName>
    <definedName name="wrn.rapport." localSheetId="4" hidden="1">{#N/A,#N/A,TRUE,"Voorblad1";#N/A,#N/A,TRUE,"factsheetA2";#N/A,#N/A,TRUE,"Condensed costsA3";#N/A,#N/A,TRUE,"Departmental_P&amp;LA4";#N/A,#N/A,TRUE,"Top sheet ProjectsA5";#N/A,#N/A,TRUE,"Personnel costsA6";#N/A,#N/A,TRUE,"factsheet depHR&amp;ODB1";#N/A,#N/A,TRUE,"P&amp;L HR &amp; ODB2";#N/A,#N/A,TRUE,"HR &amp; OD released ProjectsB2";#N/A,#N/A,TRUE,"HR &amp; OD created ProjectsB3"}</definedName>
    <definedName name="wrn.rapport." localSheetId="5" hidden="1">{#N/A,#N/A,TRUE,"Voorblad1";#N/A,#N/A,TRUE,"factsheetA2";#N/A,#N/A,TRUE,"Condensed costsA3";#N/A,#N/A,TRUE,"Departmental_P&amp;LA4";#N/A,#N/A,TRUE,"Top sheet ProjectsA5";#N/A,#N/A,TRUE,"Personnel costsA6";#N/A,#N/A,TRUE,"factsheet depHR&amp;ODB1";#N/A,#N/A,TRUE,"P&amp;L HR &amp; ODB2";#N/A,#N/A,TRUE,"HR &amp; OD released ProjectsB2";#N/A,#N/A,TRUE,"HR &amp; OD created ProjectsB3"}</definedName>
    <definedName name="wrn.rapport." localSheetId="3" hidden="1">{#N/A,#N/A,TRUE,"Voorblad1";#N/A,#N/A,TRUE,"factsheetA2";#N/A,#N/A,TRUE,"Condensed costsA3";#N/A,#N/A,TRUE,"Departmental_P&amp;LA4";#N/A,#N/A,TRUE,"Top sheet ProjectsA5";#N/A,#N/A,TRUE,"Personnel costsA6";#N/A,#N/A,TRUE,"factsheet depHR&amp;ODB1";#N/A,#N/A,TRUE,"P&amp;L HR &amp; ODB2";#N/A,#N/A,TRUE,"HR &amp; OD released ProjectsB2";#N/A,#N/A,TRUE,"HR &amp; OD created ProjectsB3"}</definedName>
    <definedName name="wrn.rapport." localSheetId="1" hidden="1">{#N/A,#N/A,TRUE,"Voorblad1";#N/A,#N/A,TRUE,"factsheetA2";#N/A,#N/A,TRUE,"Condensed costsA3";#N/A,#N/A,TRUE,"Departmental_P&amp;LA4";#N/A,#N/A,TRUE,"Top sheet ProjectsA5";#N/A,#N/A,TRUE,"Personnel costsA6";#N/A,#N/A,TRUE,"factsheet depHR&amp;ODB1";#N/A,#N/A,TRUE,"P&amp;L HR &amp; ODB2";#N/A,#N/A,TRUE,"HR &amp; OD released ProjectsB2";#N/A,#N/A,TRUE,"HR &amp; OD created ProjectsB3"}</definedName>
    <definedName name="wrn.rapport." hidden="1">{#N/A,#N/A,TRUE,"Voorblad1";#N/A,#N/A,TRUE,"factsheetA2";#N/A,#N/A,TRUE,"Condensed costsA3";#N/A,#N/A,TRUE,"Departmental_P&amp;LA4";#N/A,#N/A,TRUE,"Top sheet ProjectsA5";#N/A,#N/A,TRUE,"Personnel costsA6";#N/A,#N/A,TRUE,"factsheet depHR&amp;ODB1";#N/A,#N/A,TRUE,"P&amp;L HR &amp; ODB2";#N/A,#N/A,TRUE,"HR &amp; OD released ProjectsB2";#N/A,#N/A,TRUE,"HR &amp; OD created ProjectsB3"}</definedName>
    <definedName name="wrn.rapport._.19072005." localSheetId="2" hidden="1">{#N/A,#N/A,FALSE,"Voorblad1";#N/A,#N/A,FALSE,"ToelichtingA1";#N/A,#N/A,FALSE,"factsheetA2";#N/A,#N/A,FALSE,"Condensed costsA3";#N/A,#N/A,FALSE,"Condensed_costsA3 graph";#N/A,#N/A,FALSE,"Departmental_P&amp;LA4";#N/A,#N/A,FALSE,"Top sheet ProjectsA5";#N/A,#N/A,FALSE,"Personnel costsA6"}</definedName>
    <definedName name="wrn.rapport._.19072005." localSheetId="4" hidden="1">{#N/A,#N/A,FALSE,"Voorblad1";#N/A,#N/A,FALSE,"ToelichtingA1";#N/A,#N/A,FALSE,"factsheetA2";#N/A,#N/A,FALSE,"Condensed costsA3";#N/A,#N/A,FALSE,"Condensed_costsA3 graph";#N/A,#N/A,FALSE,"Departmental_P&amp;LA4";#N/A,#N/A,FALSE,"Top sheet ProjectsA5";#N/A,#N/A,FALSE,"Personnel costsA6"}</definedName>
    <definedName name="wrn.rapport._.19072005." localSheetId="5" hidden="1">{#N/A,#N/A,FALSE,"Voorblad1";#N/A,#N/A,FALSE,"ToelichtingA1";#N/A,#N/A,FALSE,"factsheetA2";#N/A,#N/A,FALSE,"Condensed costsA3";#N/A,#N/A,FALSE,"Condensed_costsA3 graph";#N/A,#N/A,FALSE,"Departmental_P&amp;LA4";#N/A,#N/A,FALSE,"Top sheet ProjectsA5";#N/A,#N/A,FALSE,"Personnel costsA6"}</definedName>
    <definedName name="wrn.rapport._.19072005." localSheetId="3" hidden="1">{#N/A,#N/A,FALSE,"Voorblad1";#N/A,#N/A,FALSE,"ToelichtingA1";#N/A,#N/A,FALSE,"factsheetA2";#N/A,#N/A,FALSE,"Condensed costsA3";#N/A,#N/A,FALSE,"Condensed_costsA3 graph";#N/A,#N/A,FALSE,"Departmental_P&amp;LA4";#N/A,#N/A,FALSE,"Top sheet ProjectsA5";#N/A,#N/A,FALSE,"Personnel costsA6"}</definedName>
    <definedName name="wrn.rapport._.19072005." localSheetId="1" hidden="1">{#N/A,#N/A,FALSE,"Voorblad1";#N/A,#N/A,FALSE,"ToelichtingA1";#N/A,#N/A,FALSE,"factsheetA2";#N/A,#N/A,FALSE,"Condensed costsA3";#N/A,#N/A,FALSE,"Condensed_costsA3 graph";#N/A,#N/A,FALSE,"Departmental_P&amp;LA4";#N/A,#N/A,FALSE,"Top sheet ProjectsA5";#N/A,#N/A,FALSE,"Personnel costsA6"}</definedName>
    <definedName name="wrn.rapport._.19072005." hidden="1">{#N/A,#N/A,FALSE,"Voorblad1";#N/A,#N/A,FALSE,"ToelichtingA1";#N/A,#N/A,FALSE,"factsheetA2";#N/A,#N/A,FALSE,"Condensed costsA3";#N/A,#N/A,FALSE,"Condensed_costsA3 graph";#N/A,#N/A,FALSE,"Departmental_P&amp;LA4";#N/A,#N/A,FALSE,"Top sheet ProjectsA5";#N/A,#N/A,FALSE,"Personnel costsA6"}</definedName>
    <definedName name="wrn.rapportdep._.20072005." localSheetId="2" hidden="1">{#N/A,#N/A,TRUE,"Voorblad dep";#N/A,#N/A,TRUE,"Toelichting depA1";#N/A,#N/A,TRUE,"factsheet depB1";#N/A,#N/A,TRUE,"P&amp;L depB2";#N/A,#N/A,TRUE,"dep ProjectsB3"}</definedName>
    <definedName name="wrn.rapportdep._.20072005." localSheetId="4" hidden="1">{#N/A,#N/A,TRUE,"Voorblad dep";#N/A,#N/A,TRUE,"Toelichting depA1";#N/A,#N/A,TRUE,"factsheet depB1";#N/A,#N/A,TRUE,"P&amp;L depB2";#N/A,#N/A,TRUE,"dep ProjectsB3"}</definedName>
    <definedName name="wrn.rapportdep._.20072005." localSheetId="5" hidden="1">{#N/A,#N/A,TRUE,"Voorblad dep";#N/A,#N/A,TRUE,"Toelichting depA1";#N/A,#N/A,TRUE,"factsheet depB1";#N/A,#N/A,TRUE,"P&amp;L depB2";#N/A,#N/A,TRUE,"dep ProjectsB3"}</definedName>
    <definedName name="wrn.rapportdep._.20072005." localSheetId="3" hidden="1">{#N/A,#N/A,TRUE,"Voorblad dep";#N/A,#N/A,TRUE,"Toelichting depA1";#N/A,#N/A,TRUE,"factsheet depB1";#N/A,#N/A,TRUE,"P&amp;L depB2";#N/A,#N/A,TRUE,"dep ProjectsB3"}</definedName>
    <definedName name="wrn.rapportdep._.20072005." localSheetId="1" hidden="1">{#N/A,#N/A,TRUE,"Voorblad dep";#N/A,#N/A,TRUE,"Toelichting depA1";#N/A,#N/A,TRUE,"factsheet depB1";#N/A,#N/A,TRUE,"P&amp;L depB2";#N/A,#N/A,TRUE,"dep ProjectsB3"}</definedName>
    <definedName name="wrn.rapportdep._.20072005." hidden="1">{#N/A,#N/A,TRUE,"Voorblad dep";#N/A,#N/A,TRUE,"Toelichting depA1";#N/A,#N/A,TRUE,"factsheet depB1";#N/A,#N/A,TRUE,"P&amp;L depB2";#N/A,#N/A,TRUE,"dep ProjectsB3"}</definedName>
    <definedName name="wrn.REPORT." localSheetId="2" hidden="1">{"Summ Page 1",#N/A,FALSE,"CashFlow";"Summ Page 2",#N/A,FALSE,"CashFlow";"adj1",#N/A,FALSE,"CashFlow";"P&amp;L Reconciliation",#N/A,FALSE,"CashFlow";"Debt Reconciliation",#N/A,FALSE,"CashFlow"}</definedName>
    <definedName name="wrn.REPORT." localSheetId="4" hidden="1">{"Summ Page 1",#N/A,FALSE,"CashFlow";"Summ Page 2",#N/A,FALSE,"CashFlow";"adj1",#N/A,FALSE,"CashFlow";"P&amp;L Reconciliation",#N/A,FALSE,"CashFlow";"Debt Reconciliation",#N/A,FALSE,"CashFlow"}</definedName>
    <definedName name="wrn.REPORT." localSheetId="5" hidden="1">{"Summ Page 1",#N/A,FALSE,"CashFlow";"Summ Page 2",#N/A,FALSE,"CashFlow";"adj1",#N/A,FALSE,"CashFlow";"P&amp;L Reconciliation",#N/A,FALSE,"CashFlow";"Debt Reconciliation",#N/A,FALSE,"CashFlow"}</definedName>
    <definedName name="wrn.REPORT." localSheetId="3" hidden="1">{"Summ Page 1",#N/A,FALSE,"CashFlow";"Summ Page 2",#N/A,FALSE,"CashFlow";"adj1",#N/A,FALSE,"CashFlow";"P&amp;L Reconciliation",#N/A,FALSE,"CashFlow";"Debt Reconciliation",#N/A,FALSE,"CashFlow"}</definedName>
    <definedName name="wrn.REPORT." localSheetId="1" hidden="1">{"Summ Page 1",#N/A,FALSE,"CashFlow";"Summ Page 2",#N/A,FALSE,"CashFlow";"adj1",#N/A,FALSE,"CashFlow";"P&amp;L Reconciliation",#N/A,FALSE,"CashFlow";"Debt Reconciliation",#N/A,FALSE,"CashFlow"}</definedName>
    <definedName name="wrn.REPORT." hidden="1">{"Summ Page 1",#N/A,FALSE,"CashFlow";"Summ Page 2",#N/A,FALSE,"CashFlow";"adj1",#N/A,FALSE,"CashFlow";"P&amp;L Reconciliation",#N/A,FALSE,"CashFlow";"Debt Reconciliation",#N/A,FALSE,"CashFlow"}</definedName>
    <definedName name="wrn.V._.Volume._.1996." localSheetId="2" hidden="1">{"Vend Volume 96",#N/A,FALSE,"Vendas Volume 1996"}</definedName>
    <definedName name="wrn.V._.Volume._.1996." localSheetId="4" hidden="1">{"Vend Volume 96",#N/A,FALSE,"Vendas Volume 1996"}</definedName>
    <definedName name="wrn.V._.Volume._.1996." localSheetId="5" hidden="1">{"Vend Volume 96",#N/A,FALSE,"Vendas Volume 1996"}</definedName>
    <definedName name="wrn.V._.Volume._.1996." localSheetId="3" hidden="1">{"Vend Volume 96",#N/A,FALSE,"Vendas Volume 1996"}</definedName>
    <definedName name="wrn.V._.Volume._.1996." localSheetId="1" hidden="1">{"Vend Volume 96",#N/A,FALSE,"Vendas Volume 1996"}</definedName>
    <definedName name="wrn.V._.Volume._.1996." hidden="1">{"Vend Volume 96",#N/A,FALSE,"Vendas Volume 1996"}</definedName>
    <definedName name="wrn.Vorstandsmappe." localSheetId="2" hidden="1">{#N/A,#N/A,FALSE,"Kennzahlen";"Bier","Biererlöse",FALSE,"nach Gesellschaften";"Bericht mit Lizenzen","Biererlöse insgesamt",FALSE,"Bier nach Marken";"Bericht ohne Lizenz","Biererlöse Österreich",FALSE,"Bier nach Marken";"Bericht mit Lizenzen","Biererlöse Übrige Länder",FALSE,"Bier nach Marken";#N/A,"Biererlöse",FALSE,"Bier nach Länder";#N/A,"Biererlöse",FALSE,"Bier nach Gebinden";"Bier","Bierabsatz",FALSE,"nach Gesellschaften";"Bericht mit Lizenzen","Bierabsatz insgesamt",FALSE,"Bier nach Marken";"Bericht ohne Lizenz","Bierabsatz Österreich",FALSE,"Bier nach Marken";"Bericht mit Lizenzen","Bierabsatz Übrige Länder",FALSE,"Bier nach Marken";#N/A,"Bierabsatz",FALSE,"Bier nach Länder";#N/A,"Bierabsatz",FALSE,"Bier nach Gebinden";"Bericht mit Lizenzen","Biererlöse in SHl Insgesamt",FALSE,"Bier nach Marken";"Bericht ohne Lizenz","Biererlöse in SHl Österreich",FALSE,"Bier nach Marken";"Bericht mit Lizenzen","Biererlöse in SHl Übrige Länder",FALSE,"Bier nach Marken";"AfuSoG","AfuSoGErlöse",FALSE,"nach Gesellschaften";#N/A,"AfuSoGerlöse insgesamt",FALSE,"AfuSoG nach Marken";#N/A,"AfuSoGerlöse Österreich",FALSE,"AfuSoG nach Marken";#N/A,"AfuSoGerlöse Übrige Länder",FALSE,"AfuSoG nach Marken";#N/A,"PAGO-Erlöse",FALSE,"PAGO nach Länder";"AfuSoG","AfuSoGAbsatz",FALSE,"nach Gesellschaften";#N/A,"AfuSoGabsatz insgesamt",FALSE,"AfuSoG nach Marken";#N/A,"AfuSoGabsatz Österreich",FALSE,"AfuSoG nach Marken";#N/A,"AfuSoGabsatz Übrige Länder",FALSE,"AfuSoG nach Marken";#N/A,"PAGO-Absatz",FALSE,"PAGO nach Länder";#N/A,"AfuSoGerlöse in SHl Insgesamt",FALSE,"AfuSoG nach Marken";#N/A,"AfuSoGerlöse in SHl Österreich",FALSE,"AfuSoG nach Marken";#N/A,"AfuSoGerlöse in SHl Übrige Länder",FALSE,"AfuSoG nach Marken"}</definedName>
    <definedName name="wrn.Vorstandsmappe." localSheetId="4" hidden="1">{#N/A,#N/A,FALSE,"Kennzahlen";"Bier","Biererlöse",FALSE,"nach Gesellschaften";"Bericht mit Lizenzen","Biererlöse insgesamt",FALSE,"Bier nach Marken";"Bericht ohne Lizenz","Biererlöse Österreich",FALSE,"Bier nach Marken";"Bericht mit Lizenzen","Biererlöse Übrige Länder",FALSE,"Bier nach Marken";#N/A,"Biererlöse",FALSE,"Bier nach Länder";#N/A,"Biererlöse",FALSE,"Bier nach Gebinden";"Bier","Bierabsatz",FALSE,"nach Gesellschaften";"Bericht mit Lizenzen","Bierabsatz insgesamt",FALSE,"Bier nach Marken";"Bericht ohne Lizenz","Bierabsatz Österreich",FALSE,"Bier nach Marken";"Bericht mit Lizenzen","Bierabsatz Übrige Länder",FALSE,"Bier nach Marken";#N/A,"Bierabsatz",FALSE,"Bier nach Länder";#N/A,"Bierabsatz",FALSE,"Bier nach Gebinden";"Bericht mit Lizenzen","Biererlöse in SHl Insgesamt",FALSE,"Bier nach Marken";"Bericht ohne Lizenz","Biererlöse in SHl Österreich",FALSE,"Bier nach Marken";"Bericht mit Lizenzen","Biererlöse in SHl Übrige Länder",FALSE,"Bier nach Marken";"AfuSoG","AfuSoGErlöse",FALSE,"nach Gesellschaften";#N/A,"AfuSoGerlöse insgesamt",FALSE,"AfuSoG nach Marken";#N/A,"AfuSoGerlöse Österreich",FALSE,"AfuSoG nach Marken";#N/A,"AfuSoGerlöse Übrige Länder",FALSE,"AfuSoG nach Marken";#N/A,"PAGO-Erlöse",FALSE,"PAGO nach Länder";"AfuSoG","AfuSoGAbsatz",FALSE,"nach Gesellschaften";#N/A,"AfuSoGabsatz insgesamt",FALSE,"AfuSoG nach Marken";#N/A,"AfuSoGabsatz Österreich",FALSE,"AfuSoG nach Marken";#N/A,"AfuSoGabsatz Übrige Länder",FALSE,"AfuSoG nach Marken";#N/A,"PAGO-Absatz",FALSE,"PAGO nach Länder";#N/A,"AfuSoGerlöse in SHl Insgesamt",FALSE,"AfuSoG nach Marken";#N/A,"AfuSoGerlöse in SHl Österreich",FALSE,"AfuSoG nach Marken";#N/A,"AfuSoGerlöse in SHl Übrige Länder",FALSE,"AfuSoG nach Marken"}</definedName>
    <definedName name="wrn.Vorstandsmappe." localSheetId="5" hidden="1">{#N/A,#N/A,FALSE,"Kennzahlen";"Bier","Biererlöse",FALSE,"nach Gesellschaften";"Bericht mit Lizenzen","Biererlöse insgesamt",FALSE,"Bier nach Marken";"Bericht ohne Lizenz","Biererlöse Österreich",FALSE,"Bier nach Marken";"Bericht mit Lizenzen","Biererlöse Übrige Länder",FALSE,"Bier nach Marken";#N/A,"Biererlöse",FALSE,"Bier nach Länder";#N/A,"Biererlöse",FALSE,"Bier nach Gebinden";"Bier","Bierabsatz",FALSE,"nach Gesellschaften";"Bericht mit Lizenzen","Bierabsatz insgesamt",FALSE,"Bier nach Marken";"Bericht ohne Lizenz","Bierabsatz Österreich",FALSE,"Bier nach Marken";"Bericht mit Lizenzen","Bierabsatz Übrige Länder",FALSE,"Bier nach Marken";#N/A,"Bierabsatz",FALSE,"Bier nach Länder";#N/A,"Bierabsatz",FALSE,"Bier nach Gebinden";"Bericht mit Lizenzen","Biererlöse in SHl Insgesamt",FALSE,"Bier nach Marken";"Bericht ohne Lizenz","Biererlöse in SHl Österreich",FALSE,"Bier nach Marken";"Bericht mit Lizenzen","Biererlöse in SHl Übrige Länder",FALSE,"Bier nach Marken";"AfuSoG","AfuSoGErlöse",FALSE,"nach Gesellschaften";#N/A,"AfuSoGerlöse insgesamt",FALSE,"AfuSoG nach Marken";#N/A,"AfuSoGerlöse Österreich",FALSE,"AfuSoG nach Marken";#N/A,"AfuSoGerlöse Übrige Länder",FALSE,"AfuSoG nach Marken";#N/A,"PAGO-Erlöse",FALSE,"PAGO nach Länder";"AfuSoG","AfuSoGAbsatz",FALSE,"nach Gesellschaften";#N/A,"AfuSoGabsatz insgesamt",FALSE,"AfuSoG nach Marken";#N/A,"AfuSoGabsatz Österreich",FALSE,"AfuSoG nach Marken";#N/A,"AfuSoGabsatz Übrige Länder",FALSE,"AfuSoG nach Marken";#N/A,"PAGO-Absatz",FALSE,"PAGO nach Länder";#N/A,"AfuSoGerlöse in SHl Insgesamt",FALSE,"AfuSoG nach Marken";#N/A,"AfuSoGerlöse in SHl Österreich",FALSE,"AfuSoG nach Marken";#N/A,"AfuSoGerlöse in SHl Übrige Länder",FALSE,"AfuSoG nach Marken"}</definedName>
    <definedName name="wrn.Vorstandsmappe." localSheetId="3" hidden="1">{#N/A,#N/A,FALSE,"Kennzahlen";"Bier","Biererlöse",FALSE,"nach Gesellschaften";"Bericht mit Lizenzen","Biererlöse insgesamt",FALSE,"Bier nach Marken";"Bericht ohne Lizenz","Biererlöse Österreich",FALSE,"Bier nach Marken";"Bericht mit Lizenzen","Biererlöse Übrige Länder",FALSE,"Bier nach Marken";#N/A,"Biererlöse",FALSE,"Bier nach Länder";#N/A,"Biererlöse",FALSE,"Bier nach Gebinden";"Bier","Bierabsatz",FALSE,"nach Gesellschaften";"Bericht mit Lizenzen","Bierabsatz insgesamt",FALSE,"Bier nach Marken";"Bericht ohne Lizenz","Bierabsatz Österreich",FALSE,"Bier nach Marken";"Bericht mit Lizenzen","Bierabsatz Übrige Länder",FALSE,"Bier nach Marken";#N/A,"Bierabsatz",FALSE,"Bier nach Länder";#N/A,"Bierabsatz",FALSE,"Bier nach Gebinden";"Bericht mit Lizenzen","Biererlöse in SHl Insgesamt",FALSE,"Bier nach Marken";"Bericht ohne Lizenz","Biererlöse in SHl Österreich",FALSE,"Bier nach Marken";"Bericht mit Lizenzen","Biererlöse in SHl Übrige Länder",FALSE,"Bier nach Marken";"AfuSoG","AfuSoGErlöse",FALSE,"nach Gesellschaften";#N/A,"AfuSoGerlöse insgesamt",FALSE,"AfuSoG nach Marken";#N/A,"AfuSoGerlöse Österreich",FALSE,"AfuSoG nach Marken";#N/A,"AfuSoGerlöse Übrige Länder",FALSE,"AfuSoG nach Marken";#N/A,"PAGO-Erlöse",FALSE,"PAGO nach Länder";"AfuSoG","AfuSoGAbsatz",FALSE,"nach Gesellschaften";#N/A,"AfuSoGabsatz insgesamt",FALSE,"AfuSoG nach Marken";#N/A,"AfuSoGabsatz Österreich",FALSE,"AfuSoG nach Marken";#N/A,"AfuSoGabsatz Übrige Länder",FALSE,"AfuSoG nach Marken";#N/A,"PAGO-Absatz",FALSE,"PAGO nach Länder";#N/A,"AfuSoGerlöse in SHl Insgesamt",FALSE,"AfuSoG nach Marken";#N/A,"AfuSoGerlöse in SHl Österreich",FALSE,"AfuSoG nach Marken";#N/A,"AfuSoGerlöse in SHl Übrige Länder",FALSE,"AfuSoG nach Marken"}</definedName>
    <definedName name="wrn.Vorstandsmappe." localSheetId="1" hidden="1">{#N/A,#N/A,FALSE,"Kennzahlen";"Bier","Biererlöse",FALSE,"nach Gesellschaften";"Bericht mit Lizenzen","Biererlöse insgesamt",FALSE,"Bier nach Marken";"Bericht ohne Lizenz","Biererlöse Österreich",FALSE,"Bier nach Marken";"Bericht mit Lizenzen","Biererlöse Übrige Länder",FALSE,"Bier nach Marken";#N/A,"Biererlöse",FALSE,"Bier nach Länder";#N/A,"Biererlöse",FALSE,"Bier nach Gebinden";"Bier","Bierabsatz",FALSE,"nach Gesellschaften";"Bericht mit Lizenzen","Bierabsatz insgesamt",FALSE,"Bier nach Marken";"Bericht ohne Lizenz","Bierabsatz Österreich",FALSE,"Bier nach Marken";"Bericht mit Lizenzen","Bierabsatz Übrige Länder",FALSE,"Bier nach Marken";#N/A,"Bierabsatz",FALSE,"Bier nach Länder";#N/A,"Bierabsatz",FALSE,"Bier nach Gebinden";"Bericht mit Lizenzen","Biererlöse in SHl Insgesamt",FALSE,"Bier nach Marken";"Bericht ohne Lizenz","Biererlöse in SHl Österreich",FALSE,"Bier nach Marken";"Bericht mit Lizenzen","Biererlöse in SHl Übrige Länder",FALSE,"Bier nach Marken";"AfuSoG","AfuSoGErlöse",FALSE,"nach Gesellschaften";#N/A,"AfuSoGerlöse insgesamt",FALSE,"AfuSoG nach Marken";#N/A,"AfuSoGerlöse Österreich",FALSE,"AfuSoG nach Marken";#N/A,"AfuSoGerlöse Übrige Länder",FALSE,"AfuSoG nach Marken";#N/A,"PAGO-Erlöse",FALSE,"PAGO nach Länder";"AfuSoG","AfuSoGAbsatz",FALSE,"nach Gesellschaften";#N/A,"AfuSoGabsatz insgesamt",FALSE,"AfuSoG nach Marken";#N/A,"AfuSoGabsatz Österreich",FALSE,"AfuSoG nach Marken";#N/A,"AfuSoGabsatz Übrige Länder",FALSE,"AfuSoG nach Marken";#N/A,"PAGO-Absatz",FALSE,"PAGO nach Länder";#N/A,"AfuSoGerlöse in SHl Insgesamt",FALSE,"AfuSoG nach Marken";#N/A,"AfuSoGerlöse in SHl Österreich",FALSE,"AfuSoG nach Marken";#N/A,"AfuSoGerlöse in SHl Übrige Länder",FALSE,"AfuSoG nach Marken"}</definedName>
    <definedName name="wrn.Vorstandsmappe." hidden="1">{#N/A,#N/A,FALSE,"Kennzahlen";"Bier","Biererlöse",FALSE,"nach Gesellschaften";"Bericht mit Lizenzen","Biererlöse insgesamt",FALSE,"Bier nach Marken";"Bericht ohne Lizenz","Biererlöse Österreich",FALSE,"Bier nach Marken";"Bericht mit Lizenzen","Biererlöse Übrige Länder",FALSE,"Bier nach Marken";#N/A,"Biererlöse",FALSE,"Bier nach Länder";#N/A,"Biererlöse",FALSE,"Bier nach Gebinden";"Bier","Bierabsatz",FALSE,"nach Gesellschaften";"Bericht mit Lizenzen","Bierabsatz insgesamt",FALSE,"Bier nach Marken";"Bericht ohne Lizenz","Bierabsatz Österreich",FALSE,"Bier nach Marken";"Bericht mit Lizenzen","Bierabsatz Übrige Länder",FALSE,"Bier nach Marken";#N/A,"Bierabsatz",FALSE,"Bier nach Länder";#N/A,"Bierabsatz",FALSE,"Bier nach Gebinden";"Bericht mit Lizenzen","Biererlöse in SHl Insgesamt",FALSE,"Bier nach Marken";"Bericht ohne Lizenz","Biererlöse in SHl Österreich",FALSE,"Bier nach Marken";"Bericht mit Lizenzen","Biererlöse in SHl Übrige Länder",FALSE,"Bier nach Marken";"AfuSoG","AfuSoGErlöse",FALSE,"nach Gesellschaften";#N/A,"AfuSoGerlöse insgesamt",FALSE,"AfuSoG nach Marken";#N/A,"AfuSoGerlöse Österreich",FALSE,"AfuSoG nach Marken";#N/A,"AfuSoGerlöse Übrige Länder",FALSE,"AfuSoG nach Marken";#N/A,"PAGO-Erlöse",FALSE,"PAGO nach Länder";"AfuSoG","AfuSoGAbsatz",FALSE,"nach Gesellschaften";#N/A,"AfuSoGabsatz insgesamt",FALSE,"AfuSoG nach Marken";#N/A,"AfuSoGabsatz Österreich",FALSE,"AfuSoG nach Marken";#N/A,"AfuSoGabsatz Übrige Länder",FALSE,"AfuSoG nach Marken";#N/A,"PAGO-Absatz",FALSE,"PAGO nach Länder";#N/A,"AfuSoGerlöse in SHl Insgesamt",FALSE,"AfuSoG nach Marken";#N/A,"AfuSoGerlöse in SHl Österreich",FALSE,"AfuSoG nach Marken";#N/A,"AfuSoGerlöse in SHl Übrige Länder",FALSE,"AfuSoG nach Marken"}</definedName>
    <definedName name="wrn.World._.Imports." localSheetId="2" hidden="1">{#N/A,#N/A,FALSE,"WLDIMPS"}</definedName>
    <definedName name="wrn.World._.Imports." localSheetId="4" hidden="1">{#N/A,#N/A,FALSE,"WLDIMPS"}</definedName>
    <definedName name="wrn.World._.Imports." localSheetId="5" hidden="1">{#N/A,#N/A,FALSE,"WLDIMPS"}</definedName>
    <definedName name="wrn.World._.Imports." localSheetId="3" hidden="1">{#N/A,#N/A,FALSE,"WLDIMPS"}</definedName>
    <definedName name="wrn.World._.Imports." localSheetId="1" hidden="1">{#N/A,#N/A,FALSE,"WLDIMPS"}</definedName>
    <definedName name="wrn.World._.Imports." hidden="1">{#N/A,#N/A,FALSE,"WLDIMPS"}</definedName>
    <definedName name="x" localSheetId="2" hidden="1">{#N/A,#N/A,TRUE,"Old - New P&amp;L";#N/A,#N/A,TRUE,"EBIT MMO - Total";#N/A,#N/A,TRUE,"MMO NE, CEE, ASIA, CAR";#N/A,#N/A,TRUE,"MMO LAT, MEA, AFR";#N/A,#N/A,TRUE,"NP growth";#N/A,#N/A,TRUE,"ER impact"}</definedName>
    <definedName name="x" localSheetId="4" hidden="1">{#N/A,#N/A,TRUE,"Old - New P&amp;L";#N/A,#N/A,TRUE,"EBIT MMO - Total";#N/A,#N/A,TRUE,"MMO NE, CEE, ASIA, CAR";#N/A,#N/A,TRUE,"MMO LAT, MEA, AFR";#N/A,#N/A,TRUE,"NP growth";#N/A,#N/A,TRUE,"ER impact"}</definedName>
    <definedName name="x" localSheetId="5" hidden="1">{#N/A,#N/A,TRUE,"Old - New P&amp;L";#N/A,#N/A,TRUE,"EBIT MMO - Total";#N/A,#N/A,TRUE,"MMO NE, CEE, ASIA, CAR";#N/A,#N/A,TRUE,"MMO LAT, MEA, AFR";#N/A,#N/A,TRUE,"NP growth";#N/A,#N/A,TRUE,"ER impact"}</definedName>
    <definedName name="x" localSheetId="3" hidden="1">{#N/A,#N/A,TRUE,"Old - New P&amp;L";#N/A,#N/A,TRUE,"EBIT MMO - Total";#N/A,#N/A,TRUE,"MMO NE, CEE, ASIA, CAR";#N/A,#N/A,TRUE,"MMO LAT, MEA, AFR";#N/A,#N/A,TRUE,"NP growth";#N/A,#N/A,TRUE,"ER impact"}</definedName>
    <definedName name="x" localSheetId="1" hidden="1">{#N/A,#N/A,TRUE,"Old - New P&amp;L";#N/A,#N/A,TRUE,"EBIT MMO - Total";#N/A,#N/A,TRUE,"MMO NE, CEE, ASIA, CAR";#N/A,#N/A,TRUE,"MMO LAT, MEA, AFR";#N/A,#N/A,TRUE,"NP growth";#N/A,#N/A,TRUE,"ER impact"}</definedName>
    <definedName name="x" hidden="1">{#N/A,#N/A,TRUE,"Old - New P&amp;L";#N/A,#N/A,TRUE,"EBIT MMO - Total";#N/A,#N/A,TRUE,"MMO NE, CEE, ASIA, CAR";#N/A,#N/A,TRUE,"MMO LAT, MEA, AFR";#N/A,#N/A,TRUE,"NP growth";#N/A,#N/A,TRUE,"ER impact"}</definedName>
    <definedName name="xx" localSheetId="2" hidden="1">{#N/A,#N/A,TRUE,"Old - New P&amp;L";#N/A,#N/A,TRUE,"EBIT MMO - Total";#N/A,#N/A,TRUE,"MMO NE, CEE, ASIA, CAR";#N/A,#N/A,TRUE,"MMO LAT, MEA, AFR";#N/A,#N/A,TRUE,"NP growth";#N/A,#N/A,TRUE,"ER impact"}</definedName>
    <definedName name="xx" localSheetId="4" hidden="1">{#N/A,#N/A,TRUE,"Old - New P&amp;L";#N/A,#N/A,TRUE,"EBIT MMO - Total";#N/A,#N/A,TRUE,"MMO NE, CEE, ASIA, CAR";#N/A,#N/A,TRUE,"MMO LAT, MEA, AFR";#N/A,#N/A,TRUE,"NP growth";#N/A,#N/A,TRUE,"ER impact"}</definedName>
    <definedName name="xx" localSheetId="5" hidden="1">{#N/A,#N/A,TRUE,"Old - New P&amp;L";#N/A,#N/A,TRUE,"EBIT MMO - Total";#N/A,#N/A,TRUE,"MMO NE, CEE, ASIA, CAR";#N/A,#N/A,TRUE,"MMO LAT, MEA, AFR";#N/A,#N/A,TRUE,"NP growth";#N/A,#N/A,TRUE,"ER impact"}</definedName>
    <definedName name="xx" localSheetId="3" hidden="1">{#N/A,#N/A,TRUE,"Old - New P&amp;L";#N/A,#N/A,TRUE,"EBIT MMO - Total";#N/A,#N/A,TRUE,"MMO NE, CEE, ASIA, CAR";#N/A,#N/A,TRUE,"MMO LAT, MEA, AFR";#N/A,#N/A,TRUE,"NP growth";#N/A,#N/A,TRUE,"ER impact"}</definedName>
    <definedName name="xx" localSheetId="1" hidden="1">{#N/A,#N/A,TRUE,"Old - New P&amp;L";#N/A,#N/A,TRUE,"EBIT MMO - Total";#N/A,#N/A,TRUE,"MMO NE, CEE, ASIA, CAR";#N/A,#N/A,TRUE,"MMO LAT, MEA, AFR";#N/A,#N/A,TRUE,"NP growth";#N/A,#N/A,TRUE,"ER impact"}</definedName>
    <definedName name="xx" hidden="1">{#N/A,#N/A,TRUE,"Old - New P&amp;L";#N/A,#N/A,TRUE,"EBIT MMO - Total";#N/A,#N/A,TRUE,"MMO NE, CEE, ASIA, CAR";#N/A,#N/A,TRUE,"MMO LAT, MEA, AFR";#N/A,#N/A,TRUE,"NP growth";#N/A,#N/A,TRUE,"ER impact"}</definedName>
    <definedName name="y" localSheetId="2" hidden="1">{"'Feb 99'!$A$1:$G$30"}</definedName>
    <definedName name="y" localSheetId="4" hidden="1">{"'Feb 99'!$A$1:$G$30"}</definedName>
    <definedName name="y" localSheetId="5" hidden="1">{"'Feb 99'!$A$1:$G$30"}</definedName>
    <definedName name="y" localSheetId="3" hidden="1">{"'Feb 99'!$A$1:$G$30"}</definedName>
    <definedName name="y" localSheetId="1" hidden="1">{"'Feb 99'!$A$1:$G$30"}</definedName>
    <definedName name="y" hidden="1">{"'Feb 99'!$A$1:$G$30"}</definedName>
    <definedName name="YE" localSheetId="2" hidden="1">{"'Feb 99'!$A$1:$G$30"}</definedName>
    <definedName name="YE" localSheetId="4" hidden="1">{"'Feb 99'!$A$1:$G$30"}</definedName>
    <definedName name="YE" localSheetId="5" hidden="1">{"'Feb 99'!$A$1:$G$30"}</definedName>
    <definedName name="YE" localSheetId="3" hidden="1">{"'Feb 99'!$A$1:$G$30"}</definedName>
    <definedName name="YE" localSheetId="1" hidden="1">{"'Feb 99'!$A$1:$G$30"}</definedName>
    <definedName name="YE" hidden="1">{"'Feb 99'!$A$1:$G$30"}</definedName>
    <definedName name="year">#REF!</definedName>
    <definedName name="zuuh">0.5%</definedName>
    <definedName name="Бэлэн">[24]limit1!#REF!</definedName>
    <definedName name="ё5">#REF!</definedName>
    <definedName name="ооооо">#REF!</definedName>
    <definedName name="оф16">#REF!</definedName>
    <definedName name="өахбө">#REF!</definedName>
    <definedName name="рол">#REF!</definedName>
    <definedName name="хоёр">#REF!</definedName>
    <definedName name="хувилбар2">#REF!</definedName>
    <definedName name="ш118">#REF!</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45" i="11" l="1"/>
  <c r="E44" i="11"/>
  <c r="E45" i="11"/>
  <c r="E44" i="10" s="1"/>
  <c r="F15" i="6"/>
  <c r="J95" i="10"/>
  <c r="I95" i="10"/>
  <c r="H95" i="10"/>
  <c r="G95" i="10"/>
  <c r="E95" i="10"/>
  <c r="F95" i="10"/>
  <c r="AP99" i="11"/>
  <c r="AX98" i="11"/>
  <c r="F169" i="10" l="1"/>
  <c r="F177" i="11"/>
  <c r="J112" i="10"/>
  <c r="I112" i="10"/>
  <c r="H112" i="10"/>
  <c r="G112" i="10"/>
  <c r="F112" i="10"/>
  <c r="E112" i="10"/>
  <c r="D112" i="10"/>
  <c r="J111" i="10"/>
  <c r="I111" i="10"/>
  <c r="I109" i="10" s="1"/>
  <c r="H111" i="10"/>
  <c r="H109" i="10" s="1"/>
  <c r="G111" i="10"/>
  <c r="G109" i="10" s="1"/>
  <c r="F111" i="10"/>
  <c r="E111" i="10"/>
  <c r="D111" i="10"/>
  <c r="J110" i="10"/>
  <c r="I110" i="10"/>
  <c r="H110" i="10"/>
  <c r="G110" i="10"/>
  <c r="F110" i="10"/>
  <c r="F109" i="10" s="1"/>
  <c r="E110" i="10"/>
  <c r="E109" i="10" s="1"/>
  <c r="D110" i="10"/>
  <c r="D109" i="10" s="1"/>
  <c r="J108" i="10"/>
  <c r="I108" i="10"/>
  <c r="I105" i="10" s="1"/>
  <c r="H108" i="10"/>
  <c r="G108" i="10"/>
  <c r="F108" i="10"/>
  <c r="E108" i="10"/>
  <c r="D108" i="10"/>
  <c r="J107" i="10"/>
  <c r="I107" i="10"/>
  <c r="H107" i="10"/>
  <c r="G107" i="10"/>
  <c r="F107" i="10"/>
  <c r="E107" i="10"/>
  <c r="E105" i="10" s="1"/>
  <c r="D107" i="10"/>
  <c r="D105" i="10" s="1"/>
  <c r="J106" i="10"/>
  <c r="K106" i="10" s="1"/>
  <c r="I106" i="10"/>
  <c r="H106" i="10"/>
  <c r="H105" i="10" s="1"/>
  <c r="H113" i="10" s="1"/>
  <c r="G106" i="10"/>
  <c r="F106" i="10"/>
  <c r="E106" i="10"/>
  <c r="D106" i="10"/>
  <c r="J101" i="10"/>
  <c r="I101" i="10"/>
  <c r="H101" i="10"/>
  <c r="G101" i="10"/>
  <c r="F101" i="10"/>
  <c r="K101" i="10" s="1"/>
  <c r="E101" i="10"/>
  <c r="D101" i="10"/>
  <c r="J100" i="10"/>
  <c r="I100" i="10"/>
  <c r="H100" i="10"/>
  <c r="G100" i="10"/>
  <c r="F100" i="10"/>
  <c r="E100" i="10"/>
  <c r="D100" i="10"/>
  <c r="K100" i="10" s="1"/>
  <c r="J99" i="10"/>
  <c r="I99" i="10"/>
  <c r="H99" i="10"/>
  <c r="G99" i="10"/>
  <c r="F99" i="10"/>
  <c r="E99" i="10"/>
  <c r="D99" i="10"/>
  <c r="K99" i="10" s="1"/>
  <c r="J98" i="10"/>
  <c r="I98" i="10"/>
  <c r="H98" i="10"/>
  <c r="G98" i="10"/>
  <c r="F98" i="10"/>
  <c r="E98" i="10"/>
  <c r="D98" i="10"/>
  <c r="D95" i="10" s="1"/>
  <c r="J97" i="10"/>
  <c r="I97" i="10"/>
  <c r="H97" i="10"/>
  <c r="G97" i="10"/>
  <c r="F97" i="10"/>
  <c r="E97" i="10"/>
  <c r="D97" i="10"/>
  <c r="J96" i="10"/>
  <c r="I96" i="10"/>
  <c r="H96" i="10"/>
  <c r="G96" i="10"/>
  <c r="F96" i="10"/>
  <c r="E96" i="10"/>
  <c r="K96" i="10" s="1"/>
  <c r="D96" i="10"/>
  <c r="J94" i="10"/>
  <c r="I94" i="10"/>
  <c r="H94" i="10"/>
  <c r="G94" i="10"/>
  <c r="F94" i="10"/>
  <c r="E94" i="10"/>
  <c r="J93" i="10"/>
  <c r="I93" i="10"/>
  <c r="H93" i="10"/>
  <c r="G93" i="10"/>
  <c r="F93" i="10"/>
  <c r="E93" i="10"/>
  <c r="J92" i="10"/>
  <c r="I92" i="10"/>
  <c r="H92" i="10"/>
  <c r="G92" i="10"/>
  <c r="F92" i="10"/>
  <c r="E92" i="10"/>
  <c r="J91" i="10"/>
  <c r="I91" i="10"/>
  <c r="I89" i="10" s="1"/>
  <c r="H91" i="10"/>
  <c r="G91" i="10"/>
  <c r="G89" i="10" s="1"/>
  <c r="F91" i="10"/>
  <c r="F89" i="10" s="1"/>
  <c r="E91" i="10"/>
  <c r="I90" i="10"/>
  <c r="H90" i="10"/>
  <c r="G90" i="10"/>
  <c r="F90" i="10"/>
  <c r="E90" i="10"/>
  <c r="D94" i="10"/>
  <c r="K94" i="10" s="1"/>
  <c r="D93" i="10"/>
  <c r="D92" i="10"/>
  <c r="D91" i="10"/>
  <c r="D90" i="10"/>
  <c r="D89" i="10" s="1"/>
  <c r="J114" i="11"/>
  <c r="J118" i="11"/>
  <c r="J99" i="11"/>
  <c r="BO104" i="11"/>
  <c r="AI102" i="11"/>
  <c r="BG120" i="11"/>
  <c r="BG119" i="11"/>
  <c r="BG118" i="11"/>
  <c r="BE114" i="11"/>
  <c r="BD114" i="11"/>
  <c r="AQ104" i="11"/>
  <c r="Z118" i="11"/>
  <c r="U97" i="11"/>
  <c r="AA96" i="11"/>
  <c r="E115" i="10"/>
  <c r="F115" i="10"/>
  <c r="G115" i="10"/>
  <c r="H115" i="10"/>
  <c r="I115" i="10"/>
  <c r="J115" i="10"/>
  <c r="D115" i="10"/>
  <c r="K104" i="10"/>
  <c r="F105" i="10"/>
  <c r="K88" i="10"/>
  <c r="K115" i="10" s="1"/>
  <c r="E89" i="10"/>
  <c r="J139" i="10"/>
  <c r="AK138" i="11"/>
  <c r="E139" i="10"/>
  <c r="E138" i="10" s="1"/>
  <c r="F148" i="10"/>
  <c r="G148" i="10"/>
  <c r="H148" i="10"/>
  <c r="I148" i="10"/>
  <c r="J148" i="10"/>
  <c r="E148" i="10"/>
  <c r="J142" i="10"/>
  <c r="I142" i="10"/>
  <c r="H142" i="10"/>
  <c r="G142" i="10"/>
  <c r="F142" i="10"/>
  <c r="E142" i="10"/>
  <c r="D142" i="10"/>
  <c r="D146" i="10" s="1"/>
  <c r="I138" i="10"/>
  <c r="H138" i="10"/>
  <c r="G138" i="10"/>
  <c r="F138" i="10"/>
  <c r="D135" i="10"/>
  <c r="J130" i="10"/>
  <c r="I130" i="10"/>
  <c r="H130" i="10"/>
  <c r="G130" i="10"/>
  <c r="F130" i="10"/>
  <c r="E130" i="10"/>
  <c r="J124" i="10"/>
  <c r="I124" i="10"/>
  <c r="H124" i="10"/>
  <c r="G124" i="10"/>
  <c r="F124" i="10"/>
  <c r="E124" i="10"/>
  <c r="I70" i="10"/>
  <c r="H70" i="10"/>
  <c r="G70" i="10"/>
  <c r="F70" i="10"/>
  <c r="E70" i="10"/>
  <c r="D70" i="10"/>
  <c r="J60" i="10"/>
  <c r="H66" i="11"/>
  <c r="H61" i="10" s="1"/>
  <c r="H67" i="11"/>
  <c r="H62" i="10" s="1"/>
  <c r="BZ68" i="11"/>
  <c r="J105" i="10" l="1"/>
  <c r="J109" i="10"/>
  <c r="J113" i="10" s="1"/>
  <c r="F113" i="10"/>
  <c r="D113" i="10"/>
  <c r="I113" i="10"/>
  <c r="K91" i="10"/>
  <c r="F102" i="10"/>
  <c r="F116" i="10" s="1"/>
  <c r="G102" i="10"/>
  <c r="E113" i="10"/>
  <c r="G146" i="10"/>
  <c r="K110" i="10"/>
  <c r="K93" i="10"/>
  <c r="H146" i="10"/>
  <c r="I146" i="10"/>
  <c r="K92" i="10"/>
  <c r="H89" i="10"/>
  <c r="K97" i="10"/>
  <c r="G105" i="10"/>
  <c r="G113" i="10" s="1"/>
  <c r="K112" i="10"/>
  <c r="J135" i="10"/>
  <c r="E135" i="10"/>
  <c r="G135" i="10"/>
  <c r="G149" i="10" s="1"/>
  <c r="F135" i="10"/>
  <c r="H135" i="10"/>
  <c r="H149" i="10" s="1"/>
  <c r="I135" i="10"/>
  <c r="I149" i="10" s="1"/>
  <c r="H102" i="10"/>
  <c r="H116" i="10" s="1"/>
  <c r="K98" i="10"/>
  <c r="K95" i="10" s="1"/>
  <c r="K107" i="10"/>
  <c r="K108" i="10"/>
  <c r="K111" i="10"/>
  <c r="E102" i="10"/>
  <c r="I102" i="10"/>
  <c r="I116" i="10" s="1"/>
  <c r="D102" i="10"/>
  <c r="D116" i="10" s="1"/>
  <c r="E146" i="10"/>
  <c r="F146" i="10"/>
  <c r="J138" i="10"/>
  <c r="J146" i="10" s="1"/>
  <c r="J149" i="10" s="1"/>
  <c r="F149" i="10"/>
  <c r="E149" i="10"/>
  <c r="H63" i="10"/>
  <c r="H66" i="10" s="1"/>
  <c r="E116" i="10" l="1"/>
  <c r="G116" i="10"/>
  <c r="K105" i="10"/>
  <c r="K109" i="10"/>
  <c r="K113" i="10" l="1"/>
  <c r="E371" i="10" l="1"/>
  <c r="E372" i="10" s="1"/>
  <c r="G482" i="11" l="1"/>
  <c r="Q415" i="11"/>
  <c r="O415" i="11"/>
  <c r="D361" i="10"/>
  <c r="E365" i="11"/>
  <c r="E317" i="10" s="1"/>
  <c r="G369" i="11"/>
  <c r="F251" i="10"/>
  <c r="H251" i="10" s="1"/>
  <c r="AL254" i="11"/>
  <c r="AL253" i="11"/>
  <c r="AL252" i="11"/>
  <c r="AL251" i="11"/>
  <c r="AL250" i="11"/>
  <c r="M252" i="11"/>
  <c r="E43" i="10" l="1"/>
  <c r="E39" i="11"/>
  <c r="E38" i="10" s="1"/>
  <c r="R46" i="11"/>
  <c r="D15" i="11"/>
  <c r="I18" i="11" l="1"/>
  <c r="I17" i="11"/>
  <c r="I16" i="11"/>
  <c r="D18" i="10"/>
  <c r="D14" i="11"/>
  <c r="AB16" i="11"/>
  <c r="O14" i="11"/>
  <c r="D218" i="10" l="1"/>
  <c r="I87" i="11"/>
  <c r="L15" i="11"/>
  <c r="L14" i="11"/>
  <c r="E32" i="10"/>
  <c r="E10" i="10" l="1"/>
  <c r="K25" i="7" l="1"/>
  <c r="M21" i="7"/>
  <c r="K21" i="7"/>
  <c r="M20" i="7"/>
  <c r="K20" i="7"/>
  <c r="J21" i="7"/>
  <c r="L21" i="7"/>
  <c r="H23" i="7"/>
  <c r="E63" i="4"/>
  <c r="E65" i="4" s="1"/>
  <c r="E19" i="4" l="1"/>
  <c r="L22" i="7" l="1"/>
  <c r="G26" i="7"/>
  <c r="M16" i="11" l="1"/>
  <c r="K7" i="11" l="1"/>
  <c r="L409" i="10" l="1"/>
  <c r="K409" i="10"/>
  <c r="J409" i="10"/>
  <c r="I409" i="10"/>
  <c r="G409" i="10"/>
  <c r="F409" i="10"/>
  <c r="E409" i="10"/>
  <c r="D409" i="10"/>
  <c r="H408" i="10"/>
  <c r="M408" i="10" s="1"/>
  <c r="H407" i="10"/>
  <c r="M407" i="10" s="1"/>
  <c r="H406" i="10"/>
  <c r="M406" i="10" s="1"/>
  <c r="H405" i="10"/>
  <c r="M405" i="10" s="1"/>
  <c r="H404" i="10"/>
  <c r="M404" i="10" s="1"/>
  <c r="H403" i="10"/>
  <c r="M403" i="10" s="1"/>
  <c r="H402" i="10"/>
  <c r="M402" i="10" s="1"/>
  <c r="H401" i="10"/>
  <c r="M401" i="10" s="1"/>
  <c r="H400" i="10"/>
  <c r="M400" i="10" s="1"/>
  <c r="H399" i="10"/>
  <c r="M399" i="10" s="1"/>
  <c r="D392" i="10"/>
  <c r="F382" i="10"/>
  <c r="E382" i="10"/>
  <c r="D382" i="10"/>
  <c r="D371" i="10"/>
  <c r="E361" i="10"/>
  <c r="E333" i="10"/>
  <c r="D333" i="10"/>
  <c r="D321" i="10"/>
  <c r="D311" i="10"/>
  <c r="E310" i="10"/>
  <c r="E311" i="10" s="1"/>
  <c r="D304" i="10"/>
  <c r="E300" i="10"/>
  <c r="E304" i="10" s="1"/>
  <c r="D296" i="10"/>
  <c r="D298" i="10" s="1"/>
  <c r="E292" i="10"/>
  <c r="E296" i="10" s="1"/>
  <c r="E298" i="10" s="1"/>
  <c r="I283" i="10"/>
  <c r="F283" i="10"/>
  <c r="E283" i="10"/>
  <c r="D283" i="10"/>
  <c r="G280" i="10"/>
  <c r="G283" i="10" s="1"/>
  <c r="F268" i="10"/>
  <c r="F272" i="10" s="1"/>
  <c r="D268" i="10"/>
  <c r="D272" i="10" s="1"/>
  <c r="F255" i="10"/>
  <c r="H255" i="10" s="1"/>
  <c r="G251" i="10"/>
  <c r="E245" i="10"/>
  <c r="D245" i="10"/>
  <c r="G238" i="10"/>
  <c r="D238" i="10"/>
  <c r="G227" i="10"/>
  <c r="F227" i="10"/>
  <c r="E227" i="10"/>
  <c r="D227" i="10"/>
  <c r="E218" i="10"/>
  <c r="E219" i="10" s="1"/>
  <c r="E206" i="10"/>
  <c r="D206" i="10"/>
  <c r="E193" i="10"/>
  <c r="D193" i="10"/>
  <c r="I181" i="10"/>
  <c r="D79" i="10"/>
  <c r="E52" i="10"/>
  <c r="D52" i="10"/>
  <c r="D45" i="10"/>
  <c r="D32" i="10"/>
  <c r="D10" i="10"/>
  <c r="AA482" i="11"/>
  <c r="Z482" i="11"/>
  <c r="Y482" i="11"/>
  <c r="X482" i="11"/>
  <c r="W482" i="11"/>
  <c r="V482" i="11"/>
  <c r="U482" i="11"/>
  <c r="T482" i="11"/>
  <c r="S482" i="11"/>
  <c r="S485" i="11" s="1"/>
  <c r="R482" i="11"/>
  <c r="Q482" i="11"/>
  <c r="Q485" i="11" s="1"/>
  <c r="P482" i="11"/>
  <c r="O482" i="11"/>
  <c r="N482" i="11"/>
  <c r="M482" i="11"/>
  <c r="L482" i="11"/>
  <c r="K482" i="11"/>
  <c r="J482" i="11"/>
  <c r="I482" i="11"/>
  <c r="H482" i="11"/>
  <c r="F482" i="11"/>
  <c r="E481" i="11"/>
  <c r="D481" i="11"/>
  <c r="E480" i="11"/>
  <c r="D480" i="11"/>
  <c r="E479" i="11"/>
  <c r="D479" i="11"/>
  <c r="E478" i="11"/>
  <c r="D478" i="11"/>
  <c r="E477" i="11"/>
  <c r="D477" i="11"/>
  <c r="E476" i="11"/>
  <c r="D476" i="11"/>
  <c r="E475" i="11"/>
  <c r="D475" i="11"/>
  <c r="E474" i="11"/>
  <c r="G359" i="10" s="1"/>
  <c r="D474" i="11"/>
  <c r="E473" i="11"/>
  <c r="G358" i="10" s="1"/>
  <c r="D473" i="11"/>
  <c r="E472" i="11"/>
  <c r="G357" i="10" s="1"/>
  <c r="D472" i="11"/>
  <c r="E471" i="11"/>
  <c r="G356" i="10" s="1"/>
  <c r="D471" i="11"/>
  <c r="E470" i="11"/>
  <c r="G355" i="10" s="1"/>
  <c r="D470" i="11"/>
  <c r="E469" i="11"/>
  <c r="G354" i="10" s="1"/>
  <c r="D469" i="11"/>
  <c r="E468" i="11"/>
  <c r="G353" i="10" s="1"/>
  <c r="D468" i="11"/>
  <c r="E467" i="11"/>
  <c r="D467" i="11"/>
  <c r="E466" i="11"/>
  <c r="G351" i="10" s="1"/>
  <c r="D466" i="11"/>
  <c r="E465" i="11"/>
  <c r="G350" i="10" s="1"/>
  <c r="D465" i="11"/>
  <c r="E464" i="11"/>
  <c r="G349" i="10" s="1"/>
  <c r="D464" i="11"/>
  <c r="E463" i="11"/>
  <c r="G348" i="10" s="1"/>
  <c r="D463" i="11"/>
  <c r="E462" i="11"/>
  <c r="G347" i="10" s="1"/>
  <c r="D462" i="11"/>
  <c r="E461" i="11"/>
  <c r="G346" i="10" s="1"/>
  <c r="D461" i="11"/>
  <c r="E460" i="11"/>
  <c r="G345" i="10" s="1"/>
  <c r="D460" i="11"/>
  <c r="E459" i="11"/>
  <c r="G344" i="10" s="1"/>
  <c r="D459" i="11"/>
  <c r="E458" i="11"/>
  <c r="G343" i="10" s="1"/>
  <c r="D458" i="11"/>
  <c r="E457" i="11"/>
  <c r="G342" i="10" s="1"/>
  <c r="D457" i="11"/>
  <c r="E456" i="11"/>
  <c r="G341" i="10" s="1"/>
  <c r="D456" i="11"/>
  <c r="E455" i="11"/>
  <c r="G340" i="10" s="1"/>
  <c r="D455" i="11"/>
  <c r="U446" i="11"/>
  <c r="T446" i="11"/>
  <c r="S446" i="11"/>
  <c r="R446" i="11"/>
  <c r="Q446" i="11"/>
  <c r="P446" i="11"/>
  <c r="O446" i="11"/>
  <c r="N446" i="11"/>
  <c r="M446" i="11"/>
  <c r="L446" i="11"/>
  <c r="K446" i="11"/>
  <c r="J446" i="11"/>
  <c r="I446" i="11"/>
  <c r="H446" i="11"/>
  <c r="G446" i="11"/>
  <c r="F446" i="11"/>
  <c r="E445" i="11"/>
  <c r="E391" i="10" s="1"/>
  <c r="D445" i="11"/>
  <c r="E444" i="11"/>
  <c r="D444" i="11"/>
  <c r="AA436" i="11"/>
  <c r="Z436" i="11"/>
  <c r="Y436" i="11"/>
  <c r="X436" i="11"/>
  <c r="W436" i="11"/>
  <c r="V436" i="11"/>
  <c r="U436" i="11"/>
  <c r="T436" i="11"/>
  <c r="S436" i="11"/>
  <c r="R436" i="11"/>
  <c r="P436" i="11"/>
  <c r="O436" i="11"/>
  <c r="N436" i="11"/>
  <c r="M436" i="11"/>
  <c r="L436" i="11"/>
  <c r="K436" i="11"/>
  <c r="J436" i="11"/>
  <c r="I436" i="11"/>
  <c r="G436" i="11"/>
  <c r="E436" i="11"/>
  <c r="D436" i="11"/>
  <c r="F433" i="11"/>
  <c r="F436" i="11" s="1"/>
  <c r="S425" i="11"/>
  <c r="R425" i="11"/>
  <c r="Q425" i="11"/>
  <c r="Q428" i="11" s="1"/>
  <c r="P425" i="11"/>
  <c r="O425" i="11"/>
  <c r="O428" i="11" s="1"/>
  <c r="N425" i="11"/>
  <c r="M425" i="11"/>
  <c r="M428" i="11" s="1"/>
  <c r="L425" i="11"/>
  <c r="K425" i="11"/>
  <c r="J425" i="11"/>
  <c r="I425" i="11"/>
  <c r="I428" i="11" s="1"/>
  <c r="H425" i="11"/>
  <c r="G425" i="11"/>
  <c r="G428" i="11" s="1"/>
  <c r="F425" i="11"/>
  <c r="E424" i="11"/>
  <c r="D424" i="11"/>
  <c r="E423" i="11"/>
  <c r="D423" i="11"/>
  <c r="E422" i="11"/>
  <c r="D422" i="11"/>
  <c r="E421" i="11"/>
  <c r="D421" i="11"/>
  <c r="AA415" i="11"/>
  <c r="Z415" i="11"/>
  <c r="Y415" i="11"/>
  <c r="X415" i="11"/>
  <c r="W415" i="11"/>
  <c r="V415" i="11"/>
  <c r="U415" i="11"/>
  <c r="T415" i="11"/>
  <c r="S415" i="11"/>
  <c r="S417" i="11" s="1"/>
  <c r="R415" i="11"/>
  <c r="Q417" i="11"/>
  <c r="P415" i="11"/>
  <c r="N415" i="11"/>
  <c r="M415" i="11"/>
  <c r="L415" i="11"/>
  <c r="K415" i="11"/>
  <c r="J415" i="11"/>
  <c r="I415" i="11"/>
  <c r="H415" i="11"/>
  <c r="G415" i="11"/>
  <c r="F415" i="11"/>
  <c r="E414" i="11"/>
  <c r="D414" i="11"/>
  <c r="E413" i="11"/>
  <c r="D413" i="11"/>
  <c r="E412" i="11"/>
  <c r="D412" i="11"/>
  <c r="E411" i="11"/>
  <c r="D411" i="11"/>
  <c r="E410" i="11"/>
  <c r="D410" i="11"/>
  <c r="E409" i="11"/>
  <c r="F359" i="10" s="1"/>
  <c r="D409" i="11"/>
  <c r="E408" i="11"/>
  <c r="F358" i="10" s="1"/>
  <c r="D408" i="11"/>
  <c r="E407" i="11"/>
  <c r="F357" i="10" s="1"/>
  <c r="D407" i="11"/>
  <c r="E406" i="11"/>
  <c r="F356" i="10" s="1"/>
  <c r="D406" i="11"/>
  <c r="E405" i="11"/>
  <c r="F355" i="10" s="1"/>
  <c r="D405" i="11"/>
  <c r="E404" i="11"/>
  <c r="F354" i="10" s="1"/>
  <c r="D404" i="11"/>
  <c r="E403" i="11"/>
  <c r="F353" i="10" s="1"/>
  <c r="D403" i="11"/>
  <c r="E402" i="11"/>
  <c r="F352" i="10" s="1"/>
  <c r="D402" i="11"/>
  <c r="E401" i="11"/>
  <c r="F351" i="10" s="1"/>
  <c r="D401" i="11"/>
  <c r="E400" i="11"/>
  <c r="F350" i="10" s="1"/>
  <c r="D400" i="11"/>
  <c r="E399" i="11"/>
  <c r="F349" i="10" s="1"/>
  <c r="D399" i="11"/>
  <c r="E398" i="11"/>
  <c r="F348" i="10" s="1"/>
  <c r="D398" i="11"/>
  <c r="E397" i="11"/>
  <c r="F347" i="10" s="1"/>
  <c r="D397" i="11"/>
  <c r="E396" i="11"/>
  <c r="F346" i="10" s="1"/>
  <c r="D396" i="11"/>
  <c r="E395" i="11"/>
  <c r="F345" i="10" s="1"/>
  <c r="D395" i="11"/>
  <c r="E394" i="11"/>
  <c r="F344" i="10" s="1"/>
  <c r="D394" i="11"/>
  <c r="E393" i="11"/>
  <c r="F343" i="10" s="1"/>
  <c r="D393" i="11"/>
  <c r="E392" i="11"/>
  <c r="F342" i="10" s="1"/>
  <c r="D392" i="11"/>
  <c r="E391" i="11"/>
  <c r="F341" i="10" s="1"/>
  <c r="D391" i="11"/>
  <c r="E390" i="11"/>
  <c r="F340" i="10" s="1"/>
  <c r="D390" i="11"/>
  <c r="I383" i="11"/>
  <c r="H383" i="11"/>
  <c r="G383" i="11"/>
  <c r="F383" i="11"/>
  <c r="E382" i="11"/>
  <c r="D382" i="11"/>
  <c r="E381" i="11"/>
  <c r="D381" i="11"/>
  <c r="E380" i="11"/>
  <c r="D380" i="11"/>
  <c r="E379" i="11"/>
  <c r="D379" i="11"/>
  <c r="E378" i="11"/>
  <c r="D378" i="11"/>
  <c r="E377" i="11"/>
  <c r="D377" i="11"/>
  <c r="S369" i="11"/>
  <c r="R369" i="11"/>
  <c r="Q369" i="11"/>
  <c r="P369" i="11"/>
  <c r="O369" i="11"/>
  <c r="N369" i="11"/>
  <c r="M369" i="11"/>
  <c r="L369" i="11"/>
  <c r="K369" i="11"/>
  <c r="J369" i="11"/>
  <c r="I369" i="11"/>
  <c r="H369" i="11"/>
  <c r="F369" i="11"/>
  <c r="D369" i="11"/>
  <c r="E368" i="11"/>
  <c r="E320" i="10" s="1"/>
  <c r="E367" i="11"/>
  <c r="E319" i="10" s="1"/>
  <c r="E366" i="11"/>
  <c r="S357" i="11"/>
  <c r="R357" i="11"/>
  <c r="Q357" i="11"/>
  <c r="P357" i="11"/>
  <c r="O357" i="11"/>
  <c r="N357" i="11"/>
  <c r="M357" i="11"/>
  <c r="L357" i="11"/>
  <c r="K357" i="11"/>
  <c r="J357" i="11"/>
  <c r="I357" i="11"/>
  <c r="H357" i="11"/>
  <c r="G357" i="11"/>
  <c r="F357" i="11"/>
  <c r="E356" i="11"/>
  <c r="E357" i="11" s="1"/>
  <c r="D356" i="11"/>
  <c r="D357" i="11" s="1"/>
  <c r="D358" i="11" s="1"/>
  <c r="S348" i="11"/>
  <c r="R348" i="11"/>
  <c r="Q348" i="11"/>
  <c r="P348" i="11"/>
  <c r="O348" i="11"/>
  <c r="N348" i="11"/>
  <c r="M348" i="11"/>
  <c r="L348" i="11"/>
  <c r="K348" i="11"/>
  <c r="J348" i="11"/>
  <c r="I348" i="11"/>
  <c r="H348" i="11"/>
  <c r="E348" i="11"/>
  <c r="D348" i="11"/>
  <c r="S340" i="11"/>
  <c r="S342" i="11" s="1"/>
  <c r="R340" i="11"/>
  <c r="R342" i="11" s="1"/>
  <c r="Q340" i="11"/>
  <c r="Q342" i="11" s="1"/>
  <c r="P340" i="11"/>
  <c r="P342" i="11" s="1"/>
  <c r="O340" i="11"/>
  <c r="O342" i="11" s="1"/>
  <c r="N340" i="11"/>
  <c r="N342" i="11" s="1"/>
  <c r="M340" i="11"/>
  <c r="M342" i="11" s="1"/>
  <c r="L340" i="11"/>
  <c r="L342" i="11" s="1"/>
  <c r="K340" i="11"/>
  <c r="K342" i="11" s="1"/>
  <c r="J340" i="11"/>
  <c r="J342" i="11" s="1"/>
  <c r="I340" i="11"/>
  <c r="I342" i="11" s="1"/>
  <c r="H340" i="11"/>
  <c r="H342" i="11" s="1"/>
  <c r="E340" i="11"/>
  <c r="E342" i="11" s="1"/>
  <c r="D340" i="11"/>
  <c r="D342" i="11" s="1"/>
  <c r="I327" i="11"/>
  <c r="H327" i="11"/>
  <c r="G327" i="11"/>
  <c r="F327" i="11"/>
  <c r="E327" i="11"/>
  <c r="D327" i="11"/>
  <c r="U316" i="11"/>
  <c r="F316" i="11" s="1"/>
  <c r="E316" i="11"/>
  <c r="D316" i="11"/>
  <c r="U315" i="11"/>
  <c r="F315" i="11" s="1"/>
  <c r="E315" i="11"/>
  <c r="D315" i="11"/>
  <c r="AD313" i="11"/>
  <c r="U313" i="11"/>
  <c r="E313" i="11"/>
  <c r="D313" i="11"/>
  <c r="AD312" i="11"/>
  <c r="U312" i="11"/>
  <c r="R312" i="11"/>
  <c r="R310" i="11" s="1"/>
  <c r="O312" i="11"/>
  <c r="E312" i="11"/>
  <c r="D312" i="11"/>
  <c r="AD311" i="11"/>
  <c r="U311" i="11"/>
  <c r="E311" i="11"/>
  <c r="D311" i="11"/>
  <c r="AC310" i="11"/>
  <c r="AB310" i="11"/>
  <c r="AA310" i="11"/>
  <c r="Z310" i="11"/>
  <c r="Y310" i="11"/>
  <c r="X310" i="11"/>
  <c r="W310" i="11"/>
  <c r="V310" i="11"/>
  <c r="T310" i="11"/>
  <c r="S310" i="11"/>
  <c r="Q310" i="11"/>
  <c r="P310" i="11"/>
  <c r="N310" i="11"/>
  <c r="M310" i="11"/>
  <c r="O310" i="11" s="1"/>
  <c r="L310" i="11"/>
  <c r="K310" i="11"/>
  <c r="J310" i="11"/>
  <c r="I310" i="11"/>
  <c r="H310" i="11"/>
  <c r="G310" i="11"/>
  <c r="F309" i="11"/>
  <c r="E309" i="11"/>
  <c r="D309" i="11"/>
  <c r="F308" i="11"/>
  <c r="E308" i="11"/>
  <c r="D308" i="11"/>
  <c r="AD307" i="11"/>
  <c r="AC307" i="11"/>
  <c r="AB307" i="11"/>
  <c r="AA307" i="11"/>
  <c r="Z307" i="11"/>
  <c r="Y307" i="11"/>
  <c r="X307" i="11"/>
  <c r="W307" i="11"/>
  <c r="V307" i="11"/>
  <c r="U307" i="11"/>
  <c r="T307" i="11"/>
  <c r="S307" i="11"/>
  <c r="R307" i="11"/>
  <c r="Q307" i="11"/>
  <c r="P307" i="11"/>
  <c r="O307" i="11"/>
  <c r="N307" i="11"/>
  <c r="M307" i="11"/>
  <c r="L307" i="11"/>
  <c r="K307" i="11"/>
  <c r="J307" i="11"/>
  <c r="I307" i="11"/>
  <c r="H307" i="11"/>
  <c r="G307" i="11"/>
  <c r="AD306" i="11"/>
  <c r="X306" i="11"/>
  <c r="R306" i="11"/>
  <c r="O306" i="11"/>
  <c r="L306" i="11"/>
  <c r="E306" i="11"/>
  <c r="AB299" i="11"/>
  <c r="F299" i="11" s="1"/>
  <c r="Z299" i="11"/>
  <c r="D299" i="11" s="1"/>
  <c r="L299" i="11"/>
  <c r="K299" i="11"/>
  <c r="J299" i="11"/>
  <c r="I299" i="11"/>
  <c r="G299" i="11"/>
  <c r="E299" i="11"/>
  <c r="M298" i="11"/>
  <c r="G298" i="11"/>
  <c r="F298" i="11"/>
  <c r="E298" i="11"/>
  <c r="D298" i="11"/>
  <c r="AG297" i="11"/>
  <c r="AF297" i="11"/>
  <c r="AE297" i="11"/>
  <c r="AD297" i="11"/>
  <c r="AC297" i="11"/>
  <c r="AA297" i="11"/>
  <c r="Y297" i="11"/>
  <c r="X297" i="11"/>
  <c r="W297" i="11"/>
  <c r="V297" i="11"/>
  <c r="U297" i="11"/>
  <c r="T297" i="11"/>
  <c r="S297" i="11"/>
  <c r="R297" i="11"/>
  <c r="Q297" i="11"/>
  <c r="P297" i="11"/>
  <c r="O297" i="11"/>
  <c r="N297" i="11"/>
  <c r="M297" i="11"/>
  <c r="M296" i="11"/>
  <c r="G296" i="11"/>
  <c r="F296" i="11"/>
  <c r="E296" i="11"/>
  <c r="D296" i="11"/>
  <c r="M295" i="11"/>
  <c r="G295" i="11"/>
  <c r="F295" i="11"/>
  <c r="E295" i="11"/>
  <c r="D295" i="11"/>
  <c r="M294" i="11"/>
  <c r="G294" i="11"/>
  <c r="F294" i="11"/>
  <c r="E294" i="11"/>
  <c r="D294" i="11"/>
  <c r="AG293" i="11"/>
  <c r="AF293" i="11"/>
  <c r="AE293" i="11"/>
  <c r="AD293" i="11"/>
  <c r="AC293" i="11"/>
  <c r="AB293" i="11"/>
  <c r="AA293" i="11"/>
  <c r="Z293" i="11"/>
  <c r="Y293" i="11"/>
  <c r="X293" i="11"/>
  <c r="W293" i="11"/>
  <c r="V293" i="11"/>
  <c r="U293" i="11"/>
  <c r="T293" i="11"/>
  <c r="S293" i="11"/>
  <c r="R293" i="11"/>
  <c r="Q293" i="11"/>
  <c r="P293" i="11"/>
  <c r="O293" i="11"/>
  <c r="N293" i="11"/>
  <c r="U283" i="11"/>
  <c r="T283" i="11"/>
  <c r="S283" i="11"/>
  <c r="R283" i="11"/>
  <c r="Q283" i="11"/>
  <c r="P283" i="11"/>
  <c r="O283" i="11"/>
  <c r="N283" i="11"/>
  <c r="M283" i="11"/>
  <c r="L283" i="11"/>
  <c r="K283" i="11"/>
  <c r="J283" i="11"/>
  <c r="H283" i="11"/>
  <c r="G283" i="11"/>
  <c r="F283" i="11"/>
  <c r="I282" i="11"/>
  <c r="I283" i="11" s="1"/>
  <c r="D282" i="11"/>
  <c r="D283" i="11" s="1"/>
  <c r="D284" i="11" s="1"/>
  <c r="G279" i="11"/>
  <c r="F279" i="11"/>
  <c r="E279" i="11"/>
  <c r="D279" i="11"/>
  <c r="H278" i="11"/>
  <c r="H277" i="11"/>
  <c r="H276" i="11"/>
  <c r="H275" i="11"/>
  <c r="H274" i="11"/>
  <c r="H273" i="11"/>
  <c r="H272" i="11"/>
  <c r="H271" i="11"/>
  <c r="H270" i="11"/>
  <c r="H269" i="11"/>
  <c r="B269" i="11"/>
  <c r="B270" i="11" s="1"/>
  <c r="B271" i="11" s="1"/>
  <c r="B272" i="11" s="1"/>
  <c r="B273" i="11" s="1"/>
  <c r="B274" i="11" s="1"/>
  <c r="B275" i="11" s="1"/>
  <c r="B276" i="11" s="1"/>
  <c r="B277" i="11" s="1"/>
  <c r="B278" i="11" s="1"/>
  <c r="H268" i="11"/>
  <c r="AK255" i="11"/>
  <c r="AJ255" i="11"/>
  <c r="AI255" i="11"/>
  <c r="AH255" i="11"/>
  <c r="AF255" i="11"/>
  <c r="AE255" i="11"/>
  <c r="AD255" i="11"/>
  <c r="AC255" i="11"/>
  <c r="AA255" i="11"/>
  <c r="Z255" i="11"/>
  <c r="Y255" i="11"/>
  <c r="X255" i="11"/>
  <c r="V255" i="11"/>
  <c r="U255" i="11"/>
  <c r="T255" i="11"/>
  <c r="S255" i="11"/>
  <c r="Q255" i="11"/>
  <c r="P255" i="11"/>
  <c r="O255" i="11"/>
  <c r="N255" i="11"/>
  <c r="M255" i="11"/>
  <c r="L255" i="11"/>
  <c r="K255" i="11"/>
  <c r="J255" i="11"/>
  <c r="I255" i="11"/>
  <c r="W254" i="11"/>
  <c r="R254" i="11"/>
  <c r="G254" i="11"/>
  <c r="F254" i="11"/>
  <c r="F237" i="10" s="1"/>
  <c r="E254" i="11"/>
  <c r="E237" i="10" s="1"/>
  <c r="D254" i="11"/>
  <c r="W253" i="11"/>
  <c r="R253" i="11"/>
  <c r="G253" i="11"/>
  <c r="F253" i="11"/>
  <c r="F236" i="10" s="1"/>
  <c r="E253" i="11"/>
  <c r="E236" i="10" s="1"/>
  <c r="D253" i="11"/>
  <c r="AB252" i="11"/>
  <c r="AB255" i="11" s="1"/>
  <c r="W252" i="11"/>
  <c r="R252" i="11"/>
  <c r="G252" i="11"/>
  <c r="F252" i="11"/>
  <c r="F235" i="10" s="1"/>
  <c r="E252" i="11"/>
  <c r="E235" i="10" s="1"/>
  <c r="D252" i="11"/>
  <c r="W251" i="11"/>
  <c r="R251" i="11"/>
  <c r="G251" i="11"/>
  <c r="F251" i="11"/>
  <c r="F234" i="10" s="1"/>
  <c r="E251" i="11"/>
  <c r="E234" i="10" s="1"/>
  <c r="D251" i="11"/>
  <c r="AG250" i="11"/>
  <c r="AG255" i="11" s="1"/>
  <c r="W250" i="11"/>
  <c r="R250" i="11"/>
  <c r="G250" i="11"/>
  <c r="F250" i="11"/>
  <c r="F233" i="10" s="1"/>
  <c r="E250" i="11"/>
  <c r="E233" i="10" s="1"/>
  <c r="D250" i="11"/>
  <c r="S242" i="11"/>
  <c r="R242" i="11"/>
  <c r="Q242" i="11"/>
  <c r="P242" i="11"/>
  <c r="O242" i="11"/>
  <c r="N242" i="11"/>
  <c r="M242" i="11"/>
  <c r="L242" i="11"/>
  <c r="K242" i="11"/>
  <c r="J242" i="11"/>
  <c r="I242" i="11"/>
  <c r="H242" i="11"/>
  <c r="G241" i="11"/>
  <c r="F241" i="11"/>
  <c r="E241" i="11"/>
  <c r="D241" i="11"/>
  <c r="G240" i="11"/>
  <c r="F240" i="11"/>
  <c r="E240" i="11"/>
  <c r="D240" i="11"/>
  <c r="G239" i="11"/>
  <c r="F239" i="11"/>
  <c r="E239" i="11"/>
  <c r="D239" i="11"/>
  <c r="R231" i="11"/>
  <c r="Q231" i="11"/>
  <c r="P231" i="11"/>
  <c r="O231" i="11"/>
  <c r="N231" i="11"/>
  <c r="M231" i="11"/>
  <c r="L231" i="11"/>
  <c r="K231" i="11"/>
  <c r="J231" i="11"/>
  <c r="I231" i="11"/>
  <c r="H231" i="11"/>
  <c r="G231" i="11"/>
  <c r="F231" i="11"/>
  <c r="S230" i="11"/>
  <c r="S231" i="11" s="1"/>
  <c r="D230" i="11"/>
  <c r="E229" i="11"/>
  <c r="D229" i="11"/>
  <c r="E228" i="11"/>
  <c r="D228" i="11"/>
  <c r="E227" i="11"/>
  <c r="D227" i="11"/>
  <c r="E226" i="11"/>
  <c r="D226" i="11"/>
  <c r="E225" i="11"/>
  <c r="D225" i="11"/>
  <c r="S217" i="11"/>
  <c r="S220" i="11" s="1"/>
  <c r="R217" i="11"/>
  <c r="Q217" i="11"/>
  <c r="Q220" i="11" s="1"/>
  <c r="P217" i="11"/>
  <c r="O217" i="11"/>
  <c r="O220" i="11" s="1"/>
  <c r="N217" i="11"/>
  <c r="M217" i="11"/>
  <c r="M220" i="11" s="1"/>
  <c r="L217" i="11"/>
  <c r="K217" i="11"/>
  <c r="K220" i="11" s="1"/>
  <c r="J217" i="11"/>
  <c r="I217" i="11"/>
  <c r="I220" i="11" s="1"/>
  <c r="H217" i="11"/>
  <c r="G217" i="11"/>
  <c r="G220" i="11" s="1"/>
  <c r="F217" i="11"/>
  <c r="E216" i="11"/>
  <c r="D216" i="11"/>
  <c r="E215" i="11"/>
  <c r="D215" i="11"/>
  <c r="E214" i="11"/>
  <c r="D214" i="11"/>
  <c r="K204" i="11"/>
  <c r="J204" i="11"/>
  <c r="I204" i="11"/>
  <c r="H204" i="11"/>
  <c r="G204" i="11"/>
  <c r="F204" i="11"/>
  <c r="E204" i="11"/>
  <c r="D204" i="11"/>
  <c r="I192" i="11"/>
  <c r="S157" i="11"/>
  <c r="AI156" i="11"/>
  <c r="AH156" i="11"/>
  <c r="AG156" i="11"/>
  <c r="AF156" i="11"/>
  <c r="AE156" i="11"/>
  <c r="AD156" i="11"/>
  <c r="AC156" i="11"/>
  <c r="AB156" i="11"/>
  <c r="Z156" i="11"/>
  <c r="Y156" i="11"/>
  <c r="X156" i="11"/>
  <c r="W156" i="11"/>
  <c r="V156" i="11"/>
  <c r="U156" i="11"/>
  <c r="T156" i="11"/>
  <c r="R156" i="11"/>
  <c r="Q156" i="11"/>
  <c r="P156" i="11"/>
  <c r="O156" i="11"/>
  <c r="N156" i="11"/>
  <c r="M156" i="11"/>
  <c r="L156" i="11"/>
  <c r="AA155" i="11"/>
  <c r="S155" i="11"/>
  <c r="K155" i="11"/>
  <c r="AJ153" i="11"/>
  <c r="AA153" i="11"/>
  <c r="S153" i="11"/>
  <c r="J153" i="11"/>
  <c r="I153" i="11"/>
  <c r="H153" i="11"/>
  <c r="G153" i="11"/>
  <c r="F153" i="11"/>
  <c r="E153" i="11"/>
  <c r="D153" i="11"/>
  <c r="AJ152" i="11"/>
  <c r="AA152" i="11"/>
  <c r="S152" i="11"/>
  <c r="J152" i="11"/>
  <c r="I152" i="11"/>
  <c r="H152" i="11"/>
  <c r="G152" i="11"/>
  <c r="F152" i="11"/>
  <c r="E152" i="11"/>
  <c r="D152" i="11"/>
  <c r="AJ151" i="11"/>
  <c r="AA151" i="11"/>
  <c r="S151" i="11"/>
  <c r="J151" i="11"/>
  <c r="I151" i="11"/>
  <c r="H151" i="11"/>
  <c r="G151" i="11"/>
  <c r="F151" i="11"/>
  <c r="E151" i="11"/>
  <c r="D151" i="11"/>
  <c r="AJ150" i="11"/>
  <c r="Z150" i="11"/>
  <c r="Y150" i="11"/>
  <c r="X150" i="11"/>
  <c r="W150" i="11"/>
  <c r="V150" i="11"/>
  <c r="U150" i="11"/>
  <c r="T150" i="11"/>
  <c r="R150" i="11"/>
  <c r="Q150" i="11"/>
  <c r="P150" i="11"/>
  <c r="O150" i="11"/>
  <c r="N150" i="11"/>
  <c r="M150" i="11"/>
  <c r="L150" i="11"/>
  <c r="AJ149" i="11"/>
  <c r="AA149" i="11"/>
  <c r="S149" i="11"/>
  <c r="J149" i="11"/>
  <c r="I149" i="11"/>
  <c r="H149" i="11"/>
  <c r="G149" i="11"/>
  <c r="F149" i="11"/>
  <c r="E149" i="11"/>
  <c r="D149" i="11"/>
  <c r="AJ148" i="11"/>
  <c r="AA148" i="11"/>
  <c r="S148" i="11"/>
  <c r="J148" i="11"/>
  <c r="I148" i="11"/>
  <c r="H148" i="11"/>
  <c r="G148" i="11"/>
  <c r="F148" i="11"/>
  <c r="E148" i="11"/>
  <c r="D148" i="11"/>
  <c r="AI147" i="11"/>
  <c r="AI146" i="11" s="1"/>
  <c r="AI154" i="11" s="1"/>
  <c r="AH147" i="11"/>
  <c r="J147" i="11" s="1"/>
  <c r="AG147" i="11"/>
  <c r="AG146" i="11" s="1"/>
  <c r="AG154" i="11" s="1"/>
  <c r="AF147" i="11"/>
  <c r="H147" i="11" s="1"/>
  <c r="AE147" i="11"/>
  <c r="AB147" i="11"/>
  <c r="AA147" i="11"/>
  <c r="S147" i="11"/>
  <c r="F147" i="11"/>
  <c r="E147" i="11"/>
  <c r="AD146" i="11"/>
  <c r="AD154" i="11" s="1"/>
  <c r="AC146" i="11"/>
  <c r="AC154" i="11" s="1"/>
  <c r="Z146" i="11"/>
  <c r="Y146" i="11"/>
  <c r="X146" i="11"/>
  <c r="W146" i="11"/>
  <c r="V146" i="11"/>
  <c r="U146" i="11"/>
  <c r="T146" i="11"/>
  <c r="R146" i="11"/>
  <c r="Q146" i="11"/>
  <c r="P146" i="11"/>
  <c r="O146" i="11"/>
  <c r="N146" i="11"/>
  <c r="M146" i="11"/>
  <c r="L146" i="11"/>
  <c r="AJ145" i="11"/>
  <c r="AA145" i="11"/>
  <c r="S145" i="11"/>
  <c r="J145" i="11"/>
  <c r="I145" i="11"/>
  <c r="H145" i="11"/>
  <c r="G145" i="11"/>
  <c r="F145" i="11"/>
  <c r="E145" i="11"/>
  <c r="D145" i="11"/>
  <c r="AA144" i="11"/>
  <c r="S144" i="11"/>
  <c r="J142" i="11"/>
  <c r="I142" i="11"/>
  <c r="H142" i="11"/>
  <c r="G142" i="11"/>
  <c r="F142" i="11"/>
  <c r="E142" i="11"/>
  <c r="D142" i="11"/>
  <c r="AJ141" i="11"/>
  <c r="AA141" i="11"/>
  <c r="S141" i="11"/>
  <c r="J141" i="11"/>
  <c r="I141" i="11"/>
  <c r="H141" i="11"/>
  <c r="G141" i="11"/>
  <c r="F141" i="11"/>
  <c r="E141" i="11"/>
  <c r="D141" i="11"/>
  <c r="AJ140" i="11"/>
  <c r="AA140" i="11"/>
  <c r="S140" i="11"/>
  <c r="J140" i="11"/>
  <c r="I140" i="11"/>
  <c r="H140" i="11"/>
  <c r="G140" i="11"/>
  <c r="F140" i="11"/>
  <c r="E140" i="11"/>
  <c r="D140" i="11"/>
  <c r="AJ139" i="11"/>
  <c r="AA139" i="11"/>
  <c r="S139" i="11"/>
  <c r="J139" i="11"/>
  <c r="I139" i="11"/>
  <c r="H139" i="11"/>
  <c r="G139" i="11"/>
  <c r="F139" i="11"/>
  <c r="E139" i="11"/>
  <c r="D139" i="11"/>
  <c r="AI138" i="11"/>
  <c r="AH138" i="11"/>
  <c r="AG138" i="11"/>
  <c r="AF138" i="11"/>
  <c r="AE138" i="11"/>
  <c r="AD138" i="11"/>
  <c r="AC138" i="11"/>
  <c r="AB138" i="11"/>
  <c r="Z138" i="11"/>
  <c r="Y138" i="11"/>
  <c r="X138" i="11"/>
  <c r="W138" i="11"/>
  <c r="V138" i="11"/>
  <c r="U138" i="11"/>
  <c r="T138" i="11"/>
  <c r="R138" i="11"/>
  <c r="Q138" i="11"/>
  <c r="P138" i="11"/>
  <c r="O138" i="11"/>
  <c r="N138" i="11"/>
  <c r="M138" i="11"/>
  <c r="L138" i="11"/>
  <c r="AL137" i="11"/>
  <c r="AJ137" i="11"/>
  <c r="J137" i="11"/>
  <c r="I137" i="11"/>
  <c r="H137" i="11"/>
  <c r="G137" i="11"/>
  <c r="F137" i="11"/>
  <c r="E137" i="11"/>
  <c r="D137" i="11"/>
  <c r="AJ136" i="11"/>
  <c r="AA136" i="11"/>
  <c r="S136" i="11"/>
  <c r="J136" i="11"/>
  <c r="I136" i="11"/>
  <c r="H136" i="11"/>
  <c r="G136" i="11"/>
  <c r="F136" i="11"/>
  <c r="E136" i="11"/>
  <c r="D136" i="11"/>
  <c r="AJ135" i="11"/>
  <c r="AA135" i="11"/>
  <c r="S135" i="11"/>
  <c r="J135" i="11"/>
  <c r="I135" i="11"/>
  <c r="H135" i="11"/>
  <c r="G135" i="11"/>
  <c r="F135" i="11"/>
  <c r="E135" i="11"/>
  <c r="D135" i="11"/>
  <c r="AJ134" i="11"/>
  <c r="AA134" i="11"/>
  <c r="S134" i="11"/>
  <c r="J134" i="11"/>
  <c r="I134" i="11"/>
  <c r="H134" i="11"/>
  <c r="G134" i="11"/>
  <c r="F134" i="11"/>
  <c r="E134" i="11"/>
  <c r="D134" i="11"/>
  <c r="AH133" i="11"/>
  <c r="AA133" i="11"/>
  <c r="S133" i="11"/>
  <c r="I133" i="11"/>
  <c r="H133" i="11"/>
  <c r="G133" i="11"/>
  <c r="F133" i="11"/>
  <c r="E133" i="11"/>
  <c r="D133" i="11"/>
  <c r="AI132" i="11"/>
  <c r="AG132" i="11"/>
  <c r="AF132" i="11"/>
  <c r="AE132" i="11"/>
  <c r="AD132" i="11"/>
  <c r="AC132" i="11"/>
  <c r="AB132" i="11"/>
  <c r="Z132" i="11"/>
  <c r="Y132" i="11"/>
  <c r="X132" i="11"/>
  <c r="W132" i="11"/>
  <c r="V132" i="11"/>
  <c r="U132" i="11"/>
  <c r="R132" i="11"/>
  <c r="Q132" i="11"/>
  <c r="P132" i="11"/>
  <c r="O132" i="11"/>
  <c r="N132" i="11"/>
  <c r="M132" i="11"/>
  <c r="L132" i="11"/>
  <c r="AJ131" i="11"/>
  <c r="AA131" i="11"/>
  <c r="S131" i="11"/>
  <c r="J131" i="11"/>
  <c r="I131" i="11"/>
  <c r="H131" i="11"/>
  <c r="G131" i="11"/>
  <c r="F131" i="11"/>
  <c r="E131" i="11"/>
  <c r="D131" i="11"/>
  <c r="BN123" i="11"/>
  <c r="BM123" i="11"/>
  <c r="BL123" i="11"/>
  <c r="BK123" i="11"/>
  <c r="BJ123" i="11"/>
  <c r="BI123" i="11"/>
  <c r="BH123" i="11"/>
  <c r="BF123" i="11"/>
  <c r="BE123" i="11"/>
  <c r="BD123" i="11"/>
  <c r="BC123" i="11"/>
  <c r="BB123" i="11"/>
  <c r="BA123" i="11"/>
  <c r="AZ123" i="11"/>
  <c r="AX123" i="11"/>
  <c r="AW123" i="11"/>
  <c r="AV123" i="11"/>
  <c r="AU123" i="11"/>
  <c r="AT123" i="11"/>
  <c r="AS123" i="11"/>
  <c r="AR123" i="11"/>
  <c r="AP123" i="11"/>
  <c r="AO123" i="11"/>
  <c r="AN123" i="11"/>
  <c r="AM123" i="11"/>
  <c r="AL123" i="11"/>
  <c r="AK123" i="11"/>
  <c r="AJ123" i="11"/>
  <c r="AH123" i="11"/>
  <c r="AG123" i="11"/>
  <c r="AF123" i="11"/>
  <c r="AE123" i="11"/>
  <c r="AD123" i="11"/>
  <c r="AC123" i="11"/>
  <c r="AB123" i="11"/>
  <c r="Z123" i="11"/>
  <c r="Y123" i="11"/>
  <c r="X123" i="11"/>
  <c r="W123" i="11"/>
  <c r="V123" i="11"/>
  <c r="U123" i="11"/>
  <c r="T123" i="11"/>
  <c r="R123" i="11"/>
  <c r="Q123" i="11"/>
  <c r="P123" i="11"/>
  <c r="O123" i="11"/>
  <c r="N123" i="11"/>
  <c r="M123" i="11"/>
  <c r="L123" i="11"/>
  <c r="AI122" i="11"/>
  <c r="AA122" i="11"/>
  <c r="S122" i="11"/>
  <c r="BO120" i="11"/>
  <c r="AY120" i="11"/>
  <c r="AI120" i="11"/>
  <c r="AA120" i="11"/>
  <c r="S120" i="11"/>
  <c r="J120" i="11"/>
  <c r="I120" i="11"/>
  <c r="H120" i="11"/>
  <c r="G120" i="11"/>
  <c r="F120" i="11"/>
  <c r="E120" i="11"/>
  <c r="D120" i="11"/>
  <c r="BO119" i="11"/>
  <c r="AY119" i="11"/>
  <c r="AI119" i="11"/>
  <c r="AA119" i="11"/>
  <c r="S119" i="11"/>
  <c r="J119" i="11"/>
  <c r="I119" i="11"/>
  <c r="H119" i="11"/>
  <c r="G119" i="11"/>
  <c r="F119" i="11"/>
  <c r="E119" i="11"/>
  <c r="D119" i="11"/>
  <c r="BO118" i="11"/>
  <c r="AY118" i="11"/>
  <c r="AY117" i="11" s="1"/>
  <c r="AQ118" i="11"/>
  <c r="AQ117" i="11" s="1"/>
  <c r="AI118" i="11"/>
  <c r="AA118" i="11"/>
  <c r="AA117" i="11" s="1"/>
  <c r="S118" i="11"/>
  <c r="I118" i="11"/>
  <c r="H118" i="11"/>
  <c r="G118" i="11"/>
  <c r="F118" i="11"/>
  <c r="E118" i="11"/>
  <c r="D118" i="11"/>
  <c r="BN117" i="11"/>
  <c r="BM117" i="11"/>
  <c r="BL117" i="11"/>
  <c r="BK117" i="11"/>
  <c r="BJ117" i="11"/>
  <c r="BI117" i="11"/>
  <c r="BH117" i="11"/>
  <c r="BG117" i="11"/>
  <c r="BF117" i="11"/>
  <c r="BE117" i="11"/>
  <c r="BD117" i="11"/>
  <c r="BC117" i="11"/>
  <c r="BB117" i="11"/>
  <c r="BA117" i="11"/>
  <c r="AZ117" i="11"/>
  <c r="AX117" i="11"/>
  <c r="AW117" i="11"/>
  <c r="AV117" i="11"/>
  <c r="AU117" i="11"/>
  <c r="AT117" i="11"/>
  <c r="AS117" i="11"/>
  <c r="AR117" i="11"/>
  <c r="AP117" i="11"/>
  <c r="AO117" i="11"/>
  <c r="AN117" i="11"/>
  <c r="AM117" i="11"/>
  <c r="AL117" i="11"/>
  <c r="AK117" i="11"/>
  <c r="AJ117" i="11"/>
  <c r="AH117" i="11"/>
  <c r="AG117" i="11"/>
  <c r="AF117" i="11"/>
  <c r="AE117" i="11"/>
  <c r="AD117" i="11"/>
  <c r="AC117" i="11"/>
  <c r="AB117" i="11"/>
  <c r="Z117" i="11"/>
  <c r="Y117" i="11"/>
  <c r="X117" i="11"/>
  <c r="W117" i="11"/>
  <c r="V117" i="11"/>
  <c r="U117" i="11"/>
  <c r="T117" i="11"/>
  <c r="R117" i="11"/>
  <c r="Q117" i="11"/>
  <c r="P117" i="11"/>
  <c r="O117" i="11"/>
  <c r="N117" i="11"/>
  <c r="M117" i="11"/>
  <c r="L117" i="11"/>
  <c r="BO116" i="11"/>
  <c r="BG116" i="11"/>
  <c r="AI116" i="11"/>
  <c r="AA116" i="11"/>
  <c r="S116" i="11"/>
  <c r="J116" i="11"/>
  <c r="I116" i="11"/>
  <c r="H116" i="11"/>
  <c r="G116" i="11"/>
  <c r="F116" i="11"/>
  <c r="E116" i="11"/>
  <c r="D116" i="11"/>
  <c r="BO115" i="11"/>
  <c r="BG115" i="11"/>
  <c r="AI115" i="11"/>
  <c r="AA115" i="11"/>
  <c r="S115" i="11"/>
  <c r="J115" i="11"/>
  <c r="I115" i="11"/>
  <c r="H115" i="11"/>
  <c r="G115" i="11"/>
  <c r="F115" i="11"/>
  <c r="E115" i="11"/>
  <c r="D115" i="11"/>
  <c r="BO114" i="11"/>
  <c r="BG114" i="11"/>
  <c r="AY114" i="11"/>
  <c r="AQ114" i="11"/>
  <c r="AQ113" i="11" s="1"/>
  <c r="AI114" i="11"/>
  <c r="AA114" i="11"/>
  <c r="S114" i="11"/>
  <c r="H114" i="11"/>
  <c r="G114" i="11"/>
  <c r="F114" i="11"/>
  <c r="E114" i="11"/>
  <c r="D114" i="11"/>
  <c r="BN113" i="11"/>
  <c r="BM113" i="11"/>
  <c r="BL113" i="11"/>
  <c r="BK113" i="11"/>
  <c r="BJ113" i="11"/>
  <c r="BI113" i="11"/>
  <c r="BH113" i="11"/>
  <c r="BF113" i="11"/>
  <c r="BE113" i="11"/>
  <c r="BD113" i="11"/>
  <c r="BC113" i="11"/>
  <c r="BB113" i="11"/>
  <c r="BA113" i="11"/>
  <c r="AZ113" i="11"/>
  <c r="AX113" i="11"/>
  <c r="AV113" i="11"/>
  <c r="AU113" i="11"/>
  <c r="AT113" i="11"/>
  <c r="AS113" i="11"/>
  <c r="AR113" i="11"/>
  <c r="AP113" i="11"/>
  <c r="AO113" i="11"/>
  <c r="AN113" i="11"/>
  <c r="AM113" i="11"/>
  <c r="AL113" i="11"/>
  <c r="AK113" i="11"/>
  <c r="AJ113" i="11"/>
  <c r="AH113" i="11"/>
  <c r="AG113" i="11"/>
  <c r="AF113" i="11"/>
  <c r="AE113" i="11"/>
  <c r="AD113" i="11"/>
  <c r="AC113" i="11"/>
  <c r="AB113" i="11"/>
  <c r="Z113" i="11"/>
  <c r="Y113" i="11"/>
  <c r="X113" i="11"/>
  <c r="W113" i="11"/>
  <c r="V113" i="11"/>
  <c r="U113" i="11"/>
  <c r="T113" i="11"/>
  <c r="R113" i="11"/>
  <c r="Q113" i="11"/>
  <c r="P113" i="11"/>
  <c r="O113" i="11"/>
  <c r="N113" i="11"/>
  <c r="M113" i="11"/>
  <c r="L113" i="11"/>
  <c r="BO112" i="11"/>
  <c r="BG112" i="11"/>
  <c r="AY112" i="11"/>
  <c r="AQ112" i="11"/>
  <c r="AI112" i="11"/>
  <c r="AA112" i="11"/>
  <c r="S112" i="11"/>
  <c r="J112" i="11"/>
  <c r="I112" i="11"/>
  <c r="H112" i="11"/>
  <c r="G112" i="11"/>
  <c r="F112" i="11"/>
  <c r="E112" i="11"/>
  <c r="D112" i="11"/>
  <c r="AI111" i="11"/>
  <c r="AA111" i="11"/>
  <c r="BO109" i="11"/>
  <c r="BG109" i="11"/>
  <c r="AY109" i="11"/>
  <c r="AI109" i="11"/>
  <c r="AA109" i="11"/>
  <c r="J109" i="11"/>
  <c r="I109" i="11"/>
  <c r="H109" i="11"/>
  <c r="G109" i="11"/>
  <c r="F109" i="11"/>
  <c r="E109" i="11"/>
  <c r="D109" i="11"/>
  <c r="BO108" i="11"/>
  <c r="BG108" i="11"/>
  <c r="AY108" i="11"/>
  <c r="AI108" i="11"/>
  <c r="AA108" i="11"/>
  <c r="S108" i="11"/>
  <c r="J108" i="11"/>
  <c r="I108" i="11"/>
  <c r="H108" i="11"/>
  <c r="G108" i="11"/>
  <c r="F108" i="11"/>
  <c r="E108" i="11"/>
  <c r="D108" i="11"/>
  <c r="BO107" i="11"/>
  <c r="BG107" i="11"/>
  <c r="J107" i="11"/>
  <c r="AI107" i="11"/>
  <c r="AA107" i="11"/>
  <c r="S107" i="11"/>
  <c r="I107" i="11"/>
  <c r="H107" i="11"/>
  <c r="G107" i="11"/>
  <c r="F107" i="11"/>
  <c r="E107" i="11"/>
  <c r="D107" i="11"/>
  <c r="BO106" i="11"/>
  <c r="BG106" i="11"/>
  <c r="AY106" i="11"/>
  <c r="AQ106" i="11"/>
  <c r="AQ103" i="11" s="1"/>
  <c r="AI106" i="11"/>
  <c r="AA106" i="11"/>
  <c r="S106" i="11"/>
  <c r="J106" i="11"/>
  <c r="I106" i="11"/>
  <c r="H106" i="11"/>
  <c r="G106" i="11"/>
  <c r="F106" i="11"/>
  <c r="E106" i="11"/>
  <c r="D106" i="11"/>
  <c r="BO105" i="11"/>
  <c r="BG105" i="11"/>
  <c r="AY105" i="11"/>
  <c r="AI105" i="11"/>
  <c r="AA105" i="11"/>
  <c r="S105" i="11"/>
  <c r="J105" i="11"/>
  <c r="I105" i="11"/>
  <c r="H105" i="11"/>
  <c r="G105" i="11"/>
  <c r="F105" i="11"/>
  <c r="E105" i="11"/>
  <c r="D105" i="11"/>
  <c r="BG104" i="11"/>
  <c r="AY104" i="11"/>
  <c r="AI104" i="11"/>
  <c r="AA104" i="11"/>
  <c r="S104" i="11"/>
  <c r="J104" i="11"/>
  <c r="I104" i="11"/>
  <c r="H104" i="11"/>
  <c r="G104" i="11"/>
  <c r="F104" i="11"/>
  <c r="E104" i="11"/>
  <c r="D104" i="11"/>
  <c r="BN103" i="11"/>
  <c r="BM103" i="11"/>
  <c r="BL103" i="11"/>
  <c r="BK103" i="11"/>
  <c r="BJ103" i="11"/>
  <c r="BI103" i="11"/>
  <c r="BH103" i="11"/>
  <c r="BF103" i="11"/>
  <c r="BE103" i="11"/>
  <c r="BD103" i="11"/>
  <c r="BC103" i="11"/>
  <c r="BB103" i="11"/>
  <c r="BA103" i="11"/>
  <c r="AZ103" i="11"/>
  <c r="AW103" i="11"/>
  <c r="AV103" i="11"/>
  <c r="AU103" i="11"/>
  <c r="AT103" i="11"/>
  <c r="AS103" i="11"/>
  <c r="AR103" i="11"/>
  <c r="AP103" i="11"/>
  <c r="AO103" i="11"/>
  <c r="AN103" i="11"/>
  <c r="AM103" i="11"/>
  <c r="AL103" i="11"/>
  <c r="AK103" i="11"/>
  <c r="AJ103" i="11"/>
  <c r="AH103" i="11"/>
  <c r="AG103" i="11"/>
  <c r="AF103" i="11"/>
  <c r="AE103" i="11"/>
  <c r="AD103" i="11"/>
  <c r="AC103" i="11"/>
  <c r="AB103" i="11"/>
  <c r="Z103" i="11"/>
  <c r="Y103" i="11"/>
  <c r="X103" i="11"/>
  <c r="W103" i="11"/>
  <c r="V103" i="11"/>
  <c r="U103" i="11"/>
  <c r="T103" i="11"/>
  <c r="R103" i="11"/>
  <c r="Q103" i="11"/>
  <c r="P103" i="11"/>
  <c r="O103" i="11"/>
  <c r="N103" i="11"/>
  <c r="M103" i="11"/>
  <c r="L103" i="11"/>
  <c r="S102" i="11"/>
  <c r="J102" i="11"/>
  <c r="I102" i="11"/>
  <c r="H102" i="11"/>
  <c r="G102" i="11"/>
  <c r="F102" i="11"/>
  <c r="E102" i="11"/>
  <c r="D102" i="11"/>
  <c r="BO101" i="11"/>
  <c r="BG101" i="11"/>
  <c r="AY101" i="11"/>
  <c r="AQ101" i="11"/>
  <c r="AI101" i="11"/>
  <c r="AA101" i="11"/>
  <c r="S101" i="11"/>
  <c r="J101" i="11"/>
  <c r="I101" i="11"/>
  <c r="H101" i="11"/>
  <c r="G101" i="11"/>
  <c r="F101" i="11"/>
  <c r="E101" i="11"/>
  <c r="D101" i="11"/>
  <c r="BO100" i="11"/>
  <c r="BG100" i="11"/>
  <c r="AY100" i="11"/>
  <c r="AQ100" i="11"/>
  <c r="AI100" i="11"/>
  <c r="AA100" i="11"/>
  <c r="S100" i="11"/>
  <c r="J100" i="11"/>
  <c r="I100" i="11"/>
  <c r="H100" i="11"/>
  <c r="G100" i="11"/>
  <c r="F100" i="11"/>
  <c r="E100" i="11"/>
  <c r="D100" i="11"/>
  <c r="BO99" i="11"/>
  <c r="BE97" i="11"/>
  <c r="BD97" i="11"/>
  <c r="AS97" i="11"/>
  <c r="AS110" i="11" s="1"/>
  <c r="AQ99" i="11"/>
  <c r="AI99" i="11"/>
  <c r="AA99" i="11"/>
  <c r="S99" i="11"/>
  <c r="F99" i="11"/>
  <c r="D99" i="11"/>
  <c r="BO98" i="11"/>
  <c r="BG98" i="11"/>
  <c r="AY98" i="11"/>
  <c r="AQ98" i="11"/>
  <c r="AI98" i="11"/>
  <c r="AA98" i="11"/>
  <c r="S98" i="11"/>
  <c r="J98" i="11"/>
  <c r="J90" i="10" s="1"/>
  <c r="I98" i="11"/>
  <c r="H98" i="11"/>
  <c r="G98" i="11"/>
  <c r="F98" i="11"/>
  <c r="E98" i="11"/>
  <c r="D98" i="11"/>
  <c r="BN97" i="11"/>
  <c r="BM97" i="11"/>
  <c r="BL97" i="11"/>
  <c r="BK97" i="11"/>
  <c r="BJ97" i="11"/>
  <c r="BJ110" i="11" s="1"/>
  <c r="BI97" i="11"/>
  <c r="BH97" i="11"/>
  <c r="BF97" i="11"/>
  <c r="BB97" i="11"/>
  <c r="BA97" i="11"/>
  <c r="AZ97" i="11"/>
  <c r="AV97" i="11"/>
  <c r="AU97" i="11"/>
  <c r="AT97" i="11"/>
  <c r="AR97" i="11"/>
  <c r="AP97" i="11"/>
  <c r="AO97" i="11"/>
  <c r="AN97" i="11"/>
  <c r="AM97" i="11"/>
  <c r="AL97" i="11"/>
  <c r="AK97" i="11"/>
  <c r="AJ97" i="11"/>
  <c r="AH97" i="11"/>
  <c r="AG97" i="11"/>
  <c r="AF97" i="11"/>
  <c r="AE97" i="11"/>
  <c r="AD97" i="11"/>
  <c r="AC97" i="11"/>
  <c r="AB97" i="11"/>
  <c r="Z97" i="11"/>
  <c r="Y97" i="11"/>
  <c r="X97" i="11"/>
  <c r="W97" i="11"/>
  <c r="V97" i="11"/>
  <c r="T97" i="11"/>
  <c r="R97" i="11"/>
  <c r="Q97" i="11"/>
  <c r="P97" i="11"/>
  <c r="O97" i="11"/>
  <c r="N97" i="11"/>
  <c r="M97" i="11"/>
  <c r="L97" i="11"/>
  <c r="BO96" i="11"/>
  <c r="BG96" i="11"/>
  <c r="AY96" i="11"/>
  <c r="AQ96" i="11"/>
  <c r="AI96" i="11"/>
  <c r="S96" i="11"/>
  <c r="J96" i="11"/>
  <c r="I96" i="11"/>
  <c r="H96" i="11"/>
  <c r="G96" i="11"/>
  <c r="F96" i="11"/>
  <c r="E96" i="11"/>
  <c r="D96" i="11"/>
  <c r="AA87" i="11"/>
  <c r="Z87" i="11"/>
  <c r="Y87" i="11"/>
  <c r="X87" i="11"/>
  <c r="W87" i="11"/>
  <c r="V87" i="11"/>
  <c r="U87" i="11"/>
  <c r="T87" i="11"/>
  <c r="S87" i="11"/>
  <c r="R87" i="11"/>
  <c r="Q87" i="11"/>
  <c r="P87" i="11"/>
  <c r="O87" i="11"/>
  <c r="N87" i="11"/>
  <c r="M87" i="11"/>
  <c r="L87" i="11"/>
  <c r="K87" i="11"/>
  <c r="J87" i="11"/>
  <c r="H87" i="11"/>
  <c r="G87" i="11"/>
  <c r="F87" i="11"/>
  <c r="E86" i="11"/>
  <c r="D86" i="11"/>
  <c r="E85" i="11"/>
  <c r="D85" i="11"/>
  <c r="E84" i="11"/>
  <c r="E76" i="10" s="1"/>
  <c r="D84" i="11"/>
  <c r="E83" i="11"/>
  <c r="E75" i="10" s="1"/>
  <c r="D83" i="11"/>
  <c r="BE72" i="11"/>
  <c r="BD72" i="11"/>
  <c r="BC72" i="11"/>
  <c r="BB72" i="11"/>
  <c r="BA72" i="11"/>
  <c r="I70" i="11"/>
  <c r="H70" i="11"/>
  <c r="G70" i="11"/>
  <c r="F70" i="11"/>
  <c r="E70" i="11"/>
  <c r="D70" i="11"/>
  <c r="I69" i="11"/>
  <c r="H69" i="11"/>
  <c r="G69" i="11"/>
  <c r="F69" i="11"/>
  <c r="E69" i="11"/>
  <c r="D69" i="11"/>
  <c r="BX68" i="11"/>
  <c r="BQ68" i="11"/>
  <c r="BJ68" i="11"/>
  <c r="BE68" i="11"/>
  <c r="BE71" i="11" s="1"/>
  <c r="BE73" i="11" s="1"/>
  <c r="BD68" i="11"/>
  <c r="BD71" i="11" s="1"/>
  <c r="BD73" i="11" s="1"/>
  <c r="BC68" i="11"/>
  <c r="BC71" i="11" s="1"/>
  <c r="BC73" i="11" s="1"/>
  <c r="BB68" i="11"/>
  <c r="BB71" i="11" s="1"/>
  <c r="BB73" i="11" s="1"/>
  <c r="BA68" i="11"/>
  <c r="BA71" i="11" s="1"/>
  <c r="BA73" i="11" s="1"/>
  <c r="AY68" i="11"/>
  <c r="AY71" i="11" s="1"/>
  <c r="AY73" i="11" s="1"/>
  <c r="AX68" i="11"/>
  <c r="AX71" i="11" s="1"/>
  <c r="AX73" i="11" s="1"/>
  <c r="AW68" i="11"/>
  <c r="AW71" i="11" s="1"/>
  <c r="AW73" i="11" s="1"/>
  <c r="AV68" i="11"/>
  <c r="AV71" i="11" s="1"/>
  <c r="AV73" i="11" s="1"/>
  <c r="AU68" i="11"/>
  <c r="AU71" i="11" s="1"/>
  <c r="AU73" i="11" s="1"/>
  <c r="AT68" i="11"/>
  <c r="AT71" i="11" s="1"/>
  <c r="AT73" i="11" s="1"/>
  <c r="AR68" i="11"/>
  <c r="AR71" i="11" s="1"/>
  <c r="AR73" i="11" s="1"/>
  <c r="AQ68" i="11"/>
  <c r="AQ71" i="11" s="1"/>
  <c r="AQ73" i="11" s="1"/>
  <c r="AP68" i="11"/>
  <c r="AP71" i="11" s="1"/>
  <c r="AP73" i="11" s="1"/>
  <c r="AN68" i="11"/>
  <c r="AN71" i="11" s="1"/>
  <c r="AN73" i="11" s="1"/>
  <c r="AM68" i="11"/>
  <c r="AM71" i="11" s="1"/>
  <c r="AM73" i="11" s="1"/>
  <c r="AK68" i="11"/>
  <c r="AK71" i="11" s="1"/>
  <c r="AK73" i="11" s="1"/>
  <c r="AJ68" i="11"/>
  <c r="AJ71" i="11" s="1"/>
  <c r="AJ73" i="11" s="1"/>
  <c r="AI68" i="11"/>
  <c r="AI71" i="11" s="1"/>
  <c r="AI73" i="11" s="1"/>
  <c r="AH68" i="11"/>
  <c r="AH71" i="11" s="1"/>
  <c r="AH73" i="11" s="1"/>
  <c r="AG68" i="11"/>
  <c r="AG71" i="11" s="1"/>
  <c r="AG73" i="11" s="1"/>
  <c r="AF68" i="11"/>
  <c r="AF71" i="11" s="1"/>
  <c r="AF73" i="11" s="1"/>
  <c r="AD68" i="11"/>
  <c r="AD71" i="11" s="1"/>
  <c r="AD73" i="11" s="1"/>
  <c r="AC68" i="11"/>
  <c r="AC71" i="11" s="1"/>
  <c r="AC73" i="11" s="1"/>
  <c r="AB68" i="11"/>
  <c r="AB71" i="11" s="1"/>
  <c r="AB73" i="11" s="1"/>
  <c r="AA68" i="11"/>
  <c r="AA71" i="11" s="1"/>
  <c r="AA73" i="11" s="1"/>
  <c r="Y68" i="11"/>
  <c r="Y71" i="11" s="1"/>
  <c r="Y73" i="11" s="1"/>
  <c r="X68" i="11"/>
  <c r="X71" i="11" s="1"/>
  <c r="X73" i="11" s="1"/>
  <c r="W68" i="11"/>
  <c r="W71" i="11" s="1"/>
  <c r="W73" i="11" s="1"/>
  <c r="V68" i="11"/>
  <c r="V71" i="11" s="1"/>
  <c r="V73" i="11" s="1"/>
  <c r="U68" i="11"/>
  <c r="U71" i="11" s="1"/>
  <c r="U73" i="11" s="1"/>
  <c r="T68" i="11"/>
  <c r="T71" i="11" s="1"/>
  <c r="T73" i="11" s="1"/>
  <c r="S68" i="11"/>
  <c r="S71" i="11" s="1"/>
  <c r="S73" i="11" s="1"/>
  <c r="R68" i="11"/>
  <c r="R71" i="11" s="1"/>
  <c r="R73" i="11" s="1"/>
  <c r="P68" i="11"/>
  <c r="P71" i="11" s="1"/>
  <c r="P73" i="11" s="1"/>
  <c r="O68" i="11"/>
  <c r="O71" i="11" s="1"/>
  <c r="O73" i="11" s="1"/>
  <c r="N68" i="11"/>
  <c r="N71" i="11" s="1"/>
  <c r="N73" i="11" s="1"/>
  <c r="M68" i="11"/>
  <c r="M71" i="11" s="1"/>
  <c r="M73" i="11" s="1"/>
  <c r="L68" i="11"/>
  <c r="L71" i="11" s="1"/>
  <c r="L73" i="11" s="1"/>
  <c r="K68" i="11"/>
  <c r="K71" i="11" s="1"/>
  <c r="K73" i="11" s="1"/>
  <c r="AS67" i="11"/>
  <c r="AL67" i="11"/>
  <c r="Q67" i="11"/>
  <c r="I67" i="11"/>
  <c r="I62" i="10" s="1"/>
  <c r="G67" i="11"/>
  <c r="G62" i="10" s="1"/>
  <c r="F67" i="11"/>
  <c r="F62" i="10" s="1"/>
  <c r="D67" i="11"/>
  <c r="D62" i="10" s="1"/>
  <c r="D71" i="10" s="1"/>
  <c r="AO68" i="11"/>
  <c r="AO71" i="11" s="1"/>
  <c r="AO73" i="11" s="1"/>
  <c r="AL66" i="11"/>
  <c r="AE66" i="11"/>
  <c r="Q66" i="11"/>
  <c r="G66" i="11"/>
  <c r="G61" i="10" s="1"/>
  <c r="E66" i="11"/>
  <c r="E61" i="10" s="1"/>
  <c r="D66" i="11"/>
  <c r="D61" i="10" s="1"/>
  <c r="AS65" i="11"/>
  <c r="AL65" i="11"/>
  <c r="J65" i="11"/>
  <c r="J72" i="11" s="1"/>
  <c r="I65" i="11"/>
  <c r="I72" i="11" s="1"/>
  <c r="H65" i="11"/>
  <c r="H72" i="11" s="1"/>
  <c r="G65" i="11"/>
  <c r="G72" i="11" s="1"/>
  <c r="F65" i="11"/>
  <c r="F72" i="11" s="1"/>
  <c r="E65" i="11"/>
  <c r="E72" i="11" s="1"/>
  <c r="D65" i="11"/>
  <c r="D72" i="11" s="1"/>
  <c r="E57" i="11"/>
  <c r="D57" i="11"/>
  <c r="S46" i="11"/>
  <c r="Q46" i="11"/>
  <c r="P46" i="11"/>
  <c r="O46" i="11"/>
  <c r="N46" i="11"/>
  <c r="L46" i="11"/>
  <c r="K46" i="11"/>
  <c r="J46" i="11"/>
  <c r="I46" i="11"/>
  <c r="H46" i="11"/>
  <c r="G46" i="11"/>
  <c r="F46" i="11"/>
  <c r="D45" i="11"/>
  <c r="M46" i="11"/>
  <c r="D44" i="11"/>
  <c r="E43" i="11"/>
  <c r="E42" i="10" s="1"/>
  <c r="D43" i="11"/>
  <c r="E42" i="11"/>
  <c r="E41" i="10" s="1"/>
  <c r="D42" i="11"/>
  <c r="E41" i="11"/>
  <c r="E40" i="10" s="1"/>
  <c r="D41" i="11"/>
  <c r="E40" i="11"/>
  <c r="D40" i="11"/>
  <c r="D39" i="11"/>
  <c r="S31" i="11"/>
  <c r="R31" i="11"/>
  <c r="Q31" i="11"/>
  <c r="P31" i="11"/>
  <c r="O31" i="11"/>
  <c r="N31" i="11"/>
  <c r="M31" i="11"/>
  <c r="L31" i="11"/>
  <c r="K31" i="11"/>
  <c r="J31" i="11"/>
  <c r="I31" i="11"/>
  <c r="H31" i="11"/>
  <c r="G31" i="11"/>
  <c r="F31" i="11"/>
  <c r="E30" i="11"/>
  <c r="D30" i="11"/>
  <c r="E29" i="11"/>
  <c r="D29" i="11"/>
  <c r="E28" i="11"/>
  <c r="D28" i="11"/>
  <c r="E27" i="11"/>
  <c r="D27" i="11"/>
  <c r="F18" i="11"/>
  <c r="E18" i="11"/>
  <c r="E21" i="10" s="1"/>
  <c r="D18" i="11"/>
  <c r="D21" i="10" s="1"/>
  <c r="AM17" i="11"/>
  <c r="AM16" i="11" s="1"/>
  <c r="AJ17" i="11"/>
  <c r="AJ16" i="11" s="1"/>
  <c r="AA16" i="11"/>
  <c r="U16" i="11"/>
  <c r="U19" i="11" s="1"/>
  <c r="U21" i="11" s="1"/>
  <c r="R17" i="11"/>
  <c r="R16" i="11" s="1"/>
  <c r="R19" i="11" s="1"/>
  <c r="R21" i="11" s="1"/>
  <c r="E17" i="11"/>
  <c r="D17" i="11"/>
  <c r="D20" i="10" s="1"/>
  <c r="AL16" i="11"/>
  <c r="AL19" i="11" s="1"/>
  <c r="AK16" i="11"/>
  <c r="AK19" i="11" s="1"/>
  <c r="AI16" i="11"/>
  <c r="AI19" i="11" s="1"/>
  <c r="AH16" i="11"/>
  <c r="AH19" i="11" s="1"/>
  <c r="AG16" i="11"/>
  <c r="AF16" i="11"/>
  <c r="AF19" i="11" s="1"/>
  <c r="AE16" i="11"/>
  <c r="AE19" i="11" s="1"/>
  <c r="AD16" i="11"/>
  <c r="AC16" i="11"/>
  <c r="AC19" i="11" s="1"/>
  <c r="AB19" i="11"/>
  <c r="Z16" i="11"/>
  <c r="Z19" i="11" s="1"/>
  <c r="Y16" i="11"/>
  <c r="Y19" i="11" s="1"/>
  <c r="X16" i="11"/>
  <c r="X19" i="11" s="1"/>
  <c r="X21" i="11" s="1"/>
  <c r="W16" i="11"/>
  <c r="W19" i="11" s="1"/>
  <c r="V16" i="11"/>
  <c r="V19" i="11" s="1"/>
  <c r="T16" i="11"/>
  <c r="T19" i="11" s="1"/>
  <c r="S16" i="11"/>
  <c r="S19" i="11" s="1"/>
  <c r="Q16" i="11"/>
  <c r="Q19" i="11" s="1"/>
  <c r="P16" i="11"/>
  <c r="P19" i="11" s="1"/>
  <c r="N16" i="11"/>
  <c r="M19" i="11"/>
  <c r="L16" i="11"/>
  <c r="L19" i="11" s="1"/>
  <c r="L21" i="11" s="1"/>
  <c r="K16" i="11"/>
  <c r="K19" i="11" s="1"/>
  <c r="J16" i="11"/>
  <c r="J19" i="11" s="1"/>
  <c r="H16" i="11"/>
  <c r="H19" i="11" s="1"/>
  <c r="G16" i="11"/>
  <c r="G19" i="11" s="1"/>
  <c r="AM15" i="11"/>
  <c r="AJ15" i="11"/>
  <c r="AG15" i="11"/>
  <c r="AD15" i="11"/>
  <c r="O15" i="11"/>
  <c r="I15" i="11"/>
  <c r="E15" i="11"/>
  <c r="E18" i="10" s="1"/>
  <c r="F18" i="10" s="1"/>
  <c r="AG14" i="11"/>
  <c r="E14" i="11"/>
  <c r="S7" i="11"/>
  <c r="R7" i="11"/>
  <c r="Q7" i="11"/>
  <c r="P7" i="11"/>
  <c r="O7" i="11"/>
  <c r="N7" i="11"/>
  <c r="M7" i="11"/>
  <c r="L7" i="11"/>
  <c r="J7" i="11"/>
  <c r="I7" i="11"/>
  <c r="H7" i="11"/>
  <c r="G7" i="11"/>
  <c r="F7" i="11"/>
  <c r="E6" i="11"/>
  <c r="D6" i="11"/>
  <c r="E5" i="11"/>
  <c r="D5" i="11"/>
  <c r="E4" i="11"/>
  <c r="D4" i="11"/>
  <c r="BN121" i="11" l="1"/>
  <c r="K90" i="10"/>
  <c r="K89" i="10" s="1"/>
  <c r="K102" i="10" s="1"/>
  <c r="K116" i="10" s="1"/>
  <c r="K151" i="10" s="1"/>
  <c r="K152" i="10" s="1"/>
  <c r="J89" i="10"/>
  <c r="J102" i="10" s="1"/>
  <c r="J116" i="10" s="1"/>
  <c r="AU110" i="11"/>
  <c r="AT110" i="11"/>
  <c r="U121" i="11"/>
  <c r="I117" i="11"/>
  <c r="G63" i="10"/>
  <c r="G66" i="10" s="1"/>
  <c r="AZ110" i="11"/>
  <c r="D446" i="11"/>
  <c r="AE121" i="11"/>
  <c r="AS121" i="11"/>
  <c r="AS124" i="11" s="1"/>
  <c r="E446" i="11"/>
  <c r="E390" i="10"/>
  <c r="E392" i="10" s="1"/>
  <c r="E393" i="10" s="1"/>
  <c r="G360" i="10"/>
  <c r="I71" i="10"/>
  <c r="H233" i="10"/>
  <c r="H235" i="10"/>
  <c r="D63" i="10"/>
  <c r="D66" i="10" s="1"/>
  <c r="G352" i="10"/>
  <c r="E482" i="11"/>
  <c r="U310" i="11"/>
  <c r="U314" i="11" s="1"/>
  <c r="BE121" i="11"/>
  <c r="H234" i="10"/>
  <c r="AD121" i="11"/>
  <c r="AR121" i="11"/>
  <c r="H113" i="11"/>
  <c r="E117" i="11"/>
  <c r="E230" i="11"/>
  <c r="E231" i="11" s="1"/>
  <c r="H236" i="10"/>
  <c r="J113" i="11"/>
  <c r="F360" i="10"/>
  <c r="F361" i="10" s="1"/>
  <c r="F362" i="10" s="1"/>
  <c r="D150" i="11"/>
  <c r="F238" i="10"/>
  <c r="BL110" i="11"/>
  <c r="BM121" i="11"/>
  <c r="H237" i="10"/>
  <c r="G138" i="11"/>
  <c r="T121" i="11"/>
  <c r="AY107" i="11"/>
  <c r="H138" i="11"/>
  <c r="E369" i="11"/>
  <c r="E318" i="10"/>
  <c r="E321" i="10" s="1"/>
  <c r="F321" i="10" s="1"/>
  <c r="E238" i="10"/>
  <c r="R110" i="11"/>
  <c r="AI125" i="11"/>
  <c r="U110" i="11"/>
  <c r="P154" i="11"/>
  <c r="AJ19" i="11"/>
  <c r="Q154" i="11"/>
  <c r="Q110" i="11"/>
  <c r="AE110" i="11"/>
  <c r="AF110" i="11"/>
  <c r="AD143" i="11"/>
  <c r="AD157" i="11" s="1"/>
  <c r="T110" i="11"/>
  <c r="AG110" i="11"/>
  <c r="AH110" i="11"/>
  <c r="AI143" i="11"/>
  <c r="AI157" i="11" s="1"/>
  <c r="D286" i="11"/>
  <c r="O314" i="11"/>
  <c r="E123" i="11"/>
  <c r="BO123" i="11"/>
  <c r="X110" i="11"/>
  <c r="H252" i="11"/>
  <c r="H251" i="11"/>
  <c r="H254" i="11"/>
  <c r="F21" i="10"/>
  <c r="H409" i="10"/>
  <c r="E77" i="10"/>
  <c r="E79" i="10" s="1"/>
  <c r="E80" i="10" s="1"/>
  <c r="E87" i="11"/>
  <c r="D31" i="11"/>
  <c r="H99" i="11"/>
  <c r="H97" i="11" s="1"/>
  <c r="BN110" i="11"/>
  <c r="BN124" i="11" s="1"/>
  <c r="BN160" i="11" s="1"/>
  <c r="R143" i="11"/>
  <c r="V314" i="11"/>
  <c r="AZ68" i="11"/>
  <c r="AZ71" i="11" s="1"/>
  <c r="AZ73" i="11" s="1"/>
  <c r="BH110" i="11"/>
  <c r="BH124" i="11" s="1"/>
  <c r="BC121" i="11"/>
  <c r="K115" i="11"/>
  <c r="K116" i="11"/>
  <c r="AM19" i="11"/>
  <c r="AB110" i="11"/>
  <c r="N121" i="11"/>
  <c r="AB121" i="11"/>
  <c r="AO121" i="11"/>
  <c r="BD121" i="11"/>
  <c r="J156" i="11"/>
  <c r="L154" i="11"/>
  <c r="J146" i="11"/>
  <c r="F103" i="11"/>
  <c r="O121" i="11"/>
  <c r="AC121" i="11"/>
  <c r="AP121" i="11"/>
  <c r="AP110" i="11"/>
  <c r="K102" i="11"/>
  <c r="AD110" i="11"/>
  <c r="AJ138" i="11"/>
  <c r="O154" i="11"/>
  <c r="E39" i="10"/>
  <c r="E45" i="10" s="1"/>
  <c r="E46" i="10" s="1"/>
  <c r="E46" i="11"/>
  <c r="I103" i="11"/>
  <c r="R121" i="11"/>
  <c r="AF121" i="11"/>
  <c r="I138" i="11"/>
  <c r="E293" i="11"/>
  <c r="O143" i="11"/>
  <c r="S314" i="11"/>
  <c r="BE110" i="11"/>
  <c r="P143" i="11"/>
  <c r="F242" i="11"/>
  <c r="H314" i="11"/>
  <c r="T314" i="11"/>
  <c r="E307" i="11"/>
  <c r="G156" i="11"/>
  <c r="G255" i="11"/>
  <c r="AM121" i="11"/>
  <c r="AB143" i="11"/>
  <c r="K136" i="11"/>
  <c r="Z154" i="11"/>
  <c r="AJ156" i="11"/>
  <c r="AL156" i="11" s="1"/>
  <c r="D242" i="11"/>
  <c r="AB314" i="11"/>
  <c r="AA314" i="11"/>
  <c r="F312" i="11"/>
  <c r="F15" i="11"/>
  <c r="I19" i="11"/>
  <c r="I21" i="11" s="1"/>
  <c r="N19" i="11"/>
  <c r="O16" i="11"/>
  <c r="O19" i="11" s="1"/>
  <c r="O21" i="11" s="1"/>
  <c r="BF68" i="11"/>
  <c r="BF71" i="11" s="1"/>
  <c r="BF73" i="11" s="1"/>
  <c r="O110" i="11"/>
  <c r="J70" i="11"/>
  <c r="P110" i="11"/>
  <c r="AR110" i="11"/>
  <c r="Z121" i="11"/>
  <c r="BG113" i="11"/>
  <c r="BG121" i="11" s="1"/>
  <c r="J117" i="11"/>
  <c r="N154" i="11"/>
  <c r="E242" i="11"/>
  <c r="AC314" i="11"/>
  <c r="D482" i="11"/>
  <c r="AG143" i="11"/>
  <c r="AG157" i="11" s="1"/>
  <c r="AH146" i="11"/>
  <c r="AH154" i="11" s="1"/>
  <c r="AJ110" i="11"/>
  <c r="D307" i="11"/>
  <c r="AE143" i="11"/>
  <c r="AF146" i="11"/>
  <c r="AF154" i="11" s="1"/>
  <c r="AQ97" i="11"/>
  <c r="AQ110" i="11" s="1"/>
  <c r="Q143" i="11"/>
  <c r="AY123" i="11"/>
  <c r="V110" i="11"/>
  <c r="BA110" i="11"/>
  <c r="BG99" i="11"/>
  <c r="BG97" i="11" s="1"/>
  <c r="J103" i="11"/>
  <c r="K109" i="11"/>
  <c r="BB121" i="11"/>
  <c r="BG123" i="11"/>
  <c r="BB110" i="11"/>
  <c r="AQ121" i="11"/>
  <c r="AU121" i="11"/>
  <c r="AU124" i="11" s="1"/>
  <c r="P121" i="11"/>
  <c r="D117" i="11"/>
  <c r="V143" i="11"/>
  <c r="W143" i="11"/>
  <c r="K140" i="11"/>
  <c r="E146" i="11"/>
  <c r="F313" i="11"/>
  <c r="AH121" i="11"/>
  <c r="Q121" i="11"/>
  <c r="F146" i="11"/>
  <c r="I147" i="11"/>
  <c r="I146" i="11" s="1"/>
  <c r="G150" i="11"/>
  <c r="M314" i="11"/>
  <c r="G314" i="11"/>
  <c r="AF143" i="11"/>
  <c r="S150" i="11"/>
  <c r="I66" i="11"/>
  <c r="BD110" i="11"/>
  <c r="AG19" i="11"/>
  <c r="AL68" i="11"/>
  <c r="AL71" i="11" s="1"/>
  <c r="AL73" i="11" s="1"/>
  <c r="L110" i="11"/>
  <c r="AX103" i="11"/>
  <c r="V121" i="11"/>
  <c r="AW113" i="11"/>
  <c r="AW121" i="11" s="1"/>
  <c r="BK121" i="11"/>
  <c r="E16" i="11"/>
  <c r="E19" i="11" s="1"/>
  <c r="E20" i="10"/>
  <c r="E19" i="10" s="1"/>
  <c r="E22" i="10" s="1"/>
  <c r="AN110" i="11"/>
  <c r="BF110" i="11"/>
  <c r="AI97" i="11"/>
  <c r="AI103" i="11"/>
  <c r="AA103" i="11"/>
  <c r="K108" i="11"/>
  <c r="W121" i="11"/>
  <c r="AX121" i="11"/>
  <c r="BL121" i="11"/>
  <c r="BL124" i="11" s="1"/>
  <c r="AA113" i="11"/>
  <c r="AA121" i="11" s="1"/>
  <c r="X154" i="11"/>
  <c r="N314" i="11"/>
  <c r="Z314" i="11"/>
  <c r="E310" i="11"/>
  <c r="E415" i="11"/>
  <c r="F123" i="11"/>
  <c r="G123" i="11"/>
  <c r="D19" i="10"/>
  <c r="D22" i="10" s="1"/>
  <c r="D16" i="11"/>
  <c r="D19" i="11" s="1"/>
  <c r="D46" i="11"/>
  <c r="H123" i="11"/>
  <c r="I123" i="11"/>
  <c r="H68" i="11"/>
  <c r="H71" i="11" s="1"/>
  <c r="H73" i="11" s="1"/>
  <c r="J69" i="11"/>
  <c r="K101" i="11"/>
  <c r="S103" i="11"/>
  <c r="BA121" i="11"/>
  <c r="M154" i="11"/>
  <c r="AA150" i="11"/>
  <c r="J150" i="11"/>
  <c r="D231" i="11"/>
  <c r="D232" i="11" s="1"/>
  <c r="E282" i="11"/>
  <c r="E283" i="11" s="1"/>
  <c r="D310" i="11"/>
  <c r="BM110" i="11"/>
  <c r="BO117" i="11"/>
  <c r="H279" i="11"/>
  <c r="AM110" i="11"/>
  <c r="I99" i="11"/>
  <c r="I97" i="11" s="1"/>
  <c r="K119" i="11"/>
  <c r="BG128" i="11"/>
  <c r="S138" i="11"/>
  <c r="K139" i="11"/>
  <c r="S156" i="11"/>
  <c r="D297" i="11"/>
  <c r="R314" i="11"/>
  <c r="N110" i="11"/>
  <c r="BC97" i="11"/>
  <c r="BC110" i="11" s="1"/>
  <c r="BO97" i="11"/>
  <c r="J97" i="11"/>
  <c r="AC110" i="11"/>
  <c r="AO110" i="11"/>
  <c r="K105" i="11"/>
  <c r="D156" i="11"/>
  <c r="AA132" i="11"/>
  <c r="K137" i="11"/>
  <c r="F255" i="11"/>
  <c r="E297" i="11"/>
  <c r="G297" i="11"/>
  <c r="X314" i="11"/>
  <c r="D383" i="11"/>
  <c r="AY103" i="11"/>
  <c r="E156" i="11"/>
  <c r="K145" i="11"/>
  <c r="G242" i="11"/>
  <c r="F297" i="11"/>
  <c r="E383" i="11"/>
  <c r="AD19" i="11"/>
  <c r="F17" i="11"/>
  <c r="F16" i="11" s="1"/>
  <c r="S123" i="11"/>
  <c r="E99" i="11"/>
  <c r="E97" i="11" s="1"/>
  <c r="E103" i="11"/>
  <c r="BG103" i="11"/>
  <c r="AG121" i="11"/>
  <c r="AI117" i="11"/>
  <c r="K149" i="11"/>
  <c r="AL255" i="11"/>
  <c r="F293" i="11"/>
  <c r="K107" i="11"/>
  <c r="AT121" i="11"/>
  <c r="AT124" i="11" s="1"/>
  <c r="BF121" i="11"/>
  <c r="AI123" i="11"/>
  <c r="K135" i="11"/>
  <c r="U154" i="11"/>
  <c r="K148" i="11"/>
  <c r="G293" i="11"/>
  <c r="E31" i="11"/>
  <c r="G99" i="11"/>
  <c r="G97" i="11" s="1"/>
  <c r="AI113" i="11"/>
  <c r="E132" i="11"/>
  <c r="V154" i="11"/>
  <c r="F150" i="11"/>
  <c r="I314" i="11"/>
  <c r="P314" i="11"/>
  <c r="D415" i="11"/>
  <c r="D87" i="11"/>
  <c r="D88" i="11" s="1"/>
  <c r="S97" i="11"/>
  <c r="I114" i="11"/>
  <c r="I113" i="11" s="1"/>
  <c r="I121" i="11" s="1"/>
  <c r="S117" i="11"/>
  <c r="AL121" i="11"/>
  <c r="K134" i="11"/>
  <c r="J138" i="11"/>
  <c r="W154" i="11"/>
  <c r="H146" i="11"/>
  <c r="E150" i="11"/>
  <c r="K153" i="11"/>
  <c r="W255" i="11"/>
  <c r="J314" i="11"/>
  <c r="Q314" i="11"/>
  <c r="W110" i="11"/>
  <c r="AV110" i="11"/>
  <c r="K152" i="11"/>
  <c r="E425" i="11"/>
  <c r="AA97" i="11"/>
  <c r="S113" i="11"/>
  <c r="AN121" i="11"/>
  <c r="AZ121" i="11"/>
  <c r="K131" i="11"/>
  <c r="U143" i="11"/>
  <c r="K141" i="11"/>
  <c r="Y154" i="11"/>
  <c r="I150" i="11"/>
  <c r="D7" i="11"/>
  <c r="M409" i="10"/>
  <c r="H280" i="10"/>
  <c r="H283" i="10" s="1"/>
  <c r="AA19" i="11"/>
  <c r="F14" i="11"/>
  <c r="G68" i="11"/>
  <c r="G71" i="11" s="1"/>
  <c r="G73" i="11" s="1"/>
  <c r="F97" i="11"/>
  <c r="K104" i="11"/>
  <c r="BF72" i="11"/>
  <c r="BG72" i="11" s="1"/>
  <c r="BG68" i="11"/>
  <c r="BG71" i="11" s="1"/>
  <c r="BG73" i="11" s="1"/>
  <c r="S146" i="11"/>
  <c r="H156" i="11"/>
  <c r="D68" i="11"/>
  <c r="D71" i="11" s="1"/>
  <c r="D73" i="11" s="1"/>
  <c r="AQ123" i="11"/>
  <c r="X121" i="11"/>
  <c r="AJ121" i="11"/>
  <c r="AV121" i="11"/>
  <c r="F117" i="11"/>
  <c r="N143" i="11"/>
  <c r="H132" i="11"/>
  <c r="AA138" i="11"/>
  <c r="AA146" i="11"/>
  <c r="I156" i="11"/>
  <c r="D217" i="11"/>
  <c r="D218" i="11" s="1"/>
  <c r="M299" i="11"/>
  <c r="Y314" i="11"/>
  <c r="Z110" i="11"/>
  <c r="K100" i="11"/>
  <c r="G132" i="11"/>
  <c r="AJ147" i="11"/>
  <c r="G147" i="11"/>
  <c r="G146" i="11" s="1"/>
  <c r="E7" i="11"/>
  <c r="Q68" i="11"/>
  <c r="Q71" i="11" s="1"/>
  <c r="Q73" i="11" s="1"/>
  <c r="D123" i="11"/>
  <c r="D103" i="11"/>
  <c r="G103" i="11"/>
  <c r="BO103" i="11"/>
  <c r="K112" i="11"/>
  <c r="L121" i="11"/>
  <c r="Y121" i="11"/>
  <c r="AK121" i="11"/>
  <c r="BI121" i="11"/>
  <c r="G117" i="11"/>
  <c r="K120" i="11"/>
  <c r="J123" i="11"/>
  <c r="I132" i="11"/>
  <c r="E217" i="11"/>
  <c r="H253" i="11"/>
  <c r="D293" i="11"/>
  <c r="L314" i="11"/>
  <c r="AH132" i="11"/>
  <c r="AH143" i="11" s="1"/>
  <c r="AH157" i="11" s="1"/>
  <c r="J133" i="11"/>
  <c r="J132" i="11" s="1"/>
  <c r="H150" i="11"/>
  <c r="AA123" i="11"/>
  <c r="M143" i="11"/>
  <c r="E255" i="11"/>
  <c r="H103" i="11"/>
  <c r="K106" i="11"/>
  <c r="M121" i="11"/>
  <c r="BJ121" i="11"/>
  <c r="H117" i="11"/>
  <c r="K142" i="11"/>
  <c r="AC143" i="11"/>
  <c r="AC157" i="11" s="1"/>
  <c r="R255" i="11"/>
  <c r="AD310" i="11"/>
  <c r="AD314" i="11" s="1"/>
  <c r="F311" i="11"/>
  <c r="D425" i="11"/>
  <c r="D138" i="11"/>
  <c r="D113" i="11"/>
  <c r="F138" i="11"/>
  <c r="K151" i="11"/>
  <c r="T154" i="11"/>
  <c r="D97" i="11"/>
  <c r="K98" i="11"/>
  <c r="E138" i="11"/>
  <c r="K96" i="11"/>
  <c r="BI110" i="11"/>
  <c r="E113" i="11"/>
  <c r="E121" i="11" s="1"/>
  <c r="X143" i="11"/>
  <c r="F307" i="11"/>
  <c r="AJ133" i="11"/>
  <c r="F66" i="11"/>
  <c r="F61" i="10" s="1"/>
  <c r="AS66" i="11"/>
  <c r="AS68" i="11" s="1"/>
  <c r="AS71" i="11" s="1"/>
  <c r="AS73" i="11" s="1"/>
  <c r="AK110" i="11"/>
  <c r="AW97" i="11"/>
  <c r="AW110" i="11" s="1"/>
  <c r="F113" i="11"/>
  <c r="Y143" i="11"/>
  <c r="T143" i="11"/>
  <c r="AE146" i="11"/>
  <c r="AY99" i="11"/>
  <c r="AY97" i="11" s="1"/>
  <c r="K118" i="11"/>
  <c r="M110" i="11"/>
  <c r="Y110" i="11"/>
  <c r="AL110" i="11"/>
  <c r="AX97" i="11"/>
  <c r="BK110" i="11"/>
  <c r="G113" i="11"/>
  <c r="BO113" i="11"/>
  <c r="F156" i="11"/>
  <c r="S132" i="11"/>
  <c r="L143" i="11"/>
  <c r="Z143" i="11"/>
  <c r="F132" i="11"/>
  <c r="R154" i="11"/>
  <c r="AB146" i="11"/>
  <c r="AB154" i="11" s="1"/>
  <c r="D147" i="11"/>
  <c r="AA156" i="11"/>
  <c r="D255" i="11"/>
  <c r="K314" i="11"/>
  <c r="W314" i="11"/>
  <c r="H250" i="11"/>
  <c r="BE124" i="11" l="1"/>
  <c r="J121" i="11"/>
  <c r="AR124" i="11"/>
  <c r="X124" i="11"/>
  <c r="BD124" i="11"/>
  <c r="AX110" i="11"/>
  <c r="AX124" i="11" s="1"/>
  <c r="AE124" i="11"/>
  <c r="G361" i="10"/>
  <c r="G362" i="10" s="1"/>
  <c r="H143" i="11"/>
  <c r="N124" i="11"/>
  <c r="H121" i="11"/>
  <c r="AO124" i="11"/>
  <c r="F63" i="10"/>
  <c r="F66" i="10" s="1"/>
  <c r="I68" i="11"/>
  <c r="I71" i="11" s="1"/>
  <c r="I73" i="11" s="1"/>
  <c r="I61" i="10"/>
  <c r="I63" i="10" s="1"/>
  <c r="I66" i="10" s="1"/>
  <c r="AB157" i="11"/>
  <c r="AP124" i="11"/>
  <c r="Q124" i="11"/>
  <c r="AI110" i="11"/>
  <c r="G154" i="11"/>
  <c r="J110" i="11"/>
  <c r="J124" i="11" s="1"/>
  <c r="I110" i="11"/>
  <c r="I124" i="11" s="1"/>
  <c r="BA124" i="11"/>
  <c r="AY113" i="11"/>
  <c r="AY121" i="11" s="1"/>
  <c r="H238" i="10"/>
  <c r="H239" i="10" s="1"/>
  <c r="BC124" i="11"/>
  <c r="F154" i="11"/>
  <c r="BF124" i="11"/>
  <c r="BK124" i="11"/>
  <c r="D110" i="11"/>
  <c r="AF124" i="11"/>
  <c r="AG124" i="11"/>
  <c r="T124" i="11"/>
  <c r="F310" i="11"/>
  <c r="F314" i="11" s="1"/>
  <c r="BM124" i="11"/>
  <c r="F110" i="11"/>
  <c r="G143" i="11"/>
  <c r="BO110" i="11"/>
  <c r="E154" i="11"/>
  <c r="P124" i="11"/>
  <c r="O124" i="11"/>
  <c r="E143" i="11"/>
  <c r="AM124" i="11"/>
  <c r="AL124" i="11"/>
  <c r="AF157" i="11"/>
  <c r="I143" i="11"/>
  <c r="J154" i="11"/>
  <c r="AD124" i="11"/>
  <c r="R124" i="11"/>
  <c r="D121" i="11"/>
  <c r="AN124" i="11"/>
  <c r="U124" i="11"/>
  <c r="AH124" i="11"/>
  <c r="F20" i="10"/>
  <c r="F19" i="10" s="1"/>
  <c r="F22" i="10" s="1"/>
  <c r="F23" i="10" s="1"/>
  <c r="H154" i="11"/>
  <c r="I154" i="11"/>
  <c r="BB124" i="11"/>
  <c r="AA110" i="11"/>
  <c r="E314" i="11"/>
  <c r="S154" i="11"/>
  <c r="W124" i="11"/>
  <c r="U157" i="11"/>
  <c r="AA157" i="11" s="1"/>
  <c r="H110" i="11"/>
  <c r="S110" i="11"/>
  <c r="AQ124" i="11"/>
  <c r="AI121" i="11"/>
  <c r="D314" i="11"/>
  <c r="D317" i="11" s="1"/>
  <c r="K117" i="11"/>
  <c r="J143" i="11"/>
  <c r="AY110" i="11"/>
  <c r="Z124" i="11"/>
  <c r="AJ124" i="11"/>
  <c r="V124" i="11"/>
  <c r="BO121" i="11"/>
  <c r="E110" i="11"/>
  <c r="E124" i="11" s="1"/>
  <c r="K156" i="11"/>
  <c r="F143" i="11"/>
  <c r="BG110" i="11"/>
  <c r="BG125" i="11" s="1"/>
  <c r="K114" i="11"/>
  <c r="K113" i="11" s="1"/>
  <c r="BI124" i="11"/>
  <c r="AV124" i="11"/>
  <c r="K99" i="11"/>
  <c r="K97" i="11" s="1"/>
  <c r="BJ124" i="11"/>
  <c r="G110" i="11"/>
  <c r="AW124" i="11"/>
  <c r="M124" i="11"/>
  <c r="AK124" i="11"/>
  <c r="AA154" i="11"/>
  <c r="D143" i="11"/>
  <c r="K138" i="11"/>
  <c r="F121" i="11"/>
  <c r="AJ143" i="11"/>
  <c r="K150" i="11"/>
  <c r="D146" i="11"/>
  <c r="K147" i="11"/>
  <c r="S121" i="11"/>
  <c r="Y124" i="11"/>
  <c r="K123" i="11"/>
  <c r="K132" i="11"/>
  <c r="S143" i="11"/>
  <c r="H255" i="11"/>
  <c r="F19" i="11"/>
  <c r="F68" i="11"/>
  <c r="F71" i="11" s="1"/>
  <c r="F73" i="11" s="1"/>
  <c r="J66" i="11"/>
  <c r="L124" i="11"/>
  <c r="AE154" i="11"/>
  <c r="AJ146" i="11"/>
  <c r="K103" i="11"/>
  <c r="G121" i="11"/>
  <c r="AA143" i="11"/>
  <c r="K133" i="11"/>
  <c r="AJ132" i="11"/>
  <c r="H157" i="11" l="1"/>
  <c r="BO124" i="11"/>
  <c r="BO128" i="11" s="1"/>
  <c r="BO129" i="11" s="1"/>
  <c r="I157" i="11"/>
  <c r="K121" i="11"/>
  <c r="H124" i="11"/>
  <c r="AI124" i="11"/>
  <c r="D124" i="11"/>
  <c r="G157" i="11"/>
  <c r="BG124" i="11"/>
  <c r="E157" i="11"/>
  <c r="F124" i="11"/>
  <c r="J61" i="10"/>
  <c r="AY124" i="11"/>
  <c r="F157" i="11"/>
  <c r="J157" i="11"/>
  <c r="S124" i="11"/>
  <c r="AA124" i="11"/>
  <c r="G124" i="11"/>
  <c r="K110" i="11"/>
  <c r="K143" i="11"/>
  <c r="AJ154" i="11"/>
  <c r="AE157" i="11"/>
  <c r="AJ157" i="11" s="1"/>
  <c r="AL157" i="11" s="1"/>
  <c r="D154" i="11"/>
  <c r="K154" i="11" s="1"/>
  <c r="K146" i="11"/>
  <c r="BP128" i="11" l="1"/>
  <c r="K124" i="11"/>
  <c r="D157" i="11"/>
  <c r="K157" i="11" s="1"/>
  <c r="E48" i="6" l="1"/>
  <c r="E43" i="6"/>
  <c r="E35" i="6"/>
  <c r="E27" i="6"/>
  <c r="E15" i="6"/>
  <c r="E8" i="6"/>
  <c r="E41" i="6" l="1"/>
  <c r="E25" i="6"/>
  <c r="E54" i="6"/>
  <c r="E55" i="6" l="1"/>
  <c r="E32" i="5"/>
  <c r="D32" i="5" l="1"/>
  <c r="D10" i="5"/>
  <c r="D27" i="5" s="1"/>
  <c r="D65" i="4"/>
  <c r="D52" i="4"/>
  <c r="D46" i="4"/>
  <c r="D30" i="4"/>
  <c r="D19" i="4"/>
  <c r="D270" i="9"/>
  <c r="D266" i="9"/>
  <c r="K89" i="9"/>
  <c r="K102" i="9" s="1"/>
  <c r="K116" i="9" s="1"/>
  <c r="D29" i="5" l="1"/>
  <c r="D31" i="5" s="1"/>
  <c r="D31" i="4"/>
  <c r="D53" i="4"/>
  <c r="D66" i="4" s="1"/>
  <c r="D38" i="5" l="1"/>
  <c r="D37" i="5"/>
  <c r="F266" i="9" l="1"/>
  <c r="F270" i="9" s="1"/>
  <c r="F253" i="9"/>
  <c r="G249" i="9"/>
  <c r="F249" i="9"/>
  <c r="E216" i="9"/>
  <c r="J138" i="9"/>
  <c r="K139" i="9"/>
  <c r="K138" i="9" s="1"/>
  <c r="K146" i="9" s="1"/>
  <c r="K149" i="9" s="1"/>
  <c r="K94" i="9"/>
  <c r="J62" i="9" l="1"/>
  <c r="J63" i="9" s="1"/>
  <c r="J66" i="9" s="1"/>
  <c r="J68" i="9" s="1"/>
  <c r="E30" i="4" l="1"/>
  <c r="E31" i="4" s="1"/>
  <c r="J23" i="7"/>
  <c r="K23" i="7" s="1"/>
  <c r="L407" i="9" l="1"/>
  <c r="K407" i="9"/>
  <c r="J407" i="9"/>
  <c r="I407" i="9"/>
  <c r="G407" i="9"/>
  <c r="F407" i="9"/>
  <c r="E407" i="9"/>
  <c r="D407" i="9"/>
  <c r="H406" i="9"/>
  <c r="M406" i="9" s="1"/>
  <c r="H405" i="9"/>
  <c r="M405" i="9" s="1"/>
  <c r="H404" i="9"/>
  <c r="M404" i="9" s="1"/>
  <c r="H403" i="9"/>
  <c r="M403" i="9" s="1"/>
  <c r="H402" i="9"/>
  <c r="M402" i="9" s="1"/>
  <c r="H401" i="9"/>
  <c r="M401" i="9" s="1"/>
  <c r="H400" i="9"/>
  <c r="M400" i="9" s="1"/>
  <c r="H399" i="9"/>
  <c r="M399" i="9" s="1"/>
  <c r="H398" i="9"/>
  <c r="M398" i="9" s="1"/>
  <c r="H397" i="9"/>
  <c r="M397" i="9" s="1"/>
  <c r="M407" i="9" l="1"/>
  <c r="H407" i="9"/>
  <c r="G359" i="9"/>
  <c r="F359" i="9"/>
  <c r="E359" i="9"/>
  <c r="F380" i="9" l="1"/>
  <c r="D309" i="9"/>
  <c r="H236" i="9"/>
  <c r="I179" i="9"/>
  <c r="F164" i="9" l="1"/>
  <c r="G236" i="9" l="1"/>
  <c r="E331" i="9"/>
  <c r="E236" i="9"/>
  <c r="F236" i="9"/>
  <c r="E308" i="9" l="1"/>
  <c r="E309" i="9" s="1"/>
  <c r="E298" i="9"/>
  <c r="E290" i="9"/>
  <c r="G278" i="9"/>
  <c r="H278" i="9" s="1"/>
  <c r="D390" i="9" l="1"/>
  <c r="D331" i="9"/>
  <c r="D236" i="9"/>
  <c r="E380" i="9"/>
  <c r="D359" i="9"/>
  <c r="D369" i="9"/>
  <c r="E390" i="9" l="1"/>
  <c r="D380" i="9"/>
  <c r="E369" i="9"/>
  <c r="E319" i="9"/>
  <c r="D319" i="9"/>
  <c r="E302" i="9"/>
  <c r="D302" i="9"/>
  <c r="E294" i="9"/>
  <c r="E296" i="9" s="1"/>
  <c r="D294" i="9"/>
  <c r="D296" i="9" s="1"/>
  <c r="I281" i="9"/>
  <c r="H281" i="9"/>
  <c r="G281" i="9"/>
  <c r="F281" i="9"/>
  <c r="E281" i="9"/>
  <c r="D281" i="9"/>
  <c r="D243" i="9"/>
  <c r="G225" i="9"/>
  <c r="F225" i="9"/>
  <c r="E225" i="9"/>
  <c r="D225" i="9"/>
  <c r="D216" i="9"/>
  <c r="E204" i="9"/>
  <c r="D204" i="9"/>
  <c r="E191" i="9"/>
  <c r="D191" i="9"/>
  <c r="E79" i="9"/>
  <c r="D79" i="9"/>
  <c r="E52" i="9"/>
  <c r="D52" i="9"/>
  <c r="E45" i="9"/>
  <c r="D45" i="9"/>
  <c r="E32" i="9"/>
  <c r="D32" i="9"/>
  <c r="E19" i="9"/>
  <c r="E22" i="9" s="1"/>
  <c r="D19" i="9"/>
  <c r="D22" i="9" s="1"/>
  <c r="E10" i="9"/>
  <c r="D10" i="9"/>
  <c r="E243" i="9" l="1"/>
  <c r="F19" i="9"/>
  <c r="F22" i="9" l="1"/>
  <c r="E57" i="6" l="1"/>
  <c r="F56" i="6" l="1"/>
  <c r="A7" i="7" l="1"/>
  <c r="A3" i="4"/>
  <c r="A7" i="3"/>
  <c r="A3" i="6" l="1"/>
  <c r="E10" i="5"/>
  <c r="E27" i="5" s="1"/>
  <c r="F27" i="7" l="1"/>
  <c r="E27" i="7"/>
  <c r="K26" i="7"/>
  <c r="M26" i="7" s="1"/>
  <c r="M25" i="7"/>
  <c r="K24" i="7"/>
  <c r="M24" i="7" s="1"/>
  <c r="I27" i="7"/>
  <c r="H27" i="7"/>
  <c r="F48" i="6"/>
  <c r="F43" i="6"/>
  <c r="F35" i="6"/>
  <c r="F27" i="6"/>
  <c r="F8" i="6"/>
  <c r="D44" i="5"/>
  <c r="D43" i="5"/>
  <c r="E29" i="5"/>
  <c r="E31" i="5" s="1"/>
  <c r="E38" i="5" s="1"/>
  <c r="A4" i="5"/>
  <c r="E46" i="4"/>
  <c r="E52" i="4"/>
  <c r="F25" i="6" l="1"/>
  <c r="F41" i="6"/>
  <c r="F54" i="6"/>
  <c r="E37" i="5"/>
  <c r="L27" i="7"/>
  <c r="E53" i="4"/>
  <c r="E66" i="4" s="1"/>
  <c r="G27" i="7"/>
  <c r="M23" i="7"/>
  <c r="F55" i="6" l="1"/>
  <c r="J22" i="7"/>
  <c r="F57" i="6" l="1"/>
  <c r="J27" i="7"/>
  <c r="K22" i="7"/>
  <c r="M22" i="7"/>
  <c r="K27" i="7" l="1"/>
  <c r="M27" i="7"/>
  <c r="AE67" i="11"/>
  <c r="AE68" i="11" s="1"/>
  <c r="AE71" i="11" s="1"/>
  <c r="AE73" i="11" s="1"/>
  <c r="E67" i="11"/>
  <c r="Z68" i="11"/>
  <c r="Z71" i="11" s="1"/>
  <c r="Z73" i="11" s="1"/>
  <c r="J67" i="11" l="1"/>
  <c r="J68" i="11" s="1"/>
  <c r="J71" i="11" s="1"/>
  <c r="J73" i="11" s="1"/>
  <c r="E62" i="10"/>
  <c r="E68" i="11"/>
  <c r="E71" i="11" s="1"/>
  <c r="E73" i="11" s="1"/>
  <c r="E63" i="10" l="1"/>
  <c r="E66" i="10" s="1"/>
  <c r="J62" i="10"/>
  <c r="J63" i="10" s="1"/>
  <c r="J66" i="10" s="1"/>
  <c r="J71" i="10" l="1"/>
  <c r="J73" i="10"/>
  <c r="J74" i="10" s="1"/>
</calcChain>
</file>

<file path=xl/sharedStrings.xml><?xml version="1.0" encoding="utf-8"?>
<sst xmlns="http://schemas.openxmlformats.org/spreadsheetml/2006/main" count="3528" uniqueCount="695">
  <si>
    <t xml:space="preserve">Сангийн сайдын 2017 оны 12 дугаар сарын 14-ны өдрийн 361 тоот 
тушаалын 2 дугаар хавсралт
</t>
  </si>
  <si>
    <t>Байгууллагын регистр</t>
  </si>
  <si>
    <t>Хаяг:</t>
  </si>
  <si>
    <t>УБ хот,ХУД Чингисийн өргөн чөлөө-14, АПУ ХК-ийн байр</t>
  </si>
  <si>
    <t>Шуудангийн хаяг:</t>
  </si>
  <si>
    <t>Улаанбаатар-36</t>
  </si>
  <si>
    <t>Утас:</t>
  </si>
  <si>
    <t>11 342419</t>
  </si>
  <si>
    <t>Факс:</t>
  </si>
  <si>
    <t>11 343063</t>
  </si>
  <si>
    <t>Өмчийн хэлбэр:</t>
  </si>
  <si>
    <t>Төрийн.......хувь</t>
  </si>
  <si>
    <t>Хувийн..100....хувь</t>
  </si>
  <si>
    <t xml:space="preserve"> АПУ ХК-ийн</t>
  </si>
  <si>
    <t>Нэгтгэсэн санхүүгийн тайлан</t>
  </si>
  <si>
    <t>Хянаж хүлээн авсан байгууллагын нэр</t>
  </si>
  <si>
    <t>Сар, өдөр</t>
  </si>
  <si>
    <t>Гарын үсэг</t>
  </si>
  <si>
    <t xml:space="preserve"> нэгтгэсэн санхүүгийн тайлангийн</t>
  </si>
  <si>
    <t>бодит байдлын тухай мэдэгдэл</t>
  </si>
  <si>
    <t>1. Бүх ажил гүйлгээ бодитоор гарсан бөгөөд холбогдох анхан шатны баримтыг үндэслэн нягтлан бодох бүртгэл, санхүүгийн тайланд үнэн зөв тусгасан</t>
  </si>
  <si>
    <t>3. Аж ахуйн нэгжийн үйл ажиллагааны эдийн засаг, санхүүгийн бүхий л үйл явцыг иж бүрэн хамарсан</t>
  </si>
  <si>
    <t>4. Тайлант үеийн үр дүнд өмнөх оны ажил гүйлгээнээс шилжин тусгагдаагүй, мөн тайлант оны ажил гүйлгээнээс орхигдсон зүйл байхгүй</t>
  </si>
  <si>
    <t>5. Бүх хөрөнгө, авлага, өр төлбөр, орлого, зардлыг холбогдох Санхүүгийн тайлагналын олон улсын стандартын дагуу үнэн зөв тусгасан</t>
  </si>
  <si>
    <t>6. Энэ тайланд тусгагдсан бүхий л зүйл манай байгууллагын албан ёсны өмчлөлд байдаг бөгөөд орхигдсон зүйл үгүй болно.</t>
  </si>
  <si>
    <t xml:space="preserve"> </t>
  </si>
  <si>
    <t>ГҮЙЦЭТГЭХ ЗАХИРАЛ                                            Ц.ЭРДЭНЭБИЛЭГ</t>
  </si>
  <si>
    <t>САНХҮҮ ЭРХЭЛСЭН ЗАХИРАЛ                             Г.ЭНХБИЛЭГ</t>
  </si>
  <si>
    <t>Г.ЭНХБИЛЭГ</t>
  </si>
  <si>
    <t>.................................</t>
  </si>
  <si>
    <t>САНХҮҮ ЭРХЭЛСЭН ЗАХИРАЛ</t>
  </si>
  <si>
    <t>Ц. ЭРДЭНЭБИЛЭГ</t>
  </si>
  <si>
    <t>ГҮЙЦЭТГЭХ ЗАХИРАЛ</t>
  </si>
  <si>
    <t xml:space="preserve"> ӨР ТӨЛБӨР БА ЭЗДИЙН ӨМЧ</t>
  </si>
  <si>
    <t>2.4</t>
  </si>
  <si>
    <t xml:space="preserve">   Эздийн өмчийн дүн</t>
  </si>
  <si>
    <t>2.3.20</t>
  </si>
  <si>
    <t xml:space="preserve">      Хяналтын эрхгүй хувь оролцоонд ногдох</t>
  </si>
  <si>
    <t>2.3.11</t>
  </si>
  <si>
    <t xml:space="preserve">      Хуримтлагдсан ашиг</t>
  </si>
  <si>
    <t>2.3.9</t>
  </si>
  <si>
    <t xml:space="preserve">      Эздийн өмчийн бусад хэсэг</t>
  </si>
  <si>
    <t>2.3.8</t>
  </si>
  <si>
    <t xml:space="preserve">      Гадаад валютын хөрвүүлэлтийн нөөц</t>
  </si>
  <si>
    <t>2.3.7</t>
  </si>
  <si>
    <t xml:space="preserve">      Хөрөнгийн дахин үнэлгээний нэмэгдэл</t>
  </si>
  <si>
    <t>2.3.6</t>
  </si>
  <si>
    <t xml:space="preserve">      Нэмж төлөгдсөн капитал</t>
  </si>
  <si>
    <t>2.3.5</t>
  </si>
  <si>
    <t xml:space="preserve">      Халаасны хувьцаа</t>
  </si>
  <si>
    <t>2.3.4</t>
  </si>
  <si>
    <t xml:space="preserve">      Хувьцаат өр төлбөр</t>
  </si>
  <si>
    <t>2.3.3</t>
  </si>
  <si>
    <t xml:space="preserve">      Хувийн өмч</t>
  </si>
  <si>
    <t>2.3.2</t>
  </si>
  <si>
    <t xml:space="preserve">      Төрийн өмч</t>
  </si>
  <si>
    <t>2.3.1</t>
  </si>
  <si>
    <t xml:space="preserve">   Эздийн өмч</t>
  </si>
  <si>
    <t>2.3</t>
  </si>
  <si>
    <t xml:space="preserve">   Өр төлбөрийн нийт дүн</t>
  </si>
  <si>
    <t>2.2</t>
  </si>
  <si>
    <t xml:space="preserve">   Урт хугацаат өр төлбөрийн дүн</t>
  </si>
  <si>
    <t>2.1.2.20</t>
  </si>
  <si>
    <t xml:space="preserve">      Бусад урт хугацаат өр төлбөр</t>
  </si>
  <si>
    <t>2.1.2.4</t>
  </si>
  <si>
    <t xml:space="preserve">      Хойшлогдсон татварын өр</t>
  </si>
  <si>
    <t>2.1.2.3</t>
  </si>
  <si>
    <t xml:space="preserve">      Нөөц / өр төлбөр/</t>
  </si>
  <si>
    <t>2.1.2.2</t>
  </si>
  <si>
    <t xml:space="preserve">      Урт хугацаат  зээл</t>
  </si>
  <si>
    <t>2.1.2.1</t>
  </si>
  <si>
    <t xml:space="preserve">   Урт хугацаат өр төлбөр</t>
  </si>
  <si>
    <t>2.1.2</t>
  </si>
  <si>
    <t xml:space="preserve">   Богино хугацаат өр төлбөрийн дүн</t>
  </si>
  <si>
    <t>2.1.1.20</t>
  </si>
  <si>
    <t xml:space="preserve">      Борлуулах зорилгоор эзэмшиж буй эргэлтийн бус хөрөнгө ( борлуулах бүлэг хөрөнгө )- нд хамаарах өр төлбөр</t>
  </si>
  <si>
    <t>2.1.1.11</t>
  </si>
  <si>
    <t xml:space="preserve">      Бусад богино хугацаат өр төлбөр</t>
  </si>
  <si>
    <t>2.1.1.10</t>
  </si>
  <si>
    <t xml:space="preserve">      Нөөц / өр төлбөр /</t>
  </si>
  <si>
    <t>2.1.1.9</t>
  </si>
  <si>
    <t xml:space="preserve">      Урьдчилж орсон орлого</t>
  </si>
  <si>
    <t>2.1.1.8</t>
  </si>
  <si>
    <t xml:space="preserve">      Ногдол ашгийн өглөг</t>
  </si>
  <si>
    <t>2.1.1.7</t>
  </si>
  <si>
    <t xml:space="preserve">      Хүүний өглөг</t>
  </si>
  <si>
    <t>2.1.1.6</t>
  </si>
  <si>
    <t xml:space="preserve">      Богино хугацаат зээл</t>
  </si>
  <si>
    <t>2.1.1.5</t>
  </si>
  <si>
    <t xml:space="preserve">      НДШ-ийн өглөг</t>
  </si>
  <si>
    <t>2.1.1.4</t>
  </si>
  <si>
    <t xml:space="preserve">      Татварын өр</t>
  </si>
  <si>
    <t>2.1.1.3</t>
  </si>
  <si>
    <t xml:space="preserve">      Цалингийн өглөг</t>
  </si>
  <si>
    <t>2.1.1.2</t>
  </si>
  <si>
    <t xml:space="preserve">      Дансны өглөг</t>
  </si>
  <si>
    <t>2.1.1.1</t>
  </si>
  <si>
    <t xml:space="preserve">   Богино хугацаат өр төлбөр</t>
  </si>
  <si>
    <t>2.1.1</t>
  </si>
  <si>
    <t xml:space="preserve">   ӨР ТӨЛБӨР</t>
  </si>
  <si>
    <t>2.1</t>
  </si>
  <si>
    <t>2</t>
  </si>
  <si>
    <t xml:space="preserve"> НИЙТ ХӨРӨНГИЙН ДҮН</t>
  </si>
  <si>
    <t>1.3</t>
  </si>
  <si>
    <t xml:space="preserve">   Эргэлтийн бус хөрөнгийн дүн</t>
  </si>
  <si>
    <t>1.2.20</t>
  </si>
  <si>
    <t xml:space="preserve">     Гүүдвилл</t>
  </si>
  <si>
    <t>1.2.9</t>
  </si>
  <si>
    <t xml:space="preserve">     Бусад эргэлтийн бус хөрөнгө</t>
  </si>
  <si>
    <t>1.2.8</t>
  </si>
  <si>
    <t xml:space="preserve">     Хөрөнгө орлуулалтын зориулалттай үл хөдлөх хөрөнгө</t>
  </si>
  <si>
    <t>1.2.7</t>
  </si>
  <si>
    <t xml:space="preserve">     Хойшлогдсон татварын хөрөнгө</t>
  </si>
  <si>
    <t>1.2.6</t>
  </si>
  <si>
    <t xml:space="preserve">     Хайгуул ба үнэлгээний хөрөнгө</t>
  </si>
  <si>
    <t>1.2.5</t>
  </si>
  <si>
    <t xml:space="preserve">     Урт хугацаат хөрөнгө оруулалт</t>
  </si>
  <si>
    <t>1.2.4</t>
  </si>
  <si>
    <t xml:space="preserve">     Биологийн хөрөнгө</t>
  </si>
  <si>
    <t>1.2.3</t>
  </si>
  <si>
    <t xml:space="preserve">     Биет бус хөрөнгө</t>
  </si>
  <si>
    <t>1.2.2</t>
  </si>
  <si>
    <t xml:space="preserve">     Үндсэн хөрөнгө</t>
  </si>
  <si>
    <t>1.2.1</t>
  </si>
  <si>
    <t xml:space="preserve">   Эргэлтийн бус хөрөнгө</t>
  </si>
  <si>
    <t>1.2</t>
  </si>
  <si>
    <t xml:space="preserve">   Эргэлтийн хөрөнгийн дүн</t>
  </si>
  <si>
    <t>1.1.20</t>
  </si>
  <si>
    <t xml:space="preserve">     Борлуулах зорилгоор эзэмшиж буй эргэлтийн бус хөрөнгө (борлуулах бүлэг хөрөнгө)</t>
  </si>
  <si>
    <t>1.1.9</t>
  </si>
  <si>
    <t xml:space="preserve">     Бусад эргэлтийн хөрөнгө</t>
  </si>
  <si>
    <t>1.1.8</t>
  </si>
  <si>
    <t xml:space="preserve">     Урьдчилж төлсөн зардал тооцоо</t>
  </si>
  <si>
    <t>1.1.7</t>
  </si>
  <si>
    <t xml:space="preserve">     Бараа материал</t>
  </si>
  <si>
    <t>1.1.6</t>
  </si>
  <si>
    <t xml:space="preserve">     Бусад санхүүгийн хөрөнгө</t>
  </si>
  <si>
    <t>1.1.5</t>
  </si>
  <si>
    <t xml:space="preserve">     Бусад авлага</t>
  </si>
  <si>
    <t>1.1.4</t>
  </si>
  <si>
    <t xml:space="preserve">     Татвар, НДШ-ийн авлага</t>
  </si>
  <si>
    <t>1.1.3</t>
  </si>
  <si>
    <t xml:space="preserve">     Дансны авлага</t>
  </si>
  <si>
    <t>1.1.2</t>
  </si>
  <si>
    <t xml:space="preserve">     Мөнгө түүнтэй адилтгах хөрөнгө</t>
  </si>
  <si>
    <t>1.1.1</t>
  </si>
  <si>
    <t xml:space="preserve">   Эргэлтийн хөрөнгө</t>
  </si>
  <si>
    <t>1.1</t>
  </si>
  <si>
    <t xml:space="preserve"> ХӨРӨНГӨ</t>
  </si>
  <si>
    <t>1</t>
  </si>
  <si>
    <t>Эцсийн үлдэгдэл</t>
  </si>
  <si>
    <t>Эхний үлдэгдэл</t>
  </si>
  <si>
    <t>Балансын зүйл</t>
  </si>
  <si>
    <t>Мөрийн дугаар</t>
  </si>
  <si>
    <t>/төгрөгөөр/</t>
  </si>
  <si>
    <t>Тайлант үе:</t>
  </si>
  <si>
    <t>Нэгтгэсэн санхүү байдлын тайлан</t>
  </si>
  <si>
    <t>АПУ ХК</t>
  </si>
  <si>
    <t>Нэгтгэсэн орлогын дэлгэрэнгүй тайлан</t>
  </si>
  <si>
    <t>Үзүүлэлт</t>
  </si>
  <si>
    <t>Өмнөх оны дүн</t>
  </si>
  <si>
    <t>Тайлан оны дүн</t>
  </si>
  <si>
    <t xml:space="preserve">  Борлуулалтын орлого ( цэвэр )</t>
  </si>
  <si>
    <t xml:space="preserve">  Борлуулалтын өртөг</t>
  </si>
  <si>
    <t xml:space="preserve">  Нийт ашиг ( алдагдал )</t>
  </si>
  <si>
    <t>4</t>
  </si>
  <si>
    <t xml:space="preserve">  Түрээсийн орлого</t>
  </si>
  <si>
    <t>5</t>
  </si>
  <si>
    <t xml:space="preserve">  Хүүгийн орлого</t>
  </si>
  <si>
    <t>6</t>
  </si>
  <si>
    <t xml:space="preserve">  Ногдол ашгийн орлого</t>
  </si>
  <si>
    <t>7</t>
  </si>
  <si>
    <t xml:space="preserve">  Эрхийн шимтгэлийн орлого</t>
  </si>
  <si>
    <t>8</t>
  </si>
  <si>
    <t xml:space="preserve">  Бусад орлого</t>
  </si>
  <si>
    <t>9</t>
  </si>
  <si>
    <t xml:space="preserve">  Борлуулалт, маркетингийн зардал</t>
  </si>
  <si>
    <t>10</t>
  </si>
  <si>
    <t xml:space="preserve">  Ерөнхий ба удирдлагын зардал</t>
  </si>
  <si>
    <t>11</t>
  </si>
  <si>
    <t xml:space="preserve">  Санхүүгийн зардал</t>
  </si>
  <si>
    <t>12</t>
  </si>
  <si>
    <t xml:space="preserve">  Бусад зардал</t>
  </si>
  <si>
    <t>13</t>
  </si>
  <si>
    <t xml:space="preserve">  Гадаад валютын ханшийн зөрүүний олз ( гарз )</t>
  </si>
  <si>
    <t>14</t>
  </si>
  <si>
    <t xml:space="preserve">  Үндсэн хөрөнгө данснаас хассаны олз ( гарз )</t>
  </si>
  <si>
    <t>15</t>
  </si>
  <si>
    <t xml:space="preserve">  Биет бус хөрөнгө данснаас хассаны олз ( гарз )</t>
  </si>
  <si>
    <t>16</t>
  </si>
  <si>
    <t xml:space="preserve">  Хөрөнгө орлуулалт борлуулсанаас үүссэн олз ( гарз )</t>
  </si>
  <si>
    <t>17</t>
  </si>
  <si>
    <t xml:space="preserve">  Бусад ашиг ( алдагдал )</t>
  </si>
  <si>
    <t>18</t>
  </si>
  <si>
    <t xml:space="preserve">  Татвар төлөхийн өмнөх ашиг ( алдагдал )</t>
  </si>
  <si>
    <t>19</t>
  </si>
  <si>
    <t xml:space="preserve">  Орлогын татварын зардал</t>
  </si>
  <si>
    <t>20</t>
  </si>
  <si>
    <t xml:space="preserve">  Татварын дараах ашиг ( алдагдал )</t>
  </si>
  <si>
    <t>21</t>
  </si>
  <si>
    <t xml:space="preserve">  Зогсоосон үйл ажиллагааны татварын дараах ашиг ( алдагдал )</t>
  </si>
  <si>
    <t>22</t>
  </si>
  <si>
    <t xml:space="preserve">  Тайлант үеийн цэвэр ашиг ( алдагдал )</t>
  </si>
  <si>
    <t>23</t>
  </si>
  <si>
    <t xml:space="preserve">  Бусад дэлгэрэнгүй орлого</t>
  </si>
  <si>
    <t xml:space="preserve">  Хөрөнгийн дахин үнэлгээний нэмэгдэлийн зөрүү</t>
  </si>
  <si>
    <t xml:space="preserve">  Гадаад валютын хөрвүүлэлтийн зөрүү</t>
  </si>
  <si>
    <t xml:space="preserve">  Бусад олз ( гарз )</t>
  </si>
  <si>
    <t xml:space="preserve">  Ажилчдын тэтгэмжийн дахин хэмжилт</t>
  </si>
  <si>
    <t>24</t>
  </si>
  <si>
    <t xml:space="preserve">  Орлогын нийт дүн</t>
  </si>
  <si>
    <t>Толгой компанийн хувьцаа эзэмшигчдэд ногдох</t>
  </si>
  <si>
    <t xml:space="preserve">Хяналтын эрхгүй хувь оролцоонд ногдох </t>
  </si>
  <si>
    <t>25</t>
  </si>
  <si>
    <t xml:space="preserve">  Нэгж хувьцаанд ноогдох суурь ашиг ( алдагдал )</t>
  </si>
  <si>
    <t>Нэгтгэсэн мөнгөн гүйлгээний тайлан</t>
  </si>
  <si>
    <t>Тайлант жилийн дүн</t>
  </si>
  <si>
    <t xml:space="preserve">  Үндсэн үйл ажиллагааны мөнгөн гүйлгээ</t>
  </si>
  <si>
    <t xml:space="preserve">  Мөнгөн орлогын дүн (+)</t>
  </si>
  <si>
    <t xml:space="preserve">        Бараа борлуулсан, үйлчилгээ үзүүлсэний орлого</t>
  </si>
  <si>
    <t xml:space="preserve">        Эрхийн шимтгэл, хураамж, төлбөрийн орлого</t>
  </si>
  <si>
    <t xml:space="preserve">        Даатгалын нөхвөрөөс хүлээн авсан мөнгө</t>
  </si>
  <si>
    <t xml:space="preserve">        Буцаан авсан албан татвар</t>
  </si>
  <si>
    <t xml:space="preserve">        Татаас, санхүүжилтийн орлого</t>
  </si>
  <si>
    <t xml:space="preserve">        Бусад мөнгөн орлого</t>
  </si>
  <si>
    <t xml:space="preserve">  Мөнгөн зарлагын дүн (-)</t>
  </si>
  <si>
    <t xml:space="preserve">        Ажиллагчдад төлсөн</t>
  </si>
  <si>
    <t xml:space="preserve">        Нийгмийн даатгалын байгууллагад төлсөн</t>
  </si>
  <si>
    <t xml:space="preserve">        Бараа материал худалдан авахад төлсөн</t>
  </si>
  <si>
    <t xml:space="preserve">        Ашиглалтын зардалд төлсөн</t>
  </si>
  <si>
    <t xml:space="preserve">        Түлш, шатахуун, тээврийн хөлс, сэлбэг хэрэгсэлд төлсөн</t>
  </si>
  <si>
    <t xml:space="preserve">        Хүүний төлбөрт төлсөн</t>
  </si>
  <si>
    <t xml:space="preserve">        Татварын байгууллагад төлсөн</t>
  </si>
  <si>
    <t xml:space="preserve">        Даатгалын төлбөрт төлсөн</t>
  </si>
  <si>
    <t xml:space="preserve">        Бусад мөнгөн зарлага</t>
  </si>
  <si>
    <t xml:space="preserve">  Үндсэн үйл ажиллагааны цэвэр мөнгөн гүйлгээний дүн</t>
  </si>
  <si>
    <t xml:space="preserve">  Хөрөнгө оруулалтын үйл ажиллагааны мөнгөн гүйлгээ</t>
  </si>
  <si>
    <t xml:space="preserve">        Үндсэн хөрөнгө борлуулсаны орлого</t>
  </si>
  <si>
    <t xml:space="preserve">        Биет бус хөрөнгө борлуулсаны орлого</t>
  </si>
  <si>
    <t>2.1.3</t>
  </si>
  <si>
    <t xml:space="preserve">        Хөрөнгө оруулалт борлуулсаны орлого</t>
  </si>
  <si>
    <t>2.1.4</t>
  </si>
  <si>
    <t xml:space="preserve">        Бусад урт хугацаат хөрөнгө боруулсаны орлого</t>
  </si>
  <si>
    <t>2.1.5</t>
  </si>
  <si>
    <t xml:space="preserve">        Бусдад олгосон зээл, мөнгөн урьдчилгааны буцаан төлөлт</t>
  </si>
  <si>
    <t>2.1.6</t>
  </si>
  <si>
    <t xml:space="preserve">        Хүлээн авсан хүүний орлого</t>
  </si>
  <si>
    <t>2.1.7</t>
  </si>
  <si>
    <t xml:space="preserve">        Хүлээн авсан ногдол ашиг</t>
  </si>
  <si>
    <t>2.2.1</t>
  </si>
  <si>
    <t xml:space="preserve">        Үндсэн хөрөнгө олж эзэмшихэд төлсөн</t>
  </si>
  <si>
    <t>2.2.2</t>
  </si>
  <si>
    <t xml:space="preserve">        Биет бус хөрөнгө олж эзэмшихэд төлсөн</t>
  </si>
  <si>
    <t>2.2.3</t>
  </si>
  <si>
    <t xml:space="preserve">        Хөрөнгө оруулалт олж эзэмшихэд төлсөн</t>
  </si>
  <si>
    <t>2.2.4</t>
  </si>
  <si>
    <t xml:space="preserve">        Бусад урт хугацаат хөрөнгө олж эзэмшихэд төлсөн</t>
  </si>
  <si>
    <t>2.2.5</t>
  </si>
  <si>
    <t xml:space="preserve">        Бусдад олгосон зээл болон урьдчилгаа</t>
  </si>
  <si>
    <t xml:space="preserve">  Хөрөнгө оруулалтын үйл ажиллагааны цэвэр мөнгөн гүйлгээний дүн</t>
  </si>
  <si>
    <t>3</t>
  </si>
  <si>
    <t xml:space="preserve">  Санхүүгийн үйл ажиллагааны мөнгөн гүйлгээ</t>
  </si>
  <si>
    <t>3.1</t>
  </si>
  <si>
    <t>3.1.1</t>
  </si>
  <si>
    <t xml:space="preserve">        Зээл авсан, өрийн үнэт цаас гаргаснаас хүлээн авсан</t>
  </si>
  <si>
    <t>3.1.2</t>
  </si>
  <si>
    <t xml:space="preserve">        Хувьцаа болон өмчийн бусад үнэт цаас гаргаснаас хүлээн авсан</t>
  </si>
  <si>
    <t>3.1.3</t>
  </si>
  <si>
    <t xml:space="preserve">        Төрөл бүрийн хандив</t>
  </si>
  <si>
    <t>3.1.4</t>
  </si>
  <si>
    <t xml:space="preserve">        Валютын ханшийн тэгшитгэлийн ашиг</t>
  </si>
  <si>
    <t>3.2</t>
  </si>
  <si>
    <t>3.2.1</t>
  </si>
  <si>
    <t xml:space="preserve">        Зээл, өрийн үнэт цаасны төлбөрт төлсөн</t>
  </si>
  <si>
    <t>3.2.2</t>
  </si>
  <si>
    <t xml:space="preserve">        Санхүүгийн түрээсийн өглөгт төлсөн</t>
  </si>
  <si>
    <t>3.2.3</t>
  </si>
  <si>
    <t xml:space="preserve">        Хувьцаа буцаан худалдаж төлсөн</t>
  </si>
  <si>
    <t>3.2.4</t>
  </si>
  <si>
    <t xml:space="preserve">        Төлсөн ногдол ашиг</t>
  </si>
  <si>
    <t>3.2.5</t>
  </si>
  <si>
    <t xml:space="preserve">  Валютын ханшийн тэгшитгэлийн алдагдал</t>
  </si>
  <si>
    <t>3.3</t>
  </si>
  <si>
    <t xml:space="preserve">  Санхүүгийн үйл ажиллагааны цэвэр мөнгөн гүйлгээний дүн</t>
  </si>
  <si>
    <t xml:space="preserve">  Бүх цэвэр мөнгөн гүйлгээ</t>
  </si>
  <si>
    <t xml:space="preserve">  Мөнгө, түүнтэй адилтгах хөрөнгийн эхний үлдэгдэл</t>
  </si>
  <si>
    <t xml:space="preserve">  Мөнгө, түүнтэй адилтгах хөрөнгийн эцсийн үлдэгдэл</t>
  </si>
  <si>
    <t>........................................</t>
  </si>
  <si>
    <t>Нэгтгэсэн өмчийн өөрчлөлтийн тайлан</t>
  </si>
  <si>
    <t>№</t>
  </si>
  <si>
    <t>Өмч</t>
  </si>
  <si>
    <t>Халаасны хувьцаа</t>
  </si>
  <si>
    <t>Нэмж төлөгдсөн капитал</t>
  </si>
  <si>
    <t>Хөрөнгийн дахин үнэлгээний нэмэгдэл</t>
  </si>
  <si>
    <t>Гадаад валютын хөрвүүлэлтийн нөөц</t>
  </si>
  <si>
    <t>Эздийн өмчийн бусад хэсэг</t>
  </si>
  <si>
    <t>Хуримтлагдсан ашиг</t>
  </si>
  <si>
    <t>Нийт дүн</t>
  </si>
  <si>
    <t>Хяналтын бус хувь оролцоо</t>
  </si>
  <si>
    <t>Нягтлан бодох бүртгэлийн бодлогын өөрчлөлтийн нөлөө, алдааны залруулга</t>
  </si>
  <si>
    <t>Залруулсан үлдэгдэл</t>
  </si>
  <si>
    <t>Тайлант үеийн цэвэр ашиг ( алдагдал )</t>
  </si>
  <si>
    <t>Бусад дэлгэрэнгүй орлого</t>
  </si>
  <si>
    <t>Өмчид гаргасан өөрчлөлт</t>
  </si>
  <si>
    <t>Зарласан ногдол ашиг</t>
  </si>
  <si>
    <t>Дахин үнэлгээний нэмэгдлийн хэрэгжсэн дүн</t>
  </si>
  <si>
    <t>MCS-Ази пасифик ХХК</t>
  </si>
  <si>
    <t>APU Dairy ХХК</t>
  </si>
  <si>
    <t>total</t>
  </si>
  <si>
    <t>2023 оны 12-р сарын 31-ээрх үлдэгдэл</t>
  </si>
  <si>
    <t>......................................................</t>
  </si>
  <si>
    <t>2024 оны 12-р сарын 31-ээрх үлдэгдэл</t>
  </si>
  <si>
    <t>1. Мөнгө түүнтэй адилтгах хөрөнгө</t>
  </si>
  <si>
    <t>Касс дахь мөнгө</t>
  </si>
  <si>
    <t>Банкин дахь мөнгө</t>
  </si>
  <si>
    <t>Мөнгөтэй адилтгах хөрөнгө</t>
  </si>
  <si>
    <t>Тэмдэглэл</t>
  </si>
  <si>
    <t/>
  </si>
  <si>
    <t>4.1. Дансны авлага</t>
  </si>
  <si>
    <t>Дансны авлага</t>
  </si>
  <si>
    <t>Найдваргүй авлагын хасагдуулга</t>
  </si>
  <si>
    <t>Дансны авлага (цэвэр дүнгээр)</t>
  </si>
  <si>
    <t xml:space="preserve"> 2</t>
  </si>
  <si>
    <t>Нэмэгдсэн</t>
  </si>
  <si>
    <t>Хасагдсан</t>
  </si>
  <si>
    <t xml:space="preserve"> 3.1</t>
  </si>
  <si>
    <t>-Төлөгдсөн</t>
  </si>
  <si>
    <t xml:space="preserve"> 3.2</t>
  </si>
  <si>
    <t>-Найдваргүй болсон</t>
  </si>
  <si>
    <t>4.2. Татвар, НДШ-ийн авлага</t>
  </si>
  <si>
    <t>ААНОАТ-ын авлага</t>
  </si>
  <si>
    <t>НӨАТ-ын авлага</t>
  </si>
  <si>
    <t>НДШ-ийн авлага</t>
  </si>
  <si>
    <t>Бусад татварын авлага</t>
  </si>
  <si>
    <t>4.3. Бусад богино хугацаат авлага</t>
  </si>
  <si>
    <t>Холбоотой талаас авах авлагын тайлант хугацаанд хамаарах дүн</t>
  </si>
  <si>
    <t>Ажиллагчдаас авах авлага</t>
  </si>
  <si>
    <t>Ноогдол ашгийн авлага</t>
  </si>
  <si>
    <t>Хүүний авлага</t>
  </si>
  <si>
    <t>Богино хугацаат авлагын бичиг</t>
  </si>
  <si>
    <t>Бусад талуудаас авах авлага</t>
  </si>
  <si>
    <t>Бусад</t>
  </si>
  <si>
    <t>5. Бусад санхүүгийн хөрөнгө</t>
  </si>
  <si>
    <t xml:space="preserve"> 1</t>
  </si>
  <si>
    <t>Бусад санхүүгийн хөрөнгө</t>
  </si>
  <si>
    <t>6. Бараа материал</t>
  </si>
  <si>
    <t>Түүхий эд материал</t>
  </si>
  <si>
    <t>Дуусаагүй үйлдвэрлэл</t>
  </si>
  <si>
    <t>Бэлэн бүтээгдэхүүн</t>
  </si>
  <si>
    <t>Бараа</t>
  </si>
  <si>
    <t>Хангамжийн материал</t>
  </si>
  <si>
    <t>Эхний үлдэгдэл (өртгөөр)</t>
  </si>
  <si>
    <t>Нэмэгдсэн дүн</t>
  </si>
  <si>
    <t>Хасагдсан дүн</t>
  </si>
  <si>
    <t>Эцсийн үлдэгдэл (өртгөөр)</t>
  </si>
  <si>
    <t>Үнийн бууралтын гарз (-)</t>
  </si>
  <si>
    <t>Үнийн бууралтын буцаалт</t>
  </si>
  <si>
    <t>Дансны цэвэр дүн</t>
  </si>
  <si>
    <t>7.1</t>
  </si>
  <si>
    <t>7.2</t>
  </si>
  <si>
    <t>8. Урьдчилж төлсөн зардал/тооцоо</t>
  </si>
  <si>
    <t>Урьдчилж төлсөн зардал</t>
  </si>
  <si>
    <t>Урьдчилж төлсөн түрээс, даатгал</t>
  </si>
  <si>
    <t xml:space="preserve">3	</t>
  </si>
  <si>
    <t>Бэлтгэн нийлүүлэгчдэд төлсөн урьдчилгаа төлбөр</t>
  </si>
  <si>
    <t>Бусад төрөл</t>
  </si>
  <si>
    <t>9. Үндсэн хөрөнгө</t>
  </si>
  <si>
    <t>Газрын сайжруулалт</t>
  </si>
  <si>
    <t>Барилга байгууламж</t>
  </si>
  <si>
    <t>Машин, тоног</t>
  </si>
  <si>
    <t>Тээврийн хэрэгсэл</t>
  </si>
  <si>
    <t>Тавилга эд хогшил</t>
  </si>
  <si>
    <t>Компьютер, бусад хэрэгсэл</t>
  </si>
  <si>
    <t>Бусад үндсэн хөрөнгө</t>
  </si>
  <si>
    <t>ҮНДСЭН ХӨРӨНГӨ /ӨРТӨГ/</t>
  </si>
  <si>
    <t xml:space="preserve"> 1.2.1</t>
  </si>
  <si>
    <t>Өөрөө үйлдвэрлэсэн</t>
  </si>
  <si>
    <t xml:space="preserve"> 1.2.2</t>
  </si>
  <si>
    <t>Худалдаж авсан</t>
  </si>
  <si>
    <t xml:space="preserve"> 1.2.3</t>
  </si>
  <si>
    <t>Үнэ төлбөргүй авсан</t>
  </si>
  <si>
    <t xml:space="preserve"> 1.2.4</t>
  </si>
  <si>
    <t>Дахин үнэлгээний нэмэгдэл</t>
  </si>
  <si>
    <t xml:space="preserve"> 1.3.1</t>
  </si>
  <si>
    <t>Худалдсан (-)</t>
  </si>
  <si>
    <t xml:space="preserve"> 1.3.2</t>
  </si>
  <si>
    <t>Үнэгүй шилжүүлсэн (-)</t>
  </si>
  <si>
    <t xml:space="preserve"> 1.3.3</t>
  </si>
  <si>
    <t>Акталсан (-)</t>
  </si>
  <si>
    <t xml:space="preserve"> 1.3.4</t>
  </si>
  <si>
    <t>1.4</t>
  </si>
  <si>
    <t>Үндсэн хөрөнгө дахин ангилсан</t>
  </si>
  <si>
    <t>1.5</t>
  </si>
  <si>
    <t>Үндсэн хөрөнгө,  ХОЗҮХХ хооронд дахин ангилсан</t>
  </si>
  <si>
    <t>1.6</t>
  </si>
  <si>
    <t>ХУРИМТЛАГДСАН ЭЛЭГДЭЛ</t>
  </si>
  <si>
    <t xml:space="preserve"> 2.2.1</t>
  </si>
  <si>
    <t>Байгуулсан элэгдэл</t>
  </si>
  <si>
    <t xml:space="preserve"> 2.2.2</t>
  </si>
  <si>
    <t>Дахин үнэлгээгээр нэмэгдсэн</t>
  </si>
  <si>
    <t xml:space="preserve"> 2.2.3</t>
  </si>
  <si>
    <t>Үнэ цэнийн бууралтын буцаалт</t>
  </si>
  <si>
    <t xml:space="preserve"> 2.3.1</t>
  </si>
  <si>
    <t>Данснаас хассан хөрөнгийн элэгдэл</t>
  </si>
  <si>
    <t xml:space="preserve"> 2.3.2</t>
  </si>
  <si>
    <t>Дахин үнэлгээгээр хасагдсан</t>
  </si>
  <si>
    <t xml:space="preserve"> 2.3.3</t>
  </si>
  <si>
    <t>Үнэ цэнийн бууралт</t>
  </si>
  <si>
    <t>ДАНСНЫ ЦЭВЭР ДҮН</t>
  </si>
  <si>
    <t>10. Биет бус хөрөнгө</t>
  </si>
  <si>
    <t>Зохиогчийн эрх</t>
  </si>
  <si>
    <t>Компьютерийн программ хангамж</t>
  </si>
  <si>
    <t>Патент</t>
  </si>
  <si>
    <t>Барааны тэмдэг</t>
  </si>
  <si>
    <t>Тусгай зөвшөөрөл</t>
  </si>
  <si>
    <t>Газар эзэмших эрх</t>
  </si>
  <si>
    <t>Бусад биет бус хөрөнгө</t>
  </si>
  <si>
    <t>БИЕТ БУС ХӨРӨНГӨ /ӨРТӨГ/</t>
  </si>
  <si>
    <t>Худалдсан</t>
  </si>
  <si>
    <t>Үнэгүй шилжүүлсэн</t>
  </si>
  <si>
    <t>Акталсан</t>
  </si>
  <si>
    <t>ХУРИМТЛАГДСАН ХОРОГДОЛ</t>
  </si>
  <si>
    <t>Байгуулсан хорогдол</t>
  </si>
  <si>
    <t>Үнэ цэнийн бууралтын</t>
  </si>
  <si>
    <t>Данснаас хассан хөрөнгийн хорогдол</t>
  </si>
  <si>
    <t>11. Дуусаагүй барилга</t>
  </si>
  <si>
    <t>Эхэлсэн он</t>
  </si>
  <si>
    <t>Дуусгалтын хувь</t>
  </si>
  <si>
    <t>Нийт төсөвт</t>
  </si>
  <si>
    <t>Ашиглалтанд орох хугацаа</t>
  </si>
  <si>
    <t>Дуусаагүй барилга-milk tank</t>
  </si>
  <si>
    <t>01/12/2024</t>
  </si>
  <si>
    <t>03/16/2026</t>
  </si>
  <si>
    <t>Дуусаагүй барилга-Барилга</t>
  </si>
  <si>
    <t>12/01/2023</t>
  </si>
  <si>
    <t>01/20/2026</t>
  </si>
  <si>
    <t>Дуусаагүй барилга-Тоног төхөөрөмж</t>
  </si>
  <si>
    <t>07/08/2025</t>
  </si>
  <si>
    <t>Дуусаагүй барилга-cooler system</t>
  </si>
  <si>
    <t>11/10/2024</t>
  </si>
  <si>
    <t>06/30/2025</t>
  </si>
  <si>
    <t>Дуусаагүй барилга-APUD build</t>
  </si>
  <si>
    <t>31/12/2024</t>
  </si>
  <si>
    <t>Дуусаагүй барилга-APUD equip</t>
  </si>
  <si>
    <t>12. Биологийн хөрөнгө</t>
  </si>
  <si>
    <t>Нас</t>
  </si>
  <si>
    <t>Хүйс</t>
  </si>
  <si>
    <t>Тоо</t>
  </si>
  <si>
    <t>Дансны үнэ</t>
  </si>
  <si>
    <t>Тугал</t>
  </si>
  <si>
    <t>эр</t>
  </si>
  <si>
    <t>Бух</t>
  </si>
  <si>
    <t>Гунжин үнээ</t>
  </si>
  <si>
    <t>эм</t>
  </si>
  <si>
    <t>Дөнжин үнээ</t>
  </si>
  <si>
    <t>Үнээ</t>
  </si>
  <si>
    <t>Бяруу</t>
  </si>
  <si>
    <t>0</t>
  </si>
  <si>
    <t>14. Бусад эргэлтийн бус хөрөнгө</t>
  </si>
  <si>
    <t>Хойшлогдсон татварын хөрөнгө</t>
  </si>
  <si>
    <t>15.1. Дансны өглөг</t>
  </si>
  <si>
    <t>Төлөгдөх хугацаандаа байгаа</t>
  </si>
  <si>
    <t>Хугацаа хэтэрсэн</t>
  </si>
  <si>
    <t xml:space="preserve"> 3</t>
  </si>
  <si>
    <t>15.2. Татварын өр</t>
  </si>
  <si>
    <t xml:space="preserve">ААНОАТ-ын өр </t>
  </si>
  <si>
    <t xml:space="preserve">НӨАТ-ын өр </t>
  </si>
  <si>
    <t xml:space="preserve">ХХОАТ-ын өр </t>
  </si>
  <si>
    <t xml:space="preserve"> 4</t>
  </si>
  <si>
    <t xml:space="preserve">ОАТ-ын өр </t>
  </si>
  <si>
    <t xml:space="preserve"> 5</t>
  </si>
  <si>
    <t xml:space="preserve">Бусад татварын өр </t>
  </si>
  <si>
    <t xml:space="preserve"> 6</t>
  </si>
  <si>
    <t>6 Бусад төрөл / Суутган /</t>
  </si>
  <si>
    <t>15.3. Богино хугацаат зээл</t>
  </si>
  <si>
    <t>төгрөгөөр</t>
  </si>
  <si>
    <t>валютаар</t>
  </si>
  <si>
    <t>15.4. Богино хугацаат нөөц өр төлбөр</t>
  </si>
  <si>
    <t>Хасагдсан (ашигласан нөөц)</t>
  </si>
  <si>
    <t>Ашиглаагүй буцаан бичсэн дүн</t>
  </si>
  <si>
    <t>Баталгаат засварын</t>
  </si>
  <si>
    <t>Нөхөн сэргээлтийн</t>
  </si>
  <si>
    <t>Тэтгэвэрийн нөөц</t>
  </si>
  <si>
    <t>KPI</t>
  </si>
  <si>
    <t>15.5. Бусад богино хугацаат өр төлбөр</t>
  </si>
  <si>
    <t>Бусад өр</t>
  </si>
  <si>
    <t>15.6. Урт хугацаат зээл болон бусад урт хугацаат өр төлбөр</t>
  </si>
  <si>
    <t>Урт хугацаат зээлийн дүн</t>
  </si>
  <si>
    <t xml:space="preserve"> 1.1</t>
  </si>
  <si>
    <t>Гадаадын байгууллагаас шууд авсан зээл</t>
  </si>
  <si>
    <t xml:space="preserve"> 1.2</t>
  </si>
  <si>
    <t>Гадаадын байгууллагаас дамжуулан авсан зээл</t>
  </si>
  <si>
    <t xml:space="preserve"> 1.3</t>
  </si>
  <si>
    <t>Дотоодын эх үүсвэрээс авсан зээл</t>
  </si>
  <si>
    <t>Бусад урт хугацаат өр төлбөрийн дүн</t>
  </si>
  <si>
    <t xml:space="preserve"> 2.1</t>
  </si>
  <si>
    <t>(Гадаад, дотоодын зах зээлд гаргасан бонд, өрийн бичиг)</t>
  </si>
  <si>
    <t xml:space="preserve"> 2.2</t>
  </si>
  <si>
    <t>16.1. Хөрөнгийн дахин үнэлгээний нэмэгдэл</t>
  </si>
  <si>
    <t>Үндсэн хөрөнгийн дахин үнэлгээний нэмэгдэл</t>
  </si>
  <si>
    <t>Биет бус хөрөнгийн дахин үнэлгээний нэмэгдэл</t>
  </si>
  <si>
    <t>Дахин үнэлгээний нэмэгдлийн зөрүү</t>
  </si>
  <si>
    <t>Дахин үнэлсэн хөрөнгийн үнэ цэнийн бууралтын гарзын буцаалт</t>
  </si>
  <si>
    <t xml:space="preserve"> 3.3</t>
  </si>
  <si>
    <t>Дахин үнэлсэн хөрөнгийн үнэ цэнийн бууралтын гарз</t>
  </si>
  <si>
    <t xml:space="preserve"> 4.1</t>
  </si>
  <si>
    <t>Толгой компанийн хувьцаа эзэмшигчид</t>
  </si>
  <si>
    <t>Хяналтын эрхгүй хувь оролцоо</t>
  </si>
  <si>
    <t>16.2. Гадаад валютын хөрвүүлэлтийн нөөц</t>
  </si>
  <si>
    <t>Гадаад үйл ажиллагааны хөрвүүлэлтээс үүссэн зөрүү</t>
  </si>
  <si>
    <t>Бүртгэлийн валютыг толилуулгын валют руу хөрвүүлснээс үүссэн зөрүү</t>
  </si>
  <si>
    <t>17. Борлуулалтын орлого болон борлуулалтын өртөг</t>
  </si>
  <si>
    <t>Тайлант оны дүн</t>
  </si>
  <si>
    <t>Борлуулалтын орлого:</t>
  </si>
  <si>
    <t>Бараа, бүтээгдэхүүн борлуулсны орлого:</t>
  </si>
  <si>
    <t>Ажил, үйлчилгээ борлуулсны орлого:</t>
  </si>
  <si>
    <t>Нийт борлуулалтын орлого</t>
  </si>
  <si>
    <t>Борлуулалтын буцаалт, хөнгөлөлт, үнийн бууралт (-)</t>
  </si>
  <si>
    <t>Цэвэр борлуулалт</t>
  </si>
  <si>
    <t>Борлуулсан бүтээгдэхүүний өртөг:</t>
  </si>
  <si>
    <t xml:space="preserve"> 6.1</t>
  </si>
  <si>
    <t>Борлуулсан бараа, борлуулалтын өртөг</t>
  </si>
  <si>
    <t xml:space="preserve"> 6.2</t>
  </si>
  <si>
    <t xml:space="preserve"> 7.1</t>
  </si>
  <si>
    <t>Борлуулсан ажил, үйлчилгээний өртөг</t>
  </si>
  <si>
    <t xml:space="preserve"> 7.2</t>
  </si>
  <si>
    <t xml:space="preserve"> 8</t>
  </si>
  <si>
    <t>Нийт борлуулсан бүтээгдэхүүний өртөг</t>
  </si>
  <si>
    <t>18.1. Бусад орлого</t>
  </si>
  <si>
    <t>Бусад орлого</t>
  </si>
  <si>
    <t>18.2. Гадаад валютын ханшийн зөрүүний олз, гарз</t>
  </si>
  <si>
    <t>Мөнгөн хөрөнгийн үлдэгдлийн</t>
  </si>
  <si>
    <t>Авлагын үлдэгдлийн</t>
  </si>
  <si>
    <t>Богино  хугацаат  болон  урт  хугацаат  өр   төлбөрийн үлдэгдлийн</t>
  </si>
  <si>
    <t>Бусад ханшийн зөрүүний ашиг, алдагдал</t>
  </si>
  <si>
    <t>18.3. Бусад ашиг / алдагдал</t>
  </si>
  <si>
    <t>Хөрөнгийн үнэ цэнийн бууралтын гарз</t>
  </si>
  <si>
    <t>ХОЗҮХХ28-ийн  бодит үнэ цэнийн өөрчлөлтийн олз, гарз</t>
  </si>
  <si>
    <t>ХОЗҮХХ данснаас хассаны олз, гарз</t>
  </si>
  <si>
    <t>Хөрөнгийн дахин үнэлгээний олз, гарз</t>
  </si>
  <si>
    <t>Хөрөнгийн үнэ цэнийн бууралтын гарз (гарзын буцаалт)</t>
  </si>
  <si>
    <t>Ажиллагчдын цалингийн зардал</t>
  </si>
  <si>
    <t>Аж ахуйн нэгжээс төлсөн НДШ-ийн зардал</t>
  </si>
  <si>
    <t>Албан татвар, төлбөр, хураамжийн зардал</t>
  </si>
  <si>
    <t>Томилолтын зардал</t>
  </si>
  <si>
    <t>Бичиг хэргийн зардал</t>
  </si>
  <si>
    <t>Шуудан холбооны зардал</t>
  </si>
  <si>
    <t xml:space="preserve"> 7</t>
  </si>
  <si>
    <t>Мэргэжлийн үйлчилгээний зардал</t>
  </si>
  <si>
    <t>Сургалтын  зардал</t>
  </si>
  <si>
    <t xml:space="preserve"> 9</t>
  </si>
  <si>
    <t>Сонин сэтгүүл захиалгын  зардал</t>
  </si>
  <si>
    <t xml:space="preserve"> 10</t>
  </si>
  <si>
    <t>Даатгалын зардал</t>
  </si>
  <si>
    <t xml:space="preserve"> 11</t>
  </si>
  <si>
    <t>Ашиглалтын зардал</t>
  </si>
  <si>
    <t xml:space="preserve"> 12</t>
  </si>
  <si>
    <t>Засварын зардал</t>
  </si>
  <si>
    <t xml:space="preserve"> 13</t>
  </si>
  <si>
    <t>Элэгдэл, хорогдлын зардал</t>
  </si>
  <si>
    <t xml:space="preserve"> 14</t>
  </si>
  <si>
    <t>Түрээсийн зардал</t>
  </si>
  <si>
    <t xml:space="preserve"> 15</t>
  </si>
  <si>
    <t>Харуул хамгааллын зардал</t>
  </si>
  <si>
    <t xml:space="preserve"> 16</t>
  </si>
  <si>
    <t>Цэвэрлэгээ үйлчилгээний зардал</t>
  </si>
  <si>
    <t xml:space="preserve"> 17</t>
  </si>
  <si>
    <t>Тээврийн зардал</t>
  </si>
  <si>
    <t xml:space="preserve"> 18</t>
  </si>
  <si>
    <t>Шатахууны зардал</t>
  </si>
  <si>
    <t xml:space="preserve"> 19</t>
  </si>
  <si>
    <t>Хүлээн авалтын зардал</t>
  </si>
  <si>
    <t xml:space="preserve"> 20</t>
  </si>
  <si>
    <t>Зар сурталчилгааны зардал</t>
  </si>
  <si>
    <t xml:space="preserve"> 21</t>
  </si>
  <si>
    <t>19.2. Бусад зарлага</t>
  </si>
  <si>
    <t>Алданги, торгуулийн зардал</t>
  </si>
  <si>
    <t>Хандивын зардал</t>
  </si>
  <si>
    <t>Найдваргүй авлагын зардал</t>
  </si>
  <si>
    <t>19.3. Цалингийн зардал</t>
  </si>
  <si>
    <t>Ажиллагчдын дундаж тоо</t>
  </si>
  <si>
    <t>Үйлдвэрлэл, үйлчилгээний</t>
  </si>
  <si>
    <t>Борлуулалт маркетингийн</t>
  </si>
  <si>
    <t>Ерөнхий ба удирдлагын</t>
  </si>
  <si>
    <t>20.1. Орлогын татварын зардал</t>
  </si>
  <si>
    <t>Тайлант үеийн орлогын татварын зардал</t>
  </si>
  <si>
    <t>Хойшлогдсон татварын зардал (орлого)</t>
  </si>
  <si>
    <t>Орлогын татварын зардал (орлого)-ын нийт дүн</t>
  </si>
  <si>
    <t>19.1.  Борлуулалт маркетингийн болон ерөнхий ба удирдлагын зардлууд</t>
  </si>
  <si>
    <t>БорМар</t>
  </si>
  <si>
    <t>ЕрУд</t>
  </si>
  <si>
    <t>Регистр: 02702673</t>
  </si>
  <si>
    <t>23.6.1. Охин компани</t>
  </si>
  <si>
    <t>Эргэлтийн хөрөнгийн дүн</t>
  </si>
  <si>
    <t>Эргэлтийн бус хөрөнгийн дүн</t>
  </si>
  <si>
    <t>Богино хугацаат өр төлбөрийн дүн</t>
  </si>
  <si>
    <t>Урт хугацаат өр төлбөрийн дүн</t>
  </si>
  <si>
    <t>Цэвэр хөрөнгийн дансны үнэ</t>
  </si>
  <si>
    <t>Хараат компани дахь толгой компанийн эзэмшлийн хувь (%)</t>
  </si>
  <si>
    <t>Хараат компани дахь толгой компанийн эзэмшлийн хувь тэнцүүлсэн дүн</t>
  </si>
  <si>
    <t>Гүүдвилл</t>
  </si>
  <si>
    <t>Доош чиглэсэн ажил гүйлгээний бодит бус ашиг, алдагдлын устгалт</t>
  </si>
  <si>
    <t>Хараат компани дахь толгой компанийн хувь оролцооны дансны үнэ</t>
  </si>
  <si>
    <t>АПУ Трейдинг</t>
  </si>
  <si>
    <t>АПУ Дэйри</t>
  </si>
  <si>
    <t>Спирт бал бурам</t>
  </si>
  <si>
    <t xml:space="preserve">М Би Си Азиа Пасибик </t>
  </si>
  <si>
    <t>Дижитал концепт</t>
  </si>
  <si>
    <t xml:space="preserve">Гранд </t>
  </si>
  <si>
    <t>Гранд Ист</t>
  </si>
  <si>
    <t xml:space="preserve">Чингис хаан </t>
  </si>
  <si>
    <t xml:space="preserve">ЭйПиЮү Трейд </t>
  </si>
  <si>
    <t xml:space="preserve"> 1.2.5</t>
  </si>
  <si>
    <t>СББТрейд</t>
  </si>
  <si>
    <t>Үл хөдлөх хөрөнгөтэй холбоотой төсөл*</t>
  </si>
  <si>
    <t>Байгууллагын нэр: АПУ</t>
  </si>
  <si>
    <t>Регистр: 2702673</t>
  </si>
  <si>
    <t>(аудитлагдаагүй)</t>
  </si>
  <si>
    <r>
      <rPr>
        <b/>
        <sz val="14"/>
        <rFont val="Times New Roman"/>
        <family val="1"/>
      </rPr>
      <t>2025</t>
    </r>
    <r>
      <rPr>
        <b/>
        <sz val="10"/>
        <rFont val="Times New Roman"/>
        <family val="1"/>
      </rPr>
      <t xml:space="preserve">  оны </t>
    </r>
    <r>
      <rPr>
        <b/>
        <sz val="14"/>
        <rFont val="Times New Roman"/>
        <family val="1"/>
      </rPr>
      <t xml:space="preserve"> 4-р улирлын</t>
    </r>
  </si>
  <si>
    <t>АПУ ХК-ийн 2025 оны 4-р улирлын</t>
  </si>
  <si>
    <t>2025 оны 12 сарын 31 өдөр</t>
  </si>
  <si>
    <t xml:space="preserve">                  Гүйцэтгэх захирал Цэвээнжав овогтой Эрдэнэбилэг, Санхүү эрхэлсэн захирал  Гончиг овогтой Энхбилэг бид манай аж ахуйн нэгжийн 2025 оны 12 сарын 31-ны өдрөөр тасалбар болгон гаргасан нэгтгэсэн санхүүгийн тайланд тайлант хугацааны үйл ажиллагааны үр дүн, санхүүгийн байдлыг “Нягтлан бодох бүртгэлийн тухай” хуулийн 17.1 дэх заалтын дагуу үнэн зөв, бүрэн тусгасан болохыг баталж байна. Үүнд:</t>
  </si>
  <si>
    <t>2025.01.01-2025.12.31</t>
  </si>
  <si>
    <t>Тайлант үе: 2025.01.01-2025.12.31</t>
  </si>
  <si>
    <t>2025 оны 12-р сарын 31-ээрх үлдэгдэл</t>
  </si>
  <si>
    <t>APU</t>
  </si>
  <si>
    <t>APUT</t>
  </si>
  <si>
    <t>APUD</t>
  </si>
  <si>
    <t>MBC</t>
  </si>
  <si>
    <t>SBB</t>
  </si>
  <si>
    <t>SBBT</t>
  </si>
  <si>
    <t>DC</t>
  </si>
  <si>
    <t>Grand</t>
  </si>
  <si>
    <t>Grand East</t>
  </si>
  <si>
    <t>Aipiyou</t>
  </si>
  <si>
    <t>Console</t>
  </si>
  <si>
    <t>CK</t>
  </si>
  <si>
    <t>Elimination</t>
  </si>
  <si>
    <t>elimination</t>
  </si>
  <si>
    <t>DC unrealised</t>
  </si>
  <si>
    <t>Consolidation</t>
  </si>
  <si>
    <t>Хөрөнгөөр хүлээн зөвшөөрсөн хөгжүүлэлтийн хөрөнгө **</t>
  </si>
  <si>
    <t>Гүнтын барилга</t>
  </si>
  <si>
    <t>Урт хугацаат түрээс</t>
  </si>
  <si>
    <t>Дүн</t>
  </si>
  <si>
    <t>Улсын байгууллагад төлөх өр</t>
  </si>
  <si>
    <t>Хувийн байгууллагад төлөх өр</t>
  </si>
  <si>
    <t>Гадаадын байгууллагад төлөх өр</t>
  </si>
  <si>
    <t>Дансны өглөг</t>
  </si>
  <si>
    <t>Цалингийн өглөг</t>
  </si>
  <si>
    <t xml:space="preserve">Татварын өр </t>
  </si>
  <si>
    <t>НДШ-ийн өглөг</t>
  </si>
  <si>
    <t>Богино хугацаат зээл</t>
  </si>
  <si>
    <t xml:space="preserve">Хүүгийн өглөг </t>
  </si>
  <si>
    <t>Ноогдол ашгийн өглөг</t>
  </si>
  <si>
    <t xml:space="preserve">Урьдчилж олсон орлого </t>
  </si>
  <si>
    <t>Нөөц /өр төлбөр/</t>
  </si>
  <si>
    <t xml:space="preserve">Бусад богино хугацаат өр төлбөр </t>
  </si>
  <si>
    <t>11. Борлуулах зорилгоор эзэмшиж буй эргэлтийн бус хөрөнгөнд хамаарах өр төлбөр</t>
  </si>
  <si>
    <t>Per DC</t>
  </si>
  <si>
    <t xml:space="preserve">2. Нөөц /өр төлбөр/	</t>
  </si>
  <si>
    <t xml:space="preserve">3. Хойшлогдсон татварын өр	</t>
  </si>
  <si>
    <t xml:space="preserve">4. Бусад урт хугацаат өр төлбөр	</t>
  </si>
  <si>
    <t xml:space="preserve">5. Нийт дүн	</t>
  </si>
  <si>
    <t>19.1. Борлуулалт маркетингийн зардал</t>
  </si>
  <si>
    <t>Банкны шимтгэл</t>
  </si>
  <si>
    <t>Хөдөлмөр хамгаалал</t>
  </si>
  <si>
    <t>Ашиглах эрхтэй хөрөнгийн зээлийн хүүгийн зардал</t>
  </si>
  <si>
    <t>Бага үнэтэй түргэн элэгдэх хөрөнгийн зардал</t>
  </si>
  <si>
    <t>DC-2023 adjustment</t>
  </si>
  <si>
    <t>19.1. Eрөнхий удирдлагын зардал</t>
  </si>
  <si>
    <t>Хөдөлмөр хамгаалалын зардал</t>
  </si>
  <si>
    <t xml:space="preserve">Түрээсийн хүүгийн зардал </t>
  </si>
  <si>
    <t>Бусдаар гүйцэтгүүлсэн ажил үйлчилгээ</t>
  </si>
  <si>
    <t xml:space="preserve">Бага үнэтэй түргэн элэгдэх хөрөнгийн зардал </t>
  </si>
  <si>
    <t xml:space="preserve">Ашиглах эрхтэй хөрөнгийн хүүгийн зардал </t>
  </si>
  <si>
    <t>Толгой компанид хамаарах хараат компанийн ашиг, алдагдал</t>
  </si>
  <si>
    <t>Толгой компанид хамаарах хамтарсан үйлдвэрийн ашиг, алдагдал</t>
  </si>
  <si>
    <t>25.1</t>
  </si>
  <si>
    <t>25.2</t>
  </si>
  <si>
    <t>25.3</t>
  </si>
  <si>
    <t>25.4</t>
  </si>
  <si>
    <t>26</t>
  </si>
  <si>
    <t>26.1</t>
  </si>
  <si>
    <t>26.2</t>
  </si>
  <si>
    <t>27</t>
  </si>
  <si>
    <t>Дуусаагүй барилга-Building</t>
  </si>
  <si>
    <t>Дуусаагүй барилга- serac shrink wrap</t>
  </si>
  <si>
    <t>Дуусаагүй барилга- APUDE Equipment</t>
  </si>
  <si>
    <t>Дуусаагүй барилга-Агуулах</t>
  </si>
  <si>
    <t>Саарал ус цэвэршүүлэх төсөл- барилга</t>
  </si>
  <si>
    <t>Дарханы барилга /агуулах</t>
  </si>
  <si>
    <t>Саарал ус цэвэршүүлэх төсөл- ТТ</t>
  </si>
  <si>
    <t>Дуусаагүй барилга</t>
  </si>
  <si>
    <t>Dairy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</si>
</sst>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1" formatCode="_(* #,##0_);_(* \(#,##0\);_(* &quot;-&quot;_);_(@_)"/>
    <numFmt numFmtId="43" formatCode="_(* #,##0.00_);_(* \(#,##0.00\);_(* &quot;-&quot;??_);_(@_)"/>
    <numFmt numFmtId="164" formatCode="_(* #,##0_);_(* \(#,##0\);_(* &quot;-&quot;??_);_(@_)"/>
    <numFmt numFmtId="165" formatCode="0.000%"/>
    <numFmt numFmtId="166" formatCode="#,##0.0000"/>
    <numFmt numFmtId="167" formatCode="_(* #,##0.0000_);_(* \(#,##0.0000\);_(* &quot;-&quot;??_);_(@_)"/>
    <numFmt numFmtId="168" formatCode="#,##0.000"/>
    <numFmt numFmtId="169" formatCode="0.0"/>
    <numFmt numFmtId="170" formatCode="#,##0.0"/>
    <numFmt numFmtId="171" formatCode="#,##0.00000"/>
    <numFmt numFmtId="172" formatCode="#,##0.0000000"/>
  </numFmts>
  <fonts count="37">
    <font>
      <sz val="11"/>
      <color theme="1"/>
      <name val="Aptos Narrow"/>
      <family val="2"/>
      <scheme val="minor"/>
    </font>
    <font>
      <sz val="11"/>
      <color theme="1"/>
      <name val="Aptos Narrow"/>
      <family val="2"/>
      <scheme val="minor"/>
    </font>
    <font>
      <sz val="10"/>
      <name val="Arial Mon"/>
      <family val="2"/>
    </font>
    <font>
      <sz val="10"/>
      <name val="Times New Roman"/>
      <family val="1"/>
    </font>
    <font>
      <sz val="10"/>
      <name val="Arial"/>
      <family val="2"/>
    </font>
    <font>
      <b/>
      <sz val="10"/>
      <name val="Times New Roman"/>
      <family val="1"/>
    </font>
    <font>
      <b/>
      <sz val="14"/>
      <name val="Times New Roman"/>
      <family val="1"/>
    </font>
    <font>
      <b/>
      <sz val="12"/>
      <name val="Times New Roman"/>
      <family val="1"/>
    </font>
    <font>
      <sz val="12"/>
      <name val="Times New Roman"/>
      <family val="1"/>
    </font>
    <font>
      <b/>
      <sz val="13"/>
      <name val="Times New Roman"/>
      <family val="1"/>
    </font>
    <font>
      <sz val="11.5"/>
      <name val="Times New Roman"/>
      <family val="1"/>
    </font>
    <font>
      <sz val="9"/>
      <name val="Arial"/>
      <family val="2"/>
    </font>
    <font>
      <sz val="9"/>
      <color rgb="FF800000"/>
      <name val="Calibri Light"/>
      <family val="2"/>
    </font>
    <font>
      <sz val="9"/>
      <color rgb="FF404040"/>
      <name val="Calibri Light"/>
      <family val="2"/>
    </font>
    <font>
      <sz val="9"/>
      <color theme="1"/>
      <name val="Aptos Narrow"/>
      <family val="2"/>
      <scheme val="minor"/>
    </font>
    <font>
      <sz val="9"/>
      <name val="Times New Roman"/>
      <family val="1"/>
    </font>
    <font>
      <sz val="9"/>
      <color rgb="FFC00000"/>
      <name val="Times New Roman"/>
      <family val="1"/>
    </font>
    <font>
      <b/>
      <sz val="9"/>
      <name val="Times New Roman"/>
      <family val="1"/>
    </font>
    <font>
      <b/>
      <sz val="8"/>
      <name val="Times New Roman"/>
      <family val="1"/>
    </font>
    <font>
      <sz val="8"/>
      <name val="Times New Roman"/>
      <family val="1"/>
    </font>
    <font>
      <sz val="9"/>
      <color theme="1"/>
      <name val="Times New Roman"/>
      <family val="1"/>
    </font>
    <font>
      <sz val="8"/>
      <name val="Tahoma"/>
      <family val="2"/>
    </font>
    <font>
      <sz val="8"/>
      <color indexed="63"/>
      <name val="Times New Roman"/>
      <family val="1"/>
    </font>
    <font>
      <sz val="11"/>
      <name val="Times New Roman"/>
      <family val="1"/>
    </font>
    <font>
      <b/>
      <sz val="16"/>
      <name val="Times New Roman"/>
      <family val="1"/>
    </font>
    <font>
      <sz val="10"/>
      <color theme="1"/>
      <name val="Times New Roman"/>
      <family val="1"/>
    </font>
    <font>
      <b/>
      <sz val="10"/>
      <color theme="0"/>
      <name val="Times New Roman"/>
      <family val="1"/>
    </font>
    <font>
      <b/>
      <sz val="10"/>
      <name val="Arial Unicode MS"/>
    </font>
    <font>
      <sz val="10"/>
      <name val="Arial Unicode MS"/>
    </font>
    <font>
      <b/>
      <sz val="10"/>
      <name val="Arial"/>
      <family val="2"/>
    </font>
    <font>
      <sz val="11"/>
      <color indexed="8"/>
      <name val="Calibri"/>
      <family val="2"/>
    </font>
    <font>
      <sz val="9"/>
      <color theme="1"/>
      <name val="Arial"/>
      <family val="2"/>
    </font>
    <font>
      <sz val="10"/>
      <color theme="1"/>
      <name val="Arial"/>
      <family val="2"/>
    </font>
    <font>
      <sz val="8"/>
      <name val="Segoe UI"/>
      <family val="2"/>
    </font>
    <font>
      <sz val="8"/>
      <color theme="1"/>
      <name val="Tahoma"/>
      <family val="2"/>
    </font>
    <font>
      <sz val="10"/>
      <name val="Arial Unicode MS"/>
      <family val="2"/>
    </font>
    <font>
      <sz val="11"/>
      <name val="Calibri"/>
      <family val="2"/>
    </font>
  </fonts>
  <fills count="20">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3" tint="0.39997558519241921"/>
        <bgColor indexed="64"/>
      </patternFill>
    </fill>
    <fill>
      <patternFill patternType="solid">
        <fgColor theme="9" tint="-0.249977111117893"/>
        <bgColor indexed="64"/>
      </patternFill>
    </fill>
    <fill>
      <patternFill patternType="solid">
        <fgColor theme="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8" tint="0.39997558519241921"/>
        <bgColor indexed="64"/>
      </patternFill>
    </fill>
    <fill>
      <patternFill patternType="solid">
        <fgColor rgb="FFFFC00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3" tint="0.749992370372631"/>
        <bgColor indexed="64"/>
      </patternFill>
    </fill>
    <fill>
      <patternFill patternType="solid">
        <fgColor theme="8" tint="0.59999389629810485"/>
        <bgColor indexed="64"/>
      </patternFill>
    </fill>
    <fill>
      <patternFill patternType="solid">
        <fgColor theme="7" tint="0.39997558519241921"/>
        <bgColor indexed="64"/>
      </patternFill>
    </fill>
    <fill>
      <patternFill patternType="solid">
        <fgColor theme="5" tint="0.79998168889431442"/>
        <bgColor indexed="64"/>
      </patternFill>
    </fill>
    <fill>
      <patternFill patternType="solid">
        <fgColor theme="6" tint="0.79998168889431442"/>
        <bgColor indexed="64"/>
      </patternFill>
    </fill>
  </fills>
  <borders count="10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style="thin">
        <color indexed="64"/>
      </left>
      <right/>
      <top style="thin">
        <color indexed="64"/>
      </top>
      <bottom/>
      <diagonal/>
    </border>
    <border>
      <left style="hair">
        <color indexed="64"/>
      </left>
      <right/>
      <top style="thin">
        <color auto="1"/>
      </top>
      <bottom style="hair">
        <color indexed="64"/>
      </bottom>
      <diagonal/>
    </border>
    <border>
      <left style="thin">
        <color indexed="64"/>
      </left>
      <right/>
      <top/>
      <bottom/>
      <diagonal/>
    </border>
    <border>
      <left style="hair">
        <color indexed="64"/>
      </left>
      <right/>
      <top style="hair">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theme="0" tint="-0.34998626667073579"/>
      </right>
      <top style="thin">
        <color theme="0" tint="-0.34998626667073579"/>
      </top>
      <bottom style="thin">
        <color indexed="64"/>
      </bottom>
      <diagonal/>
    </border>
    <border>
      <left style="thin">
        <color theme="0" tint="-0.34998626667073579"/>
      </left>
      <right/>
      <top style="thin">
        <color theme="0" tint="-0.34998626667073579"/>
      </top>
      <bottom style="thin">
        <color indexed="64"/>
      </bottom>
      <diagonal/>
    </border>
    <border>
      <left/>
      <right style="thin">
        <color theme="0" tint="-0.34998626667073579"/>
      </right>
      <top style="thin">
        <color theme="0" tint="-0.34998626667073579"/>
      </top>
      <bottom style="thin">
        <color indexed="64"/>
      </bottom>
      <diagonal/>
    </border>
    <border>
      <left style="thin">
        <color theme="0" tint="-0.34998626667073579"/>
      </left>
      <right style="thin">
        <color indexed="64"/>
      </right>
      <top style="thin">
        <color theme="0" tint="-0.34998626667073579"/>
      </top>
      <bottom style="thin">
        <color indexed="64"/>
      </bottom>
      <diagonal/>
    </border>
    <border>
      <left style="thin">
        <color theme="0" tint="-0.34998626667073579"/>
      </left>
      <right style="thin">
        <color theme="0" tint="-0.34998626667073579"/>
      </right>
      <top style="thin">
        <color theme="0" tint="-0.34998626667073579"/>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style="thin">
        <color indexed="8"/>
      </top>
      <bottom/>
      <diagonal/>
    </border>
    <border>
      <left style="thin">
        <color indexed="8"/>
      </left>
      <right style="thin">
        <color indexed="8"/>
      </right>
      <top style="thin">
        <color indexed="8"/>
      </top>
      <bottom/>
      <diagonal/>
    </border>
    <border>
      <left style="thin">
        <color indexed="8"/>
      </left>
      <right/>
      <top/>
      <bottom style="thin">
        <color indexed="8"/>
      </bottom>
      <diagonal/>
    </border>
    <border>
      <left style="medium">
        <color indexed="8"/>
      </left>
      <right/>
      <top style="medium">
        <color indexed="8"/>
      </top>
      <bottom/>
      <diagonal/>
    </border>
    <border>
      <left/>
      <right style="medium">
        <color indexed="8"/>
      </right>
      <top style="medium">
        <color indexed="8"/>
      </top>
      <bottom/>
      <diagonal/>
    </border>
    <border>
      <left/>
      <right/>
      <top style="medium">
        <color indexed="8"/>
      </top>
      <bottom/>
      <diagonal/>
    </border>
    <border>
      <left style="medium">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medium">
        <color indexed="8"/>
      </left>
      <right/>
      <top/>
      <bottom/>
      <diagonal/>
    </border>
    <border>
      <left/>
      <right style="medium">
        <color indexed="8"/>
      </right>
      <top/>
      <bottom/>
      <diagonal/>
    </border>
    <border>
      <left style="medium">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thin">
        <color indexed="8"/>
      </left>
      <right/>
      <top style="thin">
        <color indexed="8"/>
      </top>
      <bottom style="medium">
        <color indexed="8"/>
      </bottom>
      <diagonal/>
    </border>
    <border>
      <left style="medium">
        <color indexed="8"/>
      </left>
      <right/>
      <top/>
      <bottom style="medium">
        <color indexed="8"/>
      </bottom>
      <diagonal/>
    </border>
    <border>
      <left/>
      <right style="medium">
        <color indexed="8"/>
      </right>
      <top/>
      <bottom style="medium">
        <color indexed="8"/>
      </bottom>
      <diagonal/>
    </border>
    <border>
      <left style="medium">
        <color indexed="8"/>
      </left>
      <right/>
      <top style="medium">
        <color indexed="8"/>
      </top>
      <bottom style="thin">
        <color indexed="8"/>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thin">
        <color indexed="64"/>
      </left>
      <right style="medium">
        <color indexed="8"/>
      </right>
      <top style="thin">
        <color indexed="64"/>
      </top>
      <bottom style="thin">
        <color indexed="64"/>
      </bottom>
      <diagonal/>
    </border>
    <border>
      <left style="thin">
        <color indexed="8"/>
      </left>
      <right style="thin">
        <color indexed="8"/>
      </right>
      <top style="thin">
        <color indexed="8"/>
      </top>
      <bottom style="medium">
        <color indexed="8"/>
      </bottom>
      <diagonal/>
    </border>
    <border>
      <left style="thin">
        <color indexed="64"/>
      </left>
      <right/>
      <top style="thin">
        <color indexed="64"/>
      </top>
      <bottom style="medium">
        <color indexed="8"/>
      </bottom>
      <diagonal/>
    </border>
    <border>
      <left style="medium">
        <color indexed="8"/>
      </left>
      <right/>
      <top style="thin">
        <color indexed="8"/>
      </top>
      <bottom/>
      <diagonal/>
    </border>
    <border>
      <left style="thin">
        <color indexed="64"/>
      </left>
      <right style="medium">
        <color indexed="8"/>
      </right>
      <top style="thin">
        <color indexed="64"/>
      </top>
      <bottom/>
      <diagonal/>
    </border>
    <border>
      <left style="medium">
        <color indexed="8"/>
      </left>
      <right style="thin">
        <color indexed="64"/>
      </right>
      <top style="thin">
        <color indexed="64"/>
      </top>
      <bottom style="thin">
        <color indexed="64"/>
      </bottom>
      <diagonal/>
    </border>
    <border>
      <left style="thin">
        <color indexed="64"/>
      </left>
      <right/>
      <top/>
      <bottom style="medium">
        <color indexed="8"/>
      </bottom>
      <diagonal/>
    </border>
    <border>
      <left style="medium">
        <color indexed="64"/>
      </left>
      <right/>
      <top style="medium">
        <color indexed="64"/>
      </top>
      <bottom style="thin">
        <color indexed="8"/>
      </bottom>
      <diagonal/>
    </border>
    <border>
      <left/>
      <right/>
      <top style="medium">
        <color indexed="64"/>
      </top>
      <bottom style="thin">
        <color indexed="8"/>
      </bottom>
      <diagonal/>
    </border>
    <border>
      <left/>
      <right style="medium">
        <color indexed="64"/>
      </right>
      <top style="medium">
        <color indexed="64"/>
      </top>
      <bottom style="thin">
        <color indexed="8"/>
      </bottom>
      <diagonal/>
    </border>
    <border>
      <left style="medium">
        <color auto="1"/>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thin">
        <color indexed="61"/>
      </left>
      <right/>
      <top style="thin">
        <color indexed="61"/>
      </top>
      <bottom style="thin">
        <color indexed="61"/>
      </bottom>
      <diagonal/>
    </border>
    <border>
      <left style="medium">
        <color indexed="8"/>
      </left>
      <right style="thin">
        <color indexed="8"/>
      </right>
      <top/>
      <bottom style="medium">
        <color indexed="8"/>
      </bottom>
      <diagonal/>
    </border>
    <border>
      <left style="thin">
        <color indexed="8"/>
      </left>
      <right style="medium">
        <color indexed="8"/>
      </right>
      <top/>
      <bottom style="medium">
        <color indexed="8"/>
      </bottom>
      <diagonal/>
    </border>
    <border>
      <left style="medium">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style="thin">
        <color indexed="8"/>
      </left>
      <right style="thin">
        <color indexed="8"/>
      </right>
      <top/>
      <bottom style="thin">
        <color indexed="8"/>
      </bottom>
      <diagonal/>
    </border>
    <border>
      <left/>
      <right style="thin">
        <color indexed="8"/>
      </right>
      <top style="thin">
        <color indexed="8"/>
      </top>
      <bottom style="thin">
        <color indexed="8"/>
      </bottom>
      <diagonal/>
    </border>
    <border>
      <left style="medium">
        <color indexed="8"/>
      </left>
      <right/>
      <top style="thin">
        <color indexed="8"/>
      </top>
      <bottom style="medium">
        <color indexed="8"/>
      </bottom>
      <diagonal/>
    </border>
    <border>
      <left style="thin">
        <color indexed="64"/>
      </left>
      <right style="medium">
        <color indexed="8"/>
      </right>
      <top style="thin">
        <color indexed="64"/>
      </top>
      <bottom style="medium">
        <color indexed="8"/>
      </bottom>
      <diagonal/>
    </border>
    <border>
      <left style="medium">
        <color indexed="8"/>
      </left>
      <right/>
      <top style="medium">
        <color indexed="8"/>
      </top>
      <bottom style="thin">
        <color indexed="64"/>
      </bottom>
      <diagonal/>
    </border>
    <border>
      <left/>
      <right/>
      <top style="medium">
        <color indexed="8"/>
      </top>
      <bottom style="thin">
        <color indexed="64"/>
      </bottom>
      <diagonal/>
    </border>
    <border>
      <left/>
      <right style="medium">
        <color indexed="8"/>
      </right>
      <top style="medium">
        <color indexed="8"/>
      </top>
      <bottom style="thin">
        <color indexed="64"/>
      </bottom>
      <diagonal/>
    </border>
    <border>
      <left style="medium">
        <color indexed="8"/>
      </left>
      <right style="thin">
        <color indexed="8"/>
      </right>
      <top/>
      <bottom style="thin">
        <color indexed="8"/>
      </bottom>
      <diagonal/>
    </border>
    <border>
      <left style="thin">
        <color indexed="8"/>
      </left>
      <right style="medium">
        <color indexed="8"/>
      </right>
      <top/>
      <bottom style="thin">
        <color indexed="8"/>
      </bottom>
      <diagonal/>
    </border>
    <border>
      <left style="thin">
        <color theme="0"/>
      </left>
      <right style="thin">
        <color theme="0"/>
      </right>
      <top style="thin">
        <color theme="0"/>
      </top>
      <bottom style="thin">
        <color theme="0"/>
      </bottom>
      <diagonal/>
    </border>
    <border>
      <left style="medium">
        <color indexed="8"/>
      </left>
      <right style="thin">
        <color indexed="8"/>
      </right>
      <top style="thin">
        <color indexed="8"/>
      </top>
      <bottom/>
      <diagonal/>
    </border>
    <border>
      <left/>
      <right/>
      <top/>
      <bottom style="thin">
        <color indexed="8"/>
      </bottom>
      <diagonal/>
    </border>
    <border>
      <left/>
      <right style="thin">
        <color theme="0"/>
      </right>
      <top style="thin">
        <color theme="0"/>
      </top>
      <bottom style="thin">
        <color theme="0"/>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indexed="64"/>
      </right>
      <top style="thin">
        <color indexed="64"/>
      </top>
      <bottom style="thin">
        <color indexed="64"/>
      </bottom>
      <diagonal/>
    </border>
    <border>
      <left style="thin">
        <color indexed="64"/>
      </left>
      <right style="medium">
        <color auto="1"/>
      </right>
      <top style="thin">
        <color indexed="64"/>
      </top>
      <bottom style="thin">
        <color indexed="64"/>
      </bottom>
      <diagonal/>
    </border>
    <border>
      <left style="thin">
        <color indexed="8"/>
      </left>
      <right style="medium">
        <color auto="1"/>
      </right>
      <top style="thin">
        <color indexed="8"/>
      </top>
      <bottom style="thin">
        <color indexed="8"/>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thin">
        <color indexed="8"/>
      </right>
      <top style="thin">
        <color indexed="8"/>
      </top>
      <bottom style="medium">
        <color auto="1"/>
      </bottom>
      <diagonal/>
    </border>
    <border>
      <left style="thin">
        <color indexed="8"/>
      </left>
      <right style="medium">
        <color auto="1"/>
      </right>
      <top style="thin">
        <color indexed="8"/>
      </top>
      <bottom style="medium">
        <color auto="1"/>
      </bottom>
      <diagonal/>
    </border>
    <border>
      <left style="medium">
        <color auto="1"/>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thin">
        <color indexed="8"/>
      </left>
      <right style="thin">
        <color indexed="8"/>
      </right>
      <top/>
      <bottom/>
      <diagonal/>
    </border>
    <border>
      <left style="thin">
        <color indexed="64"/>
      </left>
      <right style="thin">
        <color indexed="64"/>
      </right>
      <top style="thin">
        <color indexed="64"/>
      </top>
      <bottom/>
      <diagonal/>
    </border>
    <border>
      <left style="medium">
        <color indexed="8"/>
      </left>
      <right style="thin">
        <color indexed="8"/>
      </right>
      <top/>
      <bottom/>
      <diagonal/>
    </border>
    <border>
      <left style="thin">
        <color indexed="8"/>
      </left>
      <right style="medium">
        <color indexed="8"/>
      </right>
      <top/>
      <bottom/>
      <diagonal/>
    </border>
    <border>
      <left/>
      <right style="thin">
        <color indexed="61"/>
      </right>
      <top/>
      <bottom style="thin">
        <color indexed="61"/>
      </bottom>
      <diagonal/>
    </border>
    <border>
      <left style="thin">
        <color indexed="63"/>
      </left>
      <right/>
      <top style="thin">
        <color indexed="63"/>
      </top>
      <bottom style="thin">
        <color indexed="63"/>
      </bottom>
      <diagonal/>
    </border>
    <border>
      <left style="thin">
        <color rgb="FF000000"/>
      </left>
      <right style="thin">
        <color rgb="FF000000"/>
      </right>
      <top style="thin">
        <color rgb="FF000000"/>
      </top>
      <bottom style="thin">
        <color rgb="FF000000"/>
      </bottom>
      <diagonal/>
    </border>
  </borders>
  <cellStyleXfs count="9">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0" fontId="4" fillId="0" borderId="0"/>
    <xf numFmtId="0" fontId="4" fillId="0" borderId="0"/>
    <xf numFmtId="43" fontId="4" fillId="0" borderId="0" applyFont="0" applyFill="0" applyBorder="0" applyAlignment="0" applyProtection="0"/>
    <xf numFmtId="0" fontId="4" fillId="0" borderId="0"/>
    <xf numFmtId="0" fontId="1" fillId="0" borderId="0"/>
  </cellStyleXfs>
  <cellXfs count="582">
    <xf numFmtId="0" fontId="0" fillId="0" borderId="0" xfId="0"/>
    <xf numFmtId="0" fontId="3" fillId="0" borderId="0" xfId="3" applyFont="1" applyAlignment="1">
      <alignment vertical="center"/>
    </xf>
    <xf numFmtId="0" fontId="3" fillId="0" borderId="0" xfId="3" applyFont="1"/>
    <xf numFmtId="0" fontId="3" fillId="0" borderId="0" xfId="3" applyFont="1" applyAlignment="1">
      <alignment horizontal="center" vertical="center"/>
    </xf>
    <xf numFmtId="0" fontId="3" fillId="0" borderId="1" xfId="3" applyFont="1" applyBorder="1"/>
    <xf numFmtId="0" fontId="4" fillId="0" borderId="0" xfId="4"/>
    <xf numFmtId="0" fontId="3" fillId="0" borderId="0" xfId="3" applyFont="1" applyAlignment="1">
      <alignment horizontal="left" vertical="center"/>
    </xf>
    <xf numFmtId="0" fontId="3" fillId="0" borderId="0" xfId="3" applyFont="1" applyAlignment="1">
      <alignment horizontal="right" vertical="center"/>
    </xf>
    <xf numFmtId="0" fontId="5" fillId="0" borderId="0" xfId="3" applyFont="1" applyAlignment="1">
      <alignment horizontal="left" vertical="center"/>
    </xf>
    <xf numFmtId="0" fontId="5" fillId="0" borderId="0" xfId="3" applyFont="1" applyAlignment="1">
      <alignment horizontal="center" vertical="center"/>
    </xf>
    <xf numFmtId="0" fontId="3" fillId="0" borderId="5" xfId="3" applyFont="1" applyBorder="1" applyAlignment="1">
      <alignment horizontal="center" vertical="center"/>
    </xf>
    <xf numFmtId="0" fontId="3" fillId="0" borderId="6" xfId="3" applyFont="1" applyBorder="1" applyAlignment="1">
      <alignment horizontal="center" vertical="center"/>
    </xf>
    <xf numFmtId="0" fontId="3" fillId="0" borderId="10" xfId="3" applyFont="1" applyBorder="1" applyAlignment="1">
      <alignment horizontal="center" vertical="center"/>
    </xf>
    <xf numFmtId="0" fontId="3" fillId="0" borderId="11" xfId="3" applyFont="1" applyBorder="1" applyAlignment="1">
      <alignment horizontal="center" vertical="center"/>
    </xf>
    <xf numFmtId="0" fontId="3" fillId="0" borderId="15" xfId="3" applyFont="1" applyBorder="1" applyAlignment="1">
      <alignment horizontal="center" vertical="center"/>
    </xf>
    <xf numFmtId="0" fontId="3" fillId="0" borderId="16" xfId="3" applyFont="1" applyBorder="1" applyAlignment="1">
      <alignment horizontal="center" vertical="center"/>
    </xf>
    <xf numFmtId="0" fontId="7" fillId="0" borderId="0" xfId="3" applyFont="1" applyAlignment="1">
      <alignment horizontal="center" vertical="center"/>
    </xf>
    <xf numFmtId="0" fontId="8" fillId="0" borderId="0" xfId="3" applyFont="1" applyAlignment="1">
      <alignment horizontal="center" vertical="center"/>
    </xf>
    <xf numFmtId="0" fontId="8" fillId="0" borderId="0" xfId="3" applyFont="1" applyAlignment="1">
      <alignment vertical="center"/>
    </xf>
    <xf numFmtId="0" fontId="8" fillId="0" borderId="0" xfId="3" applyFont="1" applyAlignment="1">
      <alignment horizontal="justify" vertical="center"/>
    </xf>
    <xf numFmtId="0" fontId="9" fillId="0" borderId="0" xfId="3" applyFont="1" applyAlignment="1">
      <alignment horizontal="center" vertical="center"/>
    </xf>
    <xf numFmtId="0" fontId="2" fillId="0" borderId="0" xfId="3" applyAlignment="1">
      <alignment horizontal="center" vertical="center"/>
    </xf>
    <xf numFmtId="0" fontId="2" fillId="0" borderId="0" xfId="3"/>
    <xf numFmtId="0" fontId="8" fillId="0" borderId="0" xfId="3" applyFont="1" applyAlignment="1">
      <alignment horizontal="left" vertical="center" wrapText="1" indent="2"/>
    </xf>
    <xf numFmtId="0" fontId="10" fillId="0" borderId="0" xfId="3" applyFont="1" applyAlignment="1">
      <alignment horizontal="left" vertical="center" indent="4"/>
    </xf>
    <xf numFmtId="0" fontId="2" fillId="0" borderId="0" xfId="3" applyAlignment="1">
      <alignment horizontal="left"/>
    </xf>
    <xf numFmtId="0" fontId="4" fillId="0" borderId="0" xfId="5"/>
    <xf numFmtId="164" fontId="11" fillId="0" borderId="0" xfId="1" applyNumberFormat="1" applyFont="1"/>
    <xf numFmtId="0" fontId="11" fillId="0" borderId="0" xfId="5" applyFont="1"/>
    <xf numFmtId="0" fontId="11" fillId="0" borderId="0" xfId="5" applyFont="1" applyAlignment="1">
      <alignment horizontal="center"/>
    </xf>
    <xf numFmtId="164" fontId="14" fillId="0" borderId="0" xfId="1" applyNumberFormat="1" applyFont="1"/>
    <xf numFmtId="0" fontId="14" fillId="0" borderId="0" xfId="0" applyFont="1"/>
    <xf numFmtId="0" fontId="14" fillId="0" borderId="0" xfId="0" applyFont="1" applyAlignment="1">
      <alignment horizontal="center"/>
    </xf>
    <xf numFmtId="22" fontId="15" fillId="0" borderId="0" xfId="5" applyNumberFormat="1" applyFont="1" applyAlignment="1">
      <alignment wrapText="1"/>
    </xf>
    <xf numFmtId="0" fontId="15" fillId="0" borderId="0" xfId="5" applyFont="1" applyAlignment="1">
      <alignment horizontal="center" wrapText="1"/>
    </xf>
    <xf numFmtId="164" fontId="15" fillId="0" borderId="0" xfId="1" applyNumberFormat="1" applyFont="1" applyAlignment="1">
      <alignment horizontal="left" vertical="top"/>
    </xf>
    <xf numFmtId="0" fontId="15" fillId="0" borderId="0" xfId="5" applyFont="1" applyAlignment="1">
      <alignment horizontal="left" vertical="top"/>
    </xf>
    <xf numFmtId="0" fontId="15" fillId="0" borderId="0" xfId="5" applyFont="1" applyAlignment="1">
      <alignment horizontal="center" vertical="top"/>
    </xf>
    <xf numFmtId="164" fontId="15" fillId="0" borderId="0" xfId="1" applyNumberFormat="1" applyFont="1" applyAlignment="1">
      <alignment horizontal="center" vertical="center" wrapText="1"/>
    </xf>
    <xf numFmtId="0" fontId="15" fillId="0" borderId="0" xfId="5" applyFont="1" applyAlignment="1">
      <alignment horizontal="center" vertical="center" wrapText="1"/>
    </xf>
    <xf numFmtId="164" fontId="17" fillId="0" borderId="1" xfId="1" applyNumberFormat="1" applyFont="1" applyBorder="1" applyAlignment="1">
      <alignment horizontal="right" vertical="center" wrapText="1"/>
    </xf>
    <xf numFmtId="49" fontId="18" fillId="0" borderId="1" xfId="5" applyNumberFormat="1" applyFont="1" applyBorder="1" applyAlignment="1">
      <alignment horizontal="left" vertical="center" wrapText="1"/>
    </xf>
    <xf numFmtId="49" fontId="19" fillId="0" borderId="18" xfId="5" applyNumberFormat="1" applyFont="1" applyBorder="1" applyAlignment="1">
      <alignment horizontal="left" vertical="center" wrapText="1"/>
    </xf>
    <xf numFmtId="164" fontId="15" fillId="2" borderId="1" xfId="1" applyNumberFormat="1" applyFont="1" applyFill="1" applyBorder="1" applyAlignment="1">
      <alignment horizontal="right"/>
    </xf>
    <xf numFmtId="43" fontId="3" fillId="0" borderId="0" xfId="1" applyFont="1" applyAlignment="1">
      <alignment horizontal="left" vertical="top"/>
    </xf>
    <xf numFmtId="49" fontId="19" fillId="0" borderId="1" xfId="5" applyNumberFormat="1" applyFont="1" applyBorder="1" applyAlignment="1">
      <alignment horizontal="left" vertical="center" wrapText="1"/>
    </xf>
    <xf numFmtId="164" fontId="20" fillId="0" borderId="1" xfId="1" applyNumberFormat="1" applyFont="1" applyBorder="1"/>
    <xf numFmtId="164" fontId="19" fillId="3" borderId="1" xfId="1" applyNumberFormat="1" applyFont="1" applyFill="1" applyBorder="1" applyAlignment="1">
      <alignment horizontal="center" vertical="center" wrapText="1"/>
    </xf>
    <xf numFmtId="0" fontId="19" fillId="3" borderId="1" xfId="5" applyFont="1" applyFill="1" applyBorder="1" applyAlignment="1">
      <alignment horizontal="center" vertical="center" wrapText="1"/>
    </xf>
    <xf numFmtId="164" fontId="15" fillId="0" borderId="0" xfId="1" applyNumberFormat="1" applyFont="1" applyAlignment="1">
      <alignment vertical="center" wrapText="1"/>
    </xf>
    <xf numFmtId="164" fontId="15" fillId="0" borderId="0" xfId="1" applyNumberFormat="1" applyFont="1" applyAlignment="1">
      <alignment horizontal="right" vertical="center" wrapText="1"/>
    </xf>
    <xf numFmtId="0" fontId="21" fillId="0" borderId="0" xfId="5" applyFont="1" applyAlignment="1">
      <alignment horizontal="center" vertical="top"/>
    </xf>
    <xf numFmtId="0" fontId="21" fillId="0" borderId="0" xfId="5" applyFont="1" applyAlignment="1">
      <alignment horizontal="left" vertical="top"/>
    </xf>
    <xf numFmtId="164" fontId="21" fillId="0" borderId="0" xfId="1" applyNumberFormat="1" applyFont="1" applyAlignment="1">
      <alignment horizontal="left" vertical="top"/>
    </xf>
    <xf numFmtId="164" fontId="19" fillId="0" borderId="0" xfId="1" applyNumberFormat="1" applyFont="1" applyAlignment="1">
      <alignment horizontal="right" vertical="center" wrapText="1"/>
    </xf>
    <xf numFmtId="49" fontId="19" fillId="0" borderId="1" xfId="5" applyNumberFormat="1" applyFont="1" applyBorder="1" applyAlignment="1">
      <alignment horizontal="center" vertical="center" wrapText="1"/>
    </xf>
    <xf numFmtId="164" fontId="15" fillId="0" borderId="1" xfId="1" applyNumberFormat="1" applyFont="1" applyFill="1" applyBorder="1" applyAlignment="1">
      <alignment horizontal="right"/>
    </xf>
    <xf numFmtId="0" fontId="22" fillId="0" borderId="0" xfId="5" applyFont="1" applyAlignment="1">
      <alignment vertical="center" wrapText="1"/>
    </xf>
    <xf numFmtId="43" fontId="4" fillId="0" borderId="0" xfId="1" applyFont="1"/>
    <xf numFmtId="165" fontId="21" fillId="0" borderId="0" xfId="2" applyNumberFormat="1" applyFont="1" applyAlignment="1">
      <alignment horizontal="left" vertical="top"/>
    </xf>
    <xf numFmtId="43" fontId="21" fillId="0" borderId="0" xfId="1" applyFont="1" applyAlignment="1">
      <alignment horizontal="left" vertical="top"/>
    </xf>
    <xf numFmtId="22" fontId="15" fillId="0" borderId="0" xfId="5" applyNumberFormat="1" applyFont="1" applyAlignment="1">
      <alignment horizontal="left" wrapText="1"/>
    </xf>
    <xf numFmtId="43" fontId="0" fillId="0" borderId="0" xfId="1" applyFont="1"/>
    <xf numFmtId="0" fontId="0" fillId="0" borderId="0" xfId="0" applyAlignment="1">
      <alignment horizontal="center"/>
    </xf>
    <xf numFmtId="164" fontId="0" fillId="0" borderId="0" xfId="1" applyNumberFormat="1" applyFont="1"/>
    <xf numFmtId="0" fontId="0" fillId="0" borderId="0" xfId="0" applyAlignment="1">
      <alignment vertical="center"/>
    </xf>
    <xf numFmtId="164" fontId="15" fillId="0" borderId="0" xfId="1" applyNumberFormat="1" applyFont="1" applyAlignment="1">
      <alignment horizontal="left" vertical="center" wrapText="1"/>
    </xf>
    <xf numFmtId="0" fontId="15" fillId="0" borderId="0" xfId="5" applyFont="1" applyAlignment="1">
      <alignment vertical="center" wrapText="1"/>
    </xf>
    <xf numFmtId="164" fontId="19" fillId="0" borderId="1" xfId="1" applyNumberFormat="1" applyFont="1" applyBorder="1" applyAlignment="1">
      <alignment horizontal="right" vertical="center" wrapText="1"/>
    </xf>
    <xf numFmtId="164" fontId="19" fillId="2" borderId="1" xfId="1" applyNumberFormat="1" applyFont="1" applyFill="1" applyBorder="1" applyAlignment="1">
      <alignment horizontal="right" vertical="center"/>
    </xf>
    <xf numFmtId="164" fontId="0" fillId="0" borderId="0" xfId="1" applyNumberFormat="1" applyFont="1" applyAlignment="1">
      <alignment vertical="center"/>
    </xf>
    <xf numFmtId="0" fontId="15" fillId="0" borderId="0" xfId="4" applyFont="1" applyAlignment="1">
      <alignment horizontal="left" vertical="top"/>
    </xf>
    <xf numFmtId="164" fontId="20" fillId="0" borderId="0" xfId="1" applyNumberFormat="1" applyFont="1"/>
    <xf numFmtId="0" fontId="20" fillId="0" borderId="0" xfId="0" applyFont="1"/>
    <xf numFmtId="164" fontId="25" fillId="0" borderId="0" xfId="1" applyNumberFormat="1" applyFont="1"/>
    <xf numFmtId="164" fontId="3" fillId="0" borderId="0" xfId="1" applyNumberFormat="1" applyFont="1" applyAlignment="1">
      <alignment vertical="center" wrapText="1"/>
    </xf>
    <xf numFmtId="164" fontId="3" fillId="0" borderId="0" xfId="1" applyNumberFormat="1" applyFont="1" applyAlignment="1">
      <alignment horizontal="right" vertical="center" wrapText="1"/>
    </xf>
    <xf numFmtId="0" fontId="25" fillId="0" borderId="0" xfId="0" applyFont="1"/>
    <xf numFmtId="0" fontId="3" fillId="0" borderId="0" xfId="4" applyFont="1" applyAlignment="1">
      <alignment horizontal="left" vertical="top"/>
    </xf>
    <xf numFmtId="164" fontId="3" fillId="0" borderId="0" xfId="1" applyNumberFormat="1" applyFont="1" applyAlignment="1">
      <alignment horizontal="left" vertical="top"/>
    </xf>
    <xf numFmtId="164" fontId="25" fillId="0" borderId="0" xfId="1" applyNumberFormat="1" applyFont="1" applyAlignment="1">
      <alignment horizontal="right"/>
    </xf>
    <xf numFmtId="0" fontId="3" fillId="3" borderId="1" xfId="5" applyFont="1" applyFill="1" applyBorder="1" applyAlignment="1">
      <alignment horizontal="center" vertical="center" wrapText="1"/>
    </xf>
    <xf numFmtId="164" fontId="3" fillId="3" borderId="1" xfId="1" applyNumberFormat="1" applyFont="1" applyFill="1" applyBorder="1" applyAlignment="1">
      <alignment horizontal="center" vertical="center" wrapText="1"/>
    </xf>
    <xf numFmtId="0" fontId="5" fillId="0" borderId="19" xfId="4" applyFont="1" applyBorder="1" applyAlignment="1">
      <alignment horizontal="center" vertical="center" wrapText="1"/>
    </xf>
    <xf numFmtId="164" fontId="5" fillId="0" borderId="22" xfId="1" applyNumberFormat="1" applyFont="1" applyBorder="1" applyAlignment="1">
      <alignment horizontal="right" vertical="center" wrapText="1"/>
    </xf>
    <xf numFmtId="164" fontId="5" fillId="0" borderId="23" xfId="1" applyNumberFormat="1" applyFont="1" applyBorder="1" applyAlignment="1">
      <alignment horizontal="right" vertical="center" wrapText="1"/>
    </xf>
    <xf numFmtId="0" fontId="3" fillId="0" borderId="19" xfId="4" applyFont="1" applyBorder="1" applyAlignment="1">
      <alignment horizontal="center" vertical="center" wrapText="1"/>
    </xf>
    <xf numFmtId="164" fontId="3" fillId="0" borderId="22" xfId="1" applyNumberFormat="1" applyFont="1" applyBorder="1" applyAlignment="1">
      <alignment horizontal="right" vertical="center" wrapText="1"/>
    </xf>
    <xf numFmtId="4" fontId="5" fillId="0" borderId="0" xfId="4" applyNumberFormat="1" applyFont="1" applyAlignment="1">
      <alignment horizontal="right" vertical="center" wrapText="1"/>
    </xf>
    <xf numFmtId="43" fontId="25" fillId="0" borderId="0" xfId="0" applyNumberFormat="1" applyFont="1"/>
    <xf numFmtId="164" fontId="20" fillId="0" borderId="0" xfId="0" applyNumberFormat="1" applyFont="1"/>
    <xf numFmtId="164" fontId="25" fillId="0" borderId="0" xfId="1" applyNumberFormat="1" applyFont="1" applyAlignment="1">
      <alignment horizontal="center" vertical="center"/>
    </xf>
    <xf numFmtId="43" fontId="25" fillId="0" borderId="0" xfId="1" applyFont="1"/>
    <xf numFmtId="43" fontId="20" fillId="0" borderId="0" xfId="1" applyFont="1"/>
    <xf numFmtId="43" fontId="5" fillId="0" borderId="0" xfId="5" applyNumberFormat="1" applyFont="1"/>
    <xf numFmtId="41" fontId="25" fillId="0" borderId="24" xfId="0" applyNumberFormat="1" applyFont="1" applyBorder="1" applyAlignment="1">
      <alignment wrapText="1"/>
    </xf>
    <xf numFmtId="164" fontId="26" fillId="4" borderId="25" xfId="1" applyNumberFormat="1" applyFont="1" applyFill="1" applyBorder="1" applyAlignment="1">
      <alignment vertical="center" wrapText="1"/>
    </xf>
    <xf numFmtId="4" fontId="3" fillId="0" borderId="0" xfId="5" applyNumberFormat="1" applyFont="1"/>
    <xf numFmtId="43" fontId="25" fillId="0" borderId="26" xfId="0" applyNumberFormat="1" applyFont="1" applyBorder="1"/>
    <xf numFmtId="164" fontId="26" fillId="5" borderId="27" xfId="1" applyNumberFormat="1" applyFont="1" applyFill="1" applyBorder="1" applyAlignment="1">
      <alignment vertical="center"/>
    </xf>
    <xf numFmtId="164" fontId="25" fillId="0" borderId="22" xfId="1" applyNumberFormat="1" applyFont="1" applyBorder="1" applyAlignment="1">
      <alignment horizontal="right" vertical="center" wrapText="1"/>
    </xf>
    <xf numFmtId="43" fontId="25" fillId="0" borderId="28" xfId="0" applyNumberFormat="1" applyFont="1" applyBorder="1"/>
    <xf numFmtId="4" fontId="25" fillId="0" borderId="0" xfId="0" applyNumberFormat="1" applyFont="1"/>
    <xf numFmtId="164" fontId="25" fillId="0" borderId="29" xfId="0" applyNumberFormat="1" applyFont="1" applyBorder="1"/>
    <xf numFmtId="0" fontId="25" fillId="0" borderId="30" xfId="0" applyFont="1" applyBorder="1" applyAlignment="1">
      <alignment horizontal="center"/>
    </xf>
    <xf numFmtId="0" fontId="5" fillId="0" borderId="31" xfId="4" applyFont="1" applyBorder="1" applyAlignment="1">
      <alignment horizontal="center" vertical="center" wrapText="1"/>
    </xf>
    <xf numFmtId="164" fontId="5" fillId="0" borderId="32" xfId="1" applyNumberFormat="1" applyFont="1" applyBorder="1" applyAlignment="1">
      <alignment horizontal="left" vertical="center" wrapText="1"/>
    </xf>
    <xf numFmtId="164" fontId="5" fillId="0" borderId="33" xfId="1" applyNumberFormat="1" applyFont="1" applyBorder="1" applyAlignment="1">
      <alignment horizontal="left" vertical="center" wrapText="1"/>
    </xf>
    <xf numFmtId="164" fontId="5" fillId="0" borderId="34" xfId="1" applyNumberFormat="1" applyFont="1" applyBorder="1" applyAlignment="1">
      <alignment horizontal="right" vertical="center" wrapText="1"/>
    </xf>
    <xf numFmtId="166" fontId="3" fillId="0" borderId="0" xfId="5" applyNumberFormat="1" applyFont="1"/>
    <xf numFmtId="49" fontId="3" fillId="0" borderId="0" xfId="4" applyNumberFormat="1" applyFont="1" applyAlignment="1">
      <alignment wrapText="1"/>
    </xf>
    <xf numFmtId="164" fontId="3" fillId="0" borderId="0" xfId="1" applyNumberFormat="1" applyFont="1" applyAlignment="1">
      <alignment wrapText="1"/>
    </xf>
    <xf numFmtId="164" fontId="3" fillId="0" borderId="0" xfId="1" applyNumberFormat="1" applyFont="1" applyAlignment="1">
      <alignment horizontal="right" wrapText="1"/>
    </xf>
    <xf numFmtId="164" fontId="3" fillId="0" borderId="0" xfId="1" applyNumberFormat="1" applyFont="1" applyAlignment="1">
      <alignment horizontal="center" wrapText="1"/>
    </xf>
    <xf numFmtId="164" fontId="3" fillId="0" borderId="0" xfId="1" applyNumberFormat="1" applyFont="1" applyAlignment="1">
      <alignment horizontal="left" wrapText="1"/>
    </xf>
    <xf numFmtId="43" fontId="0" fillId="0" borderId="0" xfId="0" applyNumberFormat="1"/>
    <xf numFmtId="164" fontId="3" fillId="0" borderId="35" xfId="1" applyNumberFormat="1" applyFont="1" applyBorder="1" applyAlignment="1">
      <alignment horizontal="right" vertical="center" wrapText="1"/>
    </xf>
    <xf numFmtId="167" fontId="20" fillId="0" borderId="0" xfId="1" applyNumberFormat="1" applyFont="1"/>
    <xf numFmtId="43" fontId="4" fillId="0" borderId="0" xfId="5" applyNumberFormat="1"/>
    <xf numFmtId="43" fontId="19" fillId="3" borderId="1" xfId="1" applyFont="1" applyFill="1" applyBorder="1" applyAlignment="1">
      <alignment horizontal="center" vertical="center" wrapText="1"/>
    </xf>
    <xf numFmtId="43" fontId="3" fillId="0" borderId="0" xfId="1" applyFont="1" applyAlignment="1">
      <alignment wrapText="1"/>
    </xf>
    <xf numFmtId="43" fontId="3" fillId="0" borderId="0" xfId="1" applyFont="1" applyAlignment="1">
      <alignment horizontal="left" wrapText="1"/>
    </xf>
    <xf numFmtId="43" fontId="0" fillId="0" borderId="0" xfId="1" applyFont="1" applyAlignment="1">
      <alignment vertical="center"/>
    </xf>
    <xf numFmtId="164" fontId="17" fillId="0" borderId="1" xfId="1" applyNumberFormat="1" applyFont="1" applyFill="1" applyBorder="1" applyAlignment="1">
      <alignment horizontal="right"/>
    </xf>
    <xf numFmtId="0" fontId="27" fillId="0" borderId="0" xfId="0" applyFont="1"/>
    <xf numFmtId="0" fontId="28" fillId="0" borderId="0" xfId="0" applyFont="1" applyAlignment="1">
      <alignment vertical="top" wrapText="1"/>
    </xf>
    <xf numFmtId="0" fontId="27" fillId="0" borderId="36" xfId="0" applyFont="1" applyBorder="1" applyAlignment="1">
      <alignment horizontal="center" vertical="center" wrapText="1"/>
    </xf>
    <xf numFmtId="0" fontId="27" fillId="0" borderId="37" xfId="0" applyFont="1" applyBorder="1" applyAlignment="1">
      <alignment horizontal="center" vertical="center" wrapText="1"/>
    </xf>
    <xf numFmtId="169" fontId="28" fillId="0" borderId="36" xfId="0" applyNumberFormat="1" applyFont="1" applyBorder="1" applyAlignment="1">
      <alignment horizontal="left" vertical="center" wrapText="1"/>
    </xf>
    <xf numFmtId="170" fontId="28" fillId="0" borderId="36" xfId="0" applyNumberFormat="1" applyFont="1" applyBorder="1" applyAlignment="1">
      <alignment horizontal="right" vertical="center" wrapText="1"/>
    </xf>
    <xf numFmtId="170" fontId="28" fillId="0" borderId="37" xfId="0" applyNumberFormat="1" applyFont="1" applyBorder="1" applyAlignment="1">
      <alignment horizontal="right" vertical="center" wrapText="1"/>
    </xf>
    <xf numFmtId="169" fontId="27" fillId="0" borderId="36" xfId="0" applyNumberFormat="1" applyFont="1" applyBorder="1" applyAlignment="1">
      <alignment horizontal="left" vertical="center" wrapText="1"/>
    </xf>
    <xf numFmtId="170" fontId="27" fillId="6" borderId="36" xfId="0" applyNumberFormat="1" applyFont="1" applyFill="1" applyBorder="1" applyAlignment="1">
      <alignment horizontal="right" vertical="center" wrapText="1"/>
    </xf>
    <xf numFmtId="43" fontId="27" fillId="0" borderId="36" xfId="1" applyFont="1" applyBorder="1" applyAlignment="1">
      <alignment horizontal="center" vertical="center" wrapText="1"/>
    </xf>
    <xf numFmtId="1" fontId="28" fillId="0" borderId="36" xfId="0" applyNumberFormat="1" applyFont="1" applyBorder="1" applyAlignment="1">
      <alignment horizontal="left" vertical="center" wrapText="1"/>
    </xf>
    <xf numFmtId="169" fontId="27" fillId="6" borderId="36" xfId="0" applyNumberFormat="1" applyFont="1" applyFill="1" applyBorder="1" applyAlignment="1">
      <alignment horizontal="left" vertical="center" wrapText="1"/>
    </xf>
    <xf numFmtId="3" fontId="28" fillId="0" borderId="36" xfId="0" applyNumberFormat="1" applyFont="1" applyBorder="1" applyAlignment="1">
      <alignment horizontal="right" vertical="center" wrapText="1"/>
    </xf>
    <xf numFmtId="170" fontId="28" fillId="6" borderId="36" xfId="0" applyNumberFormat="1" applyFont="1" applyFill="1" applyBorder="1" applyAlignment="1">
      <alignment horizontal="right" vertical="center" wrapText="1"/>
    </xf>
    <xf numFmtId="0" fontId="29" fillId="0" borderId="0" xfId="0" applyFont="1"/>
    <xf numFmtId="43" fontId="28" fillId="0" borderId="36" xfId="1" applyFont="1" applyBorder="1" applyAlignment="1">
      <alignment horizontal="left" vertical="center" wrapText="1"/>
    </xf>
    <xf numFmtId="169" fontId="27" fillId="7" borderId="36" xfId="0" applyNumberFormat="1" applyFont="1" applyFill="1" applyBorder="1" applyAlignment="1">
      <alignment horizontal="left" vertical="center" wrapText="1"/>
    </xf>
    <xf numFmtId="170" fontId="27" fillId="7" borderId="36" xfId="0" applyNumberFormat="1" applyFont="1" applyFill="1" applyBorder="1" applyAlignment="1">
      <alignment horizontal="right" vertical="center" wrapText="1"/>
    </xf>
    <xf numFmtId="0" fontId="27" fillId="0" borderId="1" xfId="0" applyFont="1" applyBorder="1" applyAlignment="1">
      <alignment horizontal="center" vertical="center" wrapText="1"/>
    </xf>
    <xf numFmtId="169" fontId="28" fillId="0" borderId="37" xfId="0" applyNumberFormat="1" applyFont="1" applyBorder="1" applyAlignment="1">
      <alignment horizontal="left" vertical="center" wrapText="1"/>
    </xf>
    <xf numFmtId="170" fontId="28" fillId="0" borderId="1" xfId="0" applyNumberFormat="1" applyFont="1" applyBorder="1" applyAlignment="1">
      <alignment horizontal="right" vertical="center" wrapText="1"/>
    </xf>
    <xf numFmtId="0" fontId="0" fillId="0" borderId="1" xfId="0" applyBorder="1"/>
    <xf numFmtId="170" fontId="0" fillId="0" borderId="0" xfId="0" applyNumberFormat="1"/>
    <xf numFmtId="0" fontId="27" fillId="0" borderId="0" xfId="4" applyFont="1"/>
    <xf numFmtId="0" fontId="28" fillId="0" borderId="0" xfId="4" applyFont="1" applyAlignment="1">
      <alignment vertical="top" wrapText="1"/>
    </xf>
    <xf numFmtId="0" fontId="27" fillId="0" borderId="36" xfId="4" applyFont="1" applyBorder="1" applyAlignment="1">
      <alignment horizontal="center" vertical="center" wrapText="1"/>
    </xf>
    <xf numFmtId="0" fontId="27" fillId="0" borderId="1" xfId="4" applyFont="1" applyBorder="1" applyAlignment="1">
      <alignment horizontal="center" vertical="center" wrapText="1"/>
    </xf>
    <xf numFmtId="169" fontId="28" fillId="0" borderId="36" xfId="4" applyNumberFormat="1" applyFont="1" applyBorder="1" applyAlignment="1">
      <alignment horizontal="left" vertical="center" wrapText="1"/>
    </xf>
    <xf numFmtId="169" fontId="27" fillId="0" borderId="36" xfId="4" applyNumberFormat="1" applyFont="1" applyBorder="1" applyAlignment="1">
      <alignment horizontal="left" vertical="center" wrapText="1"/>
    </xf>
    <xf numFmtId="43" fontId="4" fillId="0" borderId="0" xfId="1" applyFont="1" applyFill="1"/>
    <xf numFmtId="43" fontId="4" fillId="0" borderId="0" xfId="4" applyNumberFormat="1"/>
    <xf numFmtId="43" fontId="28" fillId="0" borderId="0" xfId="1" applyFont="1" applyAlignment="1">
      <alignment vertical="top" wrapText="1"/>
    </xf>
    <xf numFmtId="169" fontId="28" fillId="8" borderId="36" xfId="0" applyNumberFormat="1" applyFont="1" applyFill="1" applyBorder="1" applyAlignment="1">
      <alignment horizontal="left" vertical="center" wrapText="1"/>
    </xf>
    <xf numFmtId="169" fontId="27" fillId="8" borderId="36" xfId="0" applyNumberFormat="1" applyFont="1" applyFill="1" applyBorder="1" applyAlignment="1">
      <alignment horizontal="left" vertical="center" wrapText="1"/>
    </xf>
    <xf numFmtId="170" fontId="28" fillId="8" borderId="36" xfId="0" applyNumberFormat="1" applyFont="1" applyFill="1" applyBorder="1" applyAlignment="1">
      <alignment horizontal="right" vertical="center" wrapText="1"/>
    </xf>
    <xf numFmtId="43" fontId="28" fillId="8" borderId="36" xfId="1" applyFont="1" applyFill="1" applyBorder="1" applyAlignment="1">
      <alignment horizontal="right" vertical="center" wrapText="1"/>
    </xf>
    <xf numFmtId="169" fontId="28" fillId="0" borderId="0" xfId="0" applyNumberFormat="1" applyFont="1" applyAlignment="1">
      <alignment horizontal="left" vertical="center" wrapText="1"/>
    </xf>
    <xf numFmtId="170" fontId="28" fillId="0" borderId="0" xfId="0" applyNumberFormat="1" applyFont="1" applyAlignment="1">
      <alignment horizontal="right" vertical="center" wrapText="1"/>
    </xf>
    <xf numFmtId="43" fontId="15" fillId="0" borderId="0" xfId="1" applyFont="1" applyAlignment="1">
      <alignment vertical="center" wrapText="1"/>
    </xf>
    <xf numFmtId="43" fontId="15" fillId="0" borderId="0" xfId="1" applyFont="1" applyAlignment="1">
      <alignment horizontal="left" vertical="top"/>
    </xf>
    <xf numFmtId="43" fontId="16" fillId="0" borderId="0" xfId="1" applyFont="1" applyAlignment="1">
      <alignment horizontal="center" vertical="center" wrapText="1"/>
    </xf>
    <xf numFmtId="43" fontId="14" fillId="0" borderId="0" xfId="1" applyFont="1"/>
    <xf numFmtId="43" fontId="12" fillId="0" borderId="0" xfId="1" applyFont="1" applyAlignment="1">
      <alignment vertical="center"/>
    </xf>
    <xf numFmtId="43" fontId="13" fillId="0" borderId="0" xfId="1" applyFont="1" applyAlignment="1">
      <alignment vertical="center"/>
    </xf>
    <xf numFmtId="43" fontId="11" fillId="0" borderId="0" xfId="1" applyFont="1" applyProtection="1">
      <protection locked="0"/>
    </xf>
    <xf numFmtId="43" fontId="19" fillId="0" borderId="0" xfId="1" applyFont="1" applyAlignment="1">
      <alignment horizontal="left" vertical="center" wrapText="1"/>
    </xf>
    <xf numFmtId="43" fontId="15" fillId="0" borderId="0" xfId="1" applyFont="1" applyAlignment="1">
      <alignment horizontal="right" vertical="center" wrapText="1"/>
    </xf>
    <xf numFmtId="43" fontId="3" fillId="0" borderId="0" xfId="1" applyFont="1" applyAlignment="1">
      <alignment vertical="center"/>
    </xf>
    <xf numFmtId="0" fontId="27" fillId="0" borderId="38" xfId="0" applyFont="1" applyBorder="1" applyAlignment="1">
      <alignment horizontal="center" vertical="center" wrapText="1"/>
    </xf>
    <xf numFmtId="170" fontId="27" fillId="6" borderId="1" xfId="0" applyNumberFormat="1" applyFont="1" applyFill="1" applyBorder="1" applyAlignment="1">
      <alignment horizontal="right" vertical="center" wrapText="1"/>
    </xf>
    <xf numFmtId="169" fontId="28" fillId="0" borderId="1" xfId="0" applyNumberFormat="1" applyFont="1" applyBorder="1" applyAlignment="1">
      <alignment horizontal="left" vertical="center" wrapText="1"/>
    </xf>
    <xf numFmtId="43" fontId="28" fillId="0" borderId="0" xfId="1" applyFont="1" applyBorder="1" applyAlignment="1">
      <alignment horizontal="right" vertical="center" wrapText="1"/>
    </xf>
    <xf numFmtId="0" fontId="27" fillId="0" borderId="0" xfId="0" applyFont="1" applyAlignment="1">
      <alignment horizontal="center" vertical="center" wrapText="1"/>
    </xf>
    <xf numFmtId="43" fontId="27" fillId="0" borderId="0" xfId="1" applyFont="1" applyBorder="1" applyAlignment="1">
      <alignment horizontal="center" vertical="center" wrapText="1"/>
    </xf>
    <xf numFmtId="3" fontId="28" fillId="0" borderId="37" xfId="0" applyNumberFormat="1" applyFont="1" applyBorder="1" applyAlignment="1">
      <alignment horizontal="right" vertical="center" wrapText="1"/>
    </xf>
    <xf numFmtId="169" fontId="27" fillId="0" borderId="37" xfId="0" applyNumberFormat="1" applyFont="1" applyBorder="1" applyAlignment="1">
      <alignment horizontal="left" vertical="center" wrapText="1"/>
    </xf>
    <xf numFmtId="43" fontId="27" fillId="0" borderId="1" xfId="1" applyFont="1" applyBorder="1" applyAlignment="1">
      <alignment horizontal="center" vertical="center" wrapText="1"/>
    </xf>
    <xf numFmtId="43" fontId="28" fillId="0" borderId="1" xfId="1" applyFont="1" applyBorder="1" applyAlignment="1">
      <alignment horizontal="right" vertical="center" wrapText="1"/>
    </xf>
    <xf numFmtId="3" fontId="28" fillId="0" borderId="1" xfId="0" applyNumberFormat="1" applyFont="1" applyBorder="1" applyAlignment="1">
      <alignment horizontal="right" vertical="center" wrapText="1"/>
    </xf>
    <xf numFmtId="3" fontId="28" fillId="0" borderId="1" xfId="1" applyNumberFormat="1" applyFont="1" applyBorder="1" applyAlignment="1">
      <alignment horizontal="right" vertical="center" wrapText="1"/>
    </xf>
    <xf numFmtId="3" fontId="27" fillId="6" borderId="1" xfId="0" applyNumberFormat="1" applyFont="1" applyFill="1" applyBorder="1" applyAlignment="1">
      <alignment horizontal="right" vertical="center" wrapText="1"/>
    </xf>
    <xf numFmtId="3" fontId="27" fillId="6" borderId="1" xfId="1" applyNumberFormat="1" applyFont="1" applyFill="1" applyBorder="1" applyAlignment="1">
      <alignment horizontal="right" vertical="center" wrapText="1"/>
    </xf>
    <xf numFmtId="168" fontId="0" fillId="0" borderId="0" xfId="0" applyNumberFormat="1"/>
    <xf numFmtId="169" fontId="27" fillId="0" borderId="1" xfId="0" applyNumberFormat="1" applyFont="1" applyBorder="1" applyAlignment="1">
      <alignment horizontal="left" vertical="center" wrapText="1"/>
    </xf>
    <xf numFmtId="169" fontId="27" fillId="6" borderId="1" xfId="0" applyNumberFormat="1" applyFont="1" applyFill="1" applyBorder="1" applyAlignment="1">
      <alignment horizontal="left" vertical="center" wrapText="1"/>
    </xf>
    <xf numFmtId="4" fontId="27" fillId="0" borderId="1" xfId="0" applyNumberFormat="1" applyFont="1" applyBorder="1" applyAlignment="1">
      <alignment horizontal="center" vertical="center" wrapText="1"/>
    </xf>
    <xf numFmtId="43" fontId="28" fillId="0" borderId="1" xfId="1" applyFont="1" applyBorder="1" applyAlignment="1">
      <alignment horizontal="left" vertical="center" wrapText="1"/>
    </xf>
    <xf numFmtId="169" fontId="27" fillId="6" borderId="37" xfId="0" applyNumberFormat="1" applyFont="1" applyFill="1" applyBorder="1" applyAlignment="1">
      <alignment horizontal="left" vertical="center" wrapText="1"/>
    </xf>
    <xf numFmtId="43" fontId="27" fillId="0" borderId="0" xfId="1" applyFont="1" applyFill="1" applyBorder="1" applyAlignment="1">
      <alignment horizontal="center" vertical="center" wrapText="1"/>
    </xf>
    <xf numFmtId="43" fontId="28" fillId="0" borderId="0" xfId="1" applyFont="1" applyFill="1" applyBorder="1" applyAlignment="1">
      <alignment horizontal="right" vertical="center" wrapText="1"/>
    </xf>
    <xf numFmtId="43" fontId="27" fillId="0" borderId="0" xfId="1" applyFont="1" applyFill="1" applyBorder="1" applyAlignment="1">
      <alignment horizontal="right" vertical="center" wrapText="1"/>
    </xf>
    <xf numFmtId="170" fontId="27" fillId="0" borderId="0" xfId="0" applyNumberFormat="1" applyFont="1" applyAlignment="1">
      <alignment horizontal="right" vertical="center" wrapText="1"/>
    </xf>
    <xf numFmtId="169" fontId="27" fillId="7" borderId="37" xfId="0" applyNumberFormat="1" applyFont="1" applyFill="1" applyBorder="1" applyAlignment="1">
      <alignment horizontal="left" vertical="center" wrapText="1"/>
    </xf>
    <xf numFmtId="164" fontId="27" fillId="0" borderId="1" xfId="1" applyNumberFormat="1" applyFont="1" applyBorder="1" applyAlignment="1">
      <alignment horizontal="center" vertical="center" wrapText="1"/>
    </xf>
    <xf numFmtId="164" fontId="28" fillId="0" borderId="1" xfId="1" applyNumberFormat="1" applyFont="1" applyBorder="1" applyAlignment="1">
      <alignment horizontal="right" vertical="center" wrapText="1"/>
    </xf>
    <xf numFmtId="164" fontId="27" fillId="6" borderId="1" xfId="1" applyNumberFormat="1" applyFont="1" applyFill="1" applyBorder="1" applyAlignment="1">
      <alignment horizontal="right" vertical="center" wrapText="1"/>
    </xf>
    <xf numFmtId="0" fontId="27" fillId="0" borderId="39" xfId="0" applyFont="1" applyBorder="1" applyAlignment="1">
      <alignment horizontal="center" vertical="center" wrapText="1"/>
    </xf>
    <xf numFmtId="164" fontId="27" fillId="0" borderId="1" xfId="1" applyNumberFormat="1" applyFont="1" applyBorder="1" applyAlignment="1">
      <alignment horizontal="right" vertical="center" wrapText="1"/>
    </xf>
    <xf numFmtId="4" fontId="28" fillId="0" borderId="0" xfId="0" applyNumberFormat="1" applyFont="1" applyAlignment="1">
      <alignment horizontal="right" vertical="center" wrapText="1"/>
    </xf>
    <xf numFmtId="169" fontId="28" fillId="0" borderId="18" xfId="0" applyNumberFormat="1" applyFont="1" applyBorder="1" applyAlignment="1">
      <alignment horizontal="left" vertical="center" wrapText="1"/>
    </xf>
    <xf numFmtId="169" fontId="27" fillId="0" borderId="18" xfId="0" applyNumberFormat="1" applyFont="1" applyBorder="1" applyAlignment="1">
      <alignment horizontal="left" vertical="center" wrapText="1"/>
    </xf>
    <xf numFmtId="170" fontId="28" fillId="0" borderId="0" xfId="0" applyNumberFormat="1" applyFont="1" applyAlignment="1">
      <alignment vertical="top" wrapText="1"/>
    </xf>
    <xf numFmtId="171" fontId="28" fillId="0" borderId="0" xfId="0" applyNumberFormat="1" applyFont="1" applyAlignment="1">
      <alignment vertical="top" wrapText="1"/>
    </xf>
    <xf numFmtId="3" fontId="27" fillId="6" borderId="37" xfId="0" applyNumberFormat="1" applyFont="1" applyFill="1" applyBorder="1" applyAlignment="1">
      <alignment horizontal="right" vertical="center" wrapText="1"/>
    </xf>
    <xf numFmtId="3" fontId="28" fillId="8" borderId="36" xfId="0" applyNumberFormat="1" applyFont="1" applyFill="1" applyBorder="1" applyAlignment="1">
      <alignment horizontal="right" vertical="center" wrapText="1"/>
    </xf>
    <xf numFmtId="3" fontId="27" fillId="7" borderId="40" xfId="0" applyNumberFormat="1" applyFont="1" applyFill="1" applyBorder="1" applyAlignment="1">
      <alignment horizontal="right" vertical="center" wrapText="1"/>
    </xf>
    <xf numFmtId="3" fontId="27" fillId="7" borderId="1" xfId="0" applyNumberFormat="1" applyFont="1" applyFill="1" applyBorder="1" applyAlignment="1">
      <alignment horizontal="right" vertical="center" wrapText="1"/>
    </xf>
    <xf numFmtId="3" fontId="27" fillId="6" borderId="36" xfId="0" applyNumberFormat="1" applyFont="1" applyFill="1" applyBorder="1" applyAlignment="1">
      <alignment horizontal="right" vertical="center" wrapText="1"/>
    </xf>
    <xf numFmtId="3" fontId="28" fillId="0" borderId="36" xfId="4" applyNumberFormat="1" applyFont="1" applyBorder="1" applyAlignment="1">
      <alignment horizontal="right" vertical="center" wrapText="1"/>
    </xf>
    <xf numFmtId="3" fontId="0" fillId="0" borderId="0" xfId="1" applyNumberFormat="1" applyFont="1"/>
    <xf numFmtId="169" fontId="28" fillId="9" borderId="36" xfId="0" applyNumberFormat="1" applyFont="1" applyFill="1" applyBorder="1" applyAlignment="1">
      <alignment horizontal="left" vertical="center" wrapText="1"/>
    </xf>
    <xf numFmtId="3" fontId="27" fillId="6" borderId="36" xfId="0" applyNumberFormat="1" applyFont="1" applyFill="1" applyBorder="1" applyAlignment="1">
      <alignment horizontal="left" vertical="center" wrapText="1"/>
    </xf>
    <xf numFmtId="3" fontId="27" fillId="6" borderId="1" xfId="0" applyNumberFormat="1" applyFont="1" applyFill="1" applyBorder="1" applyAlignment="1">
      <alignment horizontal="left" vertical="center" wrapText="1"/>
    </xf>
    <xf numFmtId="0" fontId="4" fillId="0" borderId="0" xfId="0" applyFont="1"/>
    <xf numFmtId="4" fontId="28" fillId="0" borderId="1" xfId="0" applyNumberFormat="1" applyFont="1" applyBorder="1" applyAlignment="1">
      <alignment horizontal="right" vertical="center" wrapText="1"/>
    </xf>
    <xf numFmtId="4" fontId="28" fillId="0" borderId="1" xfId="1" applyNumberFormat="1" applyFont="1" applyBorder="1" applyAlignment="1">
      <alignment horizontal="right" vertical="center" wrapText="1"/>
    </xf>
    <xf numFmtId="4" fontId="28" fillId="0" borderId="1" xfId="0" applyNumberFormat="1" applyFont="1" applyBorder="1" applyAlignment="1">
      <alignment vertical="top" wrapText="1"/>
    </xf>
    <xf numFmtId="4" fontId="27" fillId="6" borderId="1" xfId="0" applyNumberFormat="1" applyFont="1" applyFill="1" applyBorder="1" applyAlignment="1">
      <alignment horizontal="right" vertical="center" wrapText="1"/>
    </xf>
    <xf numFmtId="4" fontId="27" fillId="6" borderId="1" xfId="1" applyNumberFormat="1" applyFont="1" applyFill="1" applyBorder="1" applyAlignment="1">
      <alignment horizontal="right" vertical="center" wrapText="1"/>
    </xf>
    <xf numFmtId="4" fontId="28" fillId="0" borderId="37" xfId="0" applyNumberFormat="1" applyFont="1" applyBorder="1" applyAlignment="1">
      <alignment horizontal="right" vertical="center" wrapText="1"/>
    </xf>
    <xf numFmtId="43" fontId="28" fillId="0" borderId="36" xfId="1" applyFont="1" applyBorder="1" applyAlignment="1">
      <alignment horizontal="right" vertical="center" wrapText="1"/>
    </xf>
    <xf numFmtId="43" fontId="27" fillId="6" borderId="1" xfId="1" applyFont="1" applyFill="1" applyBorder="1" applyAlignment="1">
      <alignment horizontal="right" vertical="center" wrapText="1"/>
    </xf>
    <xf numFmtId="43" fontId="15" fillId="2" borderId="1" xfId="1" applyFont="1" applyFill="1" applyBorder="1" applyAlignment="1">
      <alignment horizontal="right"/>
    </xf>
    <xf numFmtId="0" fontId="27" fillId="0" borderId="44" xfId="0" applyFont="1" applyBorder="1" applyAlignment="1">
      <alignment horizontal="center" vertical="center" wrapText="1"/>
    </xf>
    <xf numFmtId="0" fontId="27" fillId="0" borderId="45" xfId="0" applyFont="1" applyBorder="1" applyAlignment="1">
      <alignment horizontal="center" vertical="center" wrapText="1"/>
    </xf>
    <xf numFmtId="43" fontId="27" fillId="0" borderId="44" xfId="1" applyFont="1" applyBorder="1" applyAlignment="1">
      <alignment horizontal="center" vertical="center" wrapText="1"/>
    </xf>
    <xf numFmtId="43" fontId="27" fillId="0" borderId="45" xfId="1" applyFont="1" applyBorder="1" applyAlignment="1">
      <alignment horizontal="center" vertical="center" wrapText="1"/>
    </xf>
    <xf numFmtId="0" fontId="27" fillId="0" borderId="46" xfId="0" applyFont="1" applyBorder="1" applyAlignment="1">
      <alignment horizontal="center" vertical="center" wrapText="1"/>
    </xf>
    <xf numFmtId="0" fontId="27" fillId="0" borderId="18" xfId="0" applyFont="1" applyBorder="1" applyAlignment="1">
      <alignment horizontal="center" vertical="center" wrapText="1"/>
    </xf>
    <xf numFmtId="43" fontId="27" fillId="0" borderId="36" xfId="6" applyFont="1" applyBorder="1" applyAlignment="1">
      <alignment horizontal="center" vertical="center" wrapText="1"/>
    </xf>
    <xf numFmtId="43" fontId="27" fillId="0" borderId="37" xfId="6" applyFont="1" applyBorder="1" applyAlignment="1">
      <alignment horizontal="center" vertical="center" wrapText="1"/>
    </xf>
    <xf numFmtId="170" fontId="28" fillId="0" borderId="44" xfId="0" applyNumberFormat="1" applyFont="1" applyBorder="1" applyAlignment="1">
      <alignment horizontal="right" vertical="center" wrapText="1"/>
    </xf>
    <xf numFmtId="170" fontId="28" fillId="0" borderId="45" xfId="0" applyNumberFormat="1" applyFont="1" applyBorder="1" applyAlignment="1">
      <alignment horizontal="right" vertical="center" wrapText="1"/>
    </xf>
    <xf numFmtId="43" fontId="28" fillId="0" borderId="44" xfId="1" applyFont="1" applyBorder="1" applyAlignment="1">
      <alignment horizontal="right" vertical="center" wrapText="1"/>
    </xf>
    <xf numFmtId="43" fontId="28" fillId="0" borderId="45" xfId="1" applyFont="1" applyBorder="1" applyAlignment="1">
      <alignment horizontal="right" vertical="center" wrapText="1"/>
    </xf>
    <xf numFmtId="43" fontId="28" fillId="0" borderId="46" xfId="6" applyFont="1" applyBorder="1" applyAlignment="1">
      <alignment horizontal="right" vertical="center" wrapText="1"/>
    </xf>
    <xf numFmtId="43" fontId="28" fillId="0" borderId="18" xfId="6" applyFont="1" applyBorder="1" applyAlignment="1">
      <alignment horizontal="right" vertical="center" wrapText="1"/>
    </xf>
    <xf numFmtId="43" fontId="28" fillId="0" borderId="36" xfId="6" applyFont="1" applyBorder="1" applyAlignment="1">
      <alignment horizontal="right" vertical="center" wrapText="1"/>
    </xf>
    <xf numFmtId="43" fontId="28" fillId="0" borderId="37" xfId="6" applyFont="1" applyBorder="1" applyAlignment="1">
      <alignment horizontal="right" vertical="center" wrapText="1"/>
    </xf>
    <xf numFmtId="0" fontId="0" fillId="0" borderId="47" xfId="0" applyBorder="1"/>
    <xf numFmtId="0" fontId="0" fillId="0" borderId="48" xfId="0" applyBorder="1"/>
    <xf numFmtId="170" fontId="27" fillId="6" borderId="37" xfId="0" applyNumberFormat="1" applyFont="1" applyFill="1" applyBorder="1" applyAlignment="1">
      <alignment horizontal="right" vertical="center" wrapText="1"/>
    </xf>
    <xf numFmtId="170" fontId="27" fillId="6" borderId="49" xfId="0" applyNumberFormat="1" applyFont="1" applyFill="1" applyBorder="1" applyAlignment="1">
      <alignment horizontal="right" vertical="center" wrapText="1"/>
    </xf>
    <xf numFmtId="170" fontId="27" fillId="10" borderId="50" xfId="0" applyNumberFormat="1" applyFont="1" applyFill="1" applyBorder="1" applyAlignment="1">
      <alignment horizontal="right" vertical="center" wrapText="1"/>
    </xf>
    <xf numFmtId="43" fontId="27" fillId="6" borderId="49" xfId="1" applyFont="1" applyFill="1" applyBorder="1" applyAlignment="1">
      <alignment horizontal="right" vertical="center" wrapText="1"/>
    </xf>
    <xf numFmtId="43" fontId="27" fillId="10" borderId="50" xfId="1" applyFont="1" applyFill="1" applyBorder="1" applyAlignment="1">
      <alignment horizontal="right" vertical="center" wrapText="1"/>
    </xf>
    <xf numFmtId="43" fontId="27" fillId="6" borderId="49" xfId="6" applyFont="1" applyFill="1" applyBorder="1" applyAlignment="1">
      <alignment horizontal="right" vertical="center" wrapText="1"/>
    </xf>
    <xf numFmtId="43" fontId="27" fillId="10" borderId="51" xfId="6" applyFont="1" applyFill="1" applyBorder="1" applyAlignment="1">
      <alignment horizontal="right" vertical="center" wrapText="1"/>
    </xf>
    <xf numFmtId="43" fontId="27" fillId="6" borderId="36" xfId="6" applyFont="1" applyFill="1" applyBorder="1" applyAlignment="1">
      <alignment horizontal="right" vertical="center" wrapText="1"/>
    </xf>
    <xf numFmtId="43" fontId="27" fillId="10" borderId="37" xfId="6" applyFont="1" applyFill="1" applyBorder="1" applyAlignment="1">
      <alignment horizontal="right" vertical="center" wrapText="1"/>
    </xf>
    <xf numFmtId="170" fontId="27" fillId="10" borderId="37" xfId="0" applyNumberFormat="1" applyFont="1" applyFill="1" applyBorder="1" applyAlignment="1">
      <alignment horizontal="right" vertical="center" wrapText="1"/>
    </xf>
    <xf numFmtId="170" fontId="27" fillId="10" borderId="1" xfId="0" applyNumberFormat="1" applyFont="1" applyFill="1" applyBorder="1" applyAlignment="1">
      <alignment horizontal="right" vertical="center" wrapText="1"/>
    </xf>
    <xf numFmtId="0" fontId="0" fillId="0" borderId="52" xfId="0" applyBorder="1"/>
    <xf numFmtId="0" fontId="0" fillId="0" borderId="53" xfId="0" applyBorder="1"/>
    <xf numFmtId="0" fontId="27" fillId="0" borderId="57" xfId="0" applyFont="1" applyBorder="1" applyAlignment="1">
      <alignment horizontal="center" vertical="center" wrapText="1"/>
    </xf>
    <xf numFmtId="43" fontId="28" fillId="0" borderId="44" xfId="6" applyFont="1" applyBorder="1" applyAlignment="1">
      <alignment horizontal="right" vertical="center" wrapText="1"/>
    </xf>
    <xf numFmtId="170" fontId="28" fillId="0" borderId="18" xfId="0" applyNumberFormat="1" applyFont="1" applyBorder="1" applyAlignment="1">
      <alignment horizontal="right" vertical="center" wrapText="1"/>
    </xf>
    <xf numFmtId="43" fontId="0" fillId="0" borderId="47" xfId="1" applyFont="1" applyBorder="1"/>
    <xf numFmtId="170" fontId="28" fillId="0" borderId="57" xfId="0" applyNumberFormat="1" applyFont="1" applyBorder="1" applyAlignment="1">
      <alignment horizontal="right" vertical="center" wrapText="1"/>
    </xf>
    <xf numFmtId="170" fontId="27" fillId="6" borderId="44" xfId="0" applyNumberFormat="1" applyFont="1" applyFill="1" applyBorder="1" applyAlignment="1">
      <alignment horizontal="right" vertical="center" wrapText="1"/>
    </xf>
    <xf numFmtId="170" fontId="27" fillId="6" borderId="45" xfId="0" applyNumberFormat="1" applyFont="1" applyFill="1" applyBorder="1" applyAlignment="1">
      <alignment horizontal="right" vertical="center" wrapText="1"/>
    </xf>
    <xf numFmtId="43" fontId="27" fillId="6" borderId="44" xfId="1" applyFont="1" applyFill="1" applyBorder="1" applyAlignment="1">
      <alignment horizontal="right" vertical="center" wrapText="1"/>
    </xf>
    <xf numFmtId="43" fontId="27" fillId="6" borderId="36" xfId="1" applyFont="1" applyFill="1" applyBorder="1" applyAlignment="1">
      <alignment horizontal="right" vertical="center" wrapText="1"/>
    </xf>
    <xf numFmtId="43" fontId="27" fillId="6" borderId="45" xfId="1" applyFont="1" applyFill="1" applyBorder="1" applyAlignment="1">
      <alignment horizontal="right" vertical="center" wrapText="1"/>
    </xf>
    <xf numFmtId="170" fontId="27" fillId="6" borderId="18" xfId="0" applyNumberFormat="1" applyFont="1" applyFill="1" applyBorder="1" applyAlignment="1">
      <alignment horizontal="right" vertical="center" wrapText="1"/>
    </xf>
    <xf numFmtId="43" fontId="27" fillId="6" borderId="37" xfId="6" applyFont="1" applyFill="1" applyBorder="1" applyAlignment="1">
      <alignment horizontal="right" vertical="center" wrapText="1"/>
    </xf>
    <xf numFmtId="170" fontId="27" fillId="6" borderId="58" xfId="0" applyNumberFormat="1" applyFont="1" applyFill="1" applyBorder="1" applyAlignment="1">
      <alignment horizontal="right" vertical="center" wrapText="1"/>
    </xf>
    <xf numFmtId="170" fontId="27" fillId="6" borderId="50" xfId="0" applyNumberFormat="1" applyFont="1" applyFill="1" applyBorder="1" applyAlignment="1">
      <alignment horizontal="right" vertical="center" wrapText="1"/>
    </xf>
    <xf numFmtId="43" fontId="27" fillId="6" borderId="58" xfId="1" applyFont="1" applyFill="1" applyBorder="1" applyAlignment="1">
      <alignment horizontal="right" vertical="center" wrapText="1"/>
    </xf>
    <xf numFmtId="43" fontId="27" fillId="6" borderId="50" xfId="1" applyFont="1" applyFill="1" applyBorder="1" applyAlignment="1">
      <alignment horizontal="right" vertical="center" wrapText="1"/>
    </xf>
    <xf numFmtId="170" fontId="27" fillId="6" borderId="51" xfId="0" applyNumberFormat="1" applyFont="1" applyFill="1" applyBorder="1" applyAlignment="1">
      <alignment horizontal="right" vertical="center" wrapText="1"/>
    </xf>
    <xf numFmtId="170" fontId="27" fillId="6" borderId="59" xfId="0" applyNumberFormat="1" applyFont="1" applyFill="1" applyBorder="1" applyAlignment="1">
      <alignment horizontal="right" vertical="center" wrapText="1"/>
    </xf>
    <xf numFmtId="43" fontId="27" fillId="6" borderId="58" xfId="6" applyFont="1" applyFill="1" applyBorder="1" applyAlignment="1">
      <alignment horizontal="right" vertical="center" wrapText="1"/>
    </xf>
    <xf numFmtId="43" fontId="27" fillId="6" borderId="50" xfId="6" applyFont="1" applyFill="1" applyBorder="1" applyAlignment="1">
      <alignment horizontal="right" vertical="center" wrapText="1"/>
    </xf>
    <xf numFmtId="4" fontId="0" fillId="0" borderId="0" xfId="0" applyNumberFormat="1"/>
    <xf numFmtId="43" fontId="30" fillId="0" borderId="0" xfId="1" applyFont="1" applyFill="1" applyBorder="1" applyAlignment="1" applyProtection="1"/>
    <xf numFmtId="0" fontId="27" fillId="0" borderId="60" xfId="0" applyFont="1" applyBorder="1" applyAlignment="1">
      <alignment horizontal="center" vertical="center" wrapText="1"/>
    </xf>
    <xf numFmtId="0" fontId="27" fillId="0" borderId="24" xfId="0" applyFont="1" applyBorder="1" applyAlignment="1">
      <alignment horizontal="center" vertical="center" wrapText="1"/>
    </xf>
    <xf numFmtId="0" fontId="27" fillId="0" borderId="61" xfId="0" applyFont="1" applyBorder="1" applyAlignment="1">
      <alignment horizontal="center" vertical="center" wrapText="1"/>
    </xf>
    <xf numFmtId="170" fontId="28" fillId="0" borderId="62" xfId="0" applyNumberFormat="1" applyFont="1" applyBorder="1" applyAlignment="1">
      <alignment horizontal="right" vertical="center" wrapText="1"/>
    </xf>
    <xf numFmtId="43" fontId="28" fillId="0" borderId="62" xfId="6" applyFont="1" applyBorder="1" applyAlignment="1">
      <alignment horizontal="right" vertical="center" wrapText="1"/>
    </xf>
    <xf numFmtId="43" fontId="31" fillId="0" borderId="18" xfId="6" applyFont="1" applyBorder="1"/>
    <xf numFmtId="170" fontId="27" fillId="6" borderId="52" xfId="0" applyNumberFormat="1" applyFont="1" applyFill="1" applyBorder="1" applyAlignment="1">
      <alignment horizontal="right" vertical="center" wrapText="1"/>
    </xf>
    <xf numFmtId="170" fontId="27" fillId="6" borderId="63" xfId="0" applyNumberFormat="1" applyFont="1" applyFill="1" applyBorder="1" applyAlignment="1">
      <alignment horizontal="right" vertical="center" wrapText="1"/>
    </xf>
    <xf numFmtId="43" fontId="28" fillId="0" borderId="45" xfId="6" applyFont="1" applyBorder="1" applyAlignment="1">
      <alignment horizontal="right" vertical="center" wrapText="1"/>
    </xf>
    <xf numFmtId="0" fontId="27" fillId="0" borderId="67" xfId="0" applyFont="1" applyBorder="1" applyAlignment="1">
      <alignment horizontal="center" vertical="center" wrapText="1"/>
    </xf>
    <xf numFmtId="0" fontId="27" fillId="0" borderId="68" xfId="0" applyFont="1" applyBorder="1" applyAlignment="1">
      <alignment horizontal="center" vertical="center" wrapText="1"/>
    </xf>
    <xf numFmtId="4" fontId="28" fillId="0" borderId="36" xfId="0" applyNumberFormat="1" applyFont="1" applyBorder="1" applyAlignment="1">
      <alignment horizontal="right" vertical="center" wrapText="1"/>
    </xf>
    <xf numFmtId="0" fontId="27" fillId="0" borderId="62" xfId="0" applyFont="1" applyBorder="1" applyAlignment="1">
      <alignment horizontal="center" vertical="center" wrapText="1"/>
    </xf>
    <xf numFmtId="43" fontId="27" fillId="0" borderId="44" xfId="6" applyFont="1" applyBorder="1" applyAlignment="1">
      <alignment horizontal="center" vertical="center" wrapText="1"/>
    </xf>
    <xf numFmtId="43" fontId="28" fillId="0" borderId="57" xfId="6" applyFont="1" applyBorder="1" applyAlignment="1">
      <alignment horizontal="right" vertical="center" wrapText="1"/>
    </xf>
    <xf numFmtId="49" fontId="21" fillId="0" borderId="69" xfId="4" applyNumberFormat="1" applyFont="1" applyBorder="1" applyAlignment="1">
      <alignment vertical="center" wrapText="1"/>
    </xf>
    <xf numFmtId="170" fontId="27" fillId="6" borderId="70" xfId="0" applyNumberFormat="1" applyFont="1" applyFill="1" applyBorder="1" applyAlignment="1">
      <alignment horizontal="right" vertical="center" wrapText="1"/>
    </xf>
    <xf numFmtId="170" fontId="27" fillId="6" borderId="71" xfId="0" applyNumberFormat="1" applyFont="1" applyFill="1" applyBorder="1" applyAlignment="1">
      <alignment horizontal="right" vertical="center" wrapText="1"/>
    </xf>
    <xf numFmtId="43" fontId="27" fillId="6" borderId="72" xfId="6" applyFont="1" applyFill="1" applyBorder="1" applyAlignment="1">
      <alignment horizontal="right" vertical="center" wrapText="1"/>
    </xf>
    <xf numFmtId="43" fontId="27" fillId="6" borderId="73" xfId="6" applyFont="1" applyFill="1" applyBorder="1" applyAlignment="1">
      <alignment horizontal="right" vertical="center" wrapText="1"/>
    </xf>
    <xf numFmtId="43" fontId="27" fillId="0" borderId="45" xfId="1" applyFont="1" applyBorder="1" applyAlignment="1">
      <alignment horizontal="right" vertical="center" wrapText="1"/>
    </xf>
    <xf numFmtId="43" fontId="0" fillId="0" borderId="0" xfId="1" applyFont="1" applyBorder="1"/>
    <xf numFmtId="43" fontId="32" fillId="0" borderId="0" xfId="8" applyNumberFormat="1" applyFont="1" applyAlignment="1">
      <alignment vertical="center" wrapText="1"/>
    </xf>
    <xf numFmtId="164" fontId="32" fillId="0" borderId="1" xfId="6" applyNumberFormat="1" applyFont="1" applyBorder="1" applyAlignment="1">
      <alignment vertical="center"/>
    </xf>
    <xf numFmtId="164" fontId="32" fillId="0" borderId="0" xfId="6" applyNumberFormat="1" applyFont="1" applyAlignment="1">
      <alignment vertical="center"/>
    </xf>
    <xf numFmtId="170" fontId="28" fillId="12" borderId="36" xfId="0" applyNumberFormat="1" applyFont="1" applyFill="1" applyBorder="1" applyAlignment="1">
      <alignment horizontal="right" vertical="center" wrapText="1"/>
    </xf>
    <xf numFmtId="43" fontId="28" fillId="0" borderId="74" xfId="6" applyFont="1" applyBorder="1" applyAlignment="1">
      <alignment horizontal="right" vertical="center" wrapText="1"/>
    </xf>
    <xf numFmtId="43" fontId="28" fillId="0" borderId="75" xfId="1" applyFont="1" applyBorder="1" applyAlignment="1">
      <alignment horizontal="right" vertical="center" wrapText="1"/>
    </xf>
    <xf numFmtId="170" fontId="27" fillId="0" borderId="37" xfId="0" applyNumberFormat="1" applyFont="1" applyBorder="1" applyAlignment="1">
      <alignment horizontal="right" vertical="center" wrapText="1"/>
    </xf>
    <xf numFmtId="43" fontId="27" fillId="13" borderId="44" xfId="1" applyFont="1" applyFill="1" applyBorder="1" applyAlignment="1">
      <alignment horizontal="right" vertical="center" wrapText="1"/>
    </xf>
    <xf numFmtId="170" fontId="28" fillId="8" borderId="37" xfId="0" applyNumberFormat="1" applyFont="1" applyFill="1" applyBorder="1" applyAlignment="1">
      <alignment horizontal="right" vertical="center" wrapText="1"/>
    </xf>
    <xf numFmtId="43" fontId="28" fillId="8" borderId="44" xfId="1" applyFont="1" applyFill="1" applyBorder="1" applyAlignment="1">
      <alignment horizontal="right" vertical="center" wrapText="1"/>
    </xf>
    <xf numFmtId="43" fontId="27" fillId="8" borderId="45" xfId="1" applyFont="1" applyFill="1" applyBorder="1" applyAlignment="1">
      <alignment horizontal="right" vertical="center" wrapText="1"/>
    </xf>
    <xf numFmtId="43" fontId="28" fillId="8" borderId="45" xfId="1" applyFont="1" applyFill="1" applyBorder="1" applyAlignment="1">
      <alignment horizontal="right" vertical="center" wrapText="1"/>
    </xf>
    <xf numFmtId="170" fontId="27" fillId="8" borderId="37" xfId="0" applyNumberFormat="1" applyFont="1" applyFill="1" applyBorder="1" applyAlignment="1">
      <alignment horizontal="right" vertical="center" wrapText="1"/>
    </xf>
    <xf numFmtId="170" fontId="28" fillId="8" borderId="44" xfId="0" applyNumberFormat="1" applyFont="1" applyFill="1" applyBorder="1" applyAlignment="1">
      <alignment horizontal="right" vertical="center" wrapText="1"/>
    </xf>
    <xf numFmtId="170" fontId="28" fillId="8" borderId="45" xfId="0" applyNumberFormat="1" applyFont="1" applyFill="1" applyBorder="1" applyAlignment="1">
      <alignment horizontal="right" vertical="center" wrapText="1"/>
    </xf>
    <xf numFmtId="43" fontId="0" fillId="8" borderId="0" xfId="1" applyFont="1" applyFill="1"/>
    <xf numFmtId="0" fontId="0" fillId="8" borderId="0" xfId="0" applyFill="1"/>
    <xf numFmtId="43" fontId="27" fillId="10" borderId="44" xfId="1" applyFont="1" applyFill="1" applyBorder="1" applyAlignment="1">
      <alignment horizontal="right" vertical="center" wrapText="1"/>
    </xf>
    <xf numFmtId="43" fontId="27" fillId="10" borderId="36" xfId="1" applyFont="1" applyFill="1" applyBorder="1" applyAlignment="1">
      <alignment horizontal="right" vertical="center" wrapText="1"/>
    </xf>
    <xf numFmtId="43" fontId="28" fillId="0" borderId="49" xfId="1" applyFont="1" applyBorder="1" applyAlignment="1">
      <alignment horizontal="right" vertical="center" wrapText="1"/>
    </xf>
    <xf numFmtId="43" fontId="28" fillId="0" borderId="58" xfId="1" applyFont="1" applyBorder="1" applyAlignment="1">
      <alignment horizontal="right" vertical="center" wrapText="1"/>
    </xf>
    <xf numFmtId="43" fontId="28" fillId="0" borderId="50" xfId="1" applyFont="1" applyBorder="1" applyAlignment="1">
      <alignment horizontal="right" vertical="center" wrapText="1"/>
    </xf>
    <xf numFmtId="43" fontId="28" fillId="14" borderId="49" xfId="1" applyFont="1" applyFill="1" applyBorder="1" applyAlignment="1">
      <alignment horizontal="right" vertical="center" wrapText="1"/>
    </xf>
    <xf numFmtId="43" fontId="28" fillId="14" borderId="58" xfId="1" applyFont="1" applyFill="1" applyBorder="1" applyAlignment="1">
      <alignment horizontal="right" vertical="center" wrapText="1"/>
    </xf>
    <xf numFmtId="43" fontId="28" fillId="14" borderId="50" xfId="1" applyFont="1" applyFill="1" applyBorder="1" applyAlignment="1">
      <alignment horizontal="right" vertical="center" wrapText="1"/>
    </xf>
    <xf numFmtId="170" fontId="28" fillId="14" borderId="36" xfId="0" applyNumberFormat="1" applyFont="1" applyFill="1" applyBorder="1" applyAlignment="1">
      <alignment horizontal="right" vertical="center" wrapText="1"/>
    </xf>
    <xf numFmtId="170" fontId="28" fillId="14" borderId="37" xfId="0" applyNumberFormat="1" applyFont="1" applyFill="1" applyBorder="1" applyAlignment="1">
      <alignment horizontal="right" vertical="center" wrapText="1"/>
    </xf>
    <xf numFmtId="170" fontId="27" fillId="14" borderId="49" xfId="0" applyNumberFormat="1" applyFont="1" applyFill="1" applyBorder="1" applyAlignment="1">
      <alignment horizontal="right" vertical="center" wrapText="1"/>
    </xf>
    <xf numFmtId="170" fontId="27" fillId="14" borderId="58" xfId="0" applyNumberFormat="1" applyFont="1" applyFill="1" applyBorder="1" applyAlignment="1">
      <alignment horizontal="right" vertical="center" wrapText="1"/>
    </xf>
    <xf numFmtId="170" fontId="27" fillId="14" borderId="50" xfId="0" applyNumberFormat="1" applyFont="1" applyFill="1" applyBorder="1" applyAlignment="1">
      <alignment horizontal="right" vertical="center" wrapText="1"/>
    </xf>
    <xf numFmtId="43" fontId="28" fillId="14" borderId="36" xfId="6" applyFont="1" applyFill="1" applyBorder="1" applyAlignment="1">
      <alignment horizontal="right" vertical="center" wrapText="1"/>
    </xf>
    <xf numFmtId="43" fontId="28" fillId="14" borderId="37" xfId="6" applyFont="1" applyFill="1" applyBorder="1" applyAlignment="1">
      <alignment horizontal="right" vertical="center" wrapText="1"/>
    </xf>
    <xf numFmtId="170" fontId="28" fillId="14" borderId="49" xfId="0" applyNumberFormat="1" applyFont="1" applyFill="1" applyBorder="1" applyAlignment="1">
      <alignment horizontal="right" vertical="center" wrapText="1"/>
    </xf>
    <xf numFmtId="170" fontId="28" fillId="14" borderId="58" xfId="0" applyNumberFormat="1" applyFont="1" applyFill="1" applyBorder="1" applyAlignment="1">
      <alignment horizontal="right" vertical="center" wrapText="1"/>
    </xf>
    <xf numFmtId="170" fontId="28" fillId="14" borderId="50" xfId="0" applyNumberFormat="1" applyFont="1" applyFill="1" applyBorder="1" applyAlignment="1">
      <alignment horizontal="right" vertical="center" wrapText="1"/>
    </xf>
    <xf numFmtId="43" fontId="28" fillId="14" borderId="36" xfId="1" applyFont="1" applyFill="1" applyBorder="1" applyAlignment="1">
      <alignment horizontal="right" vertical="center" wrapText="1"/>
    </xf>
    <xf numFmtId="171" fontId="0" fillId="0" borderId="0" xfId="0" applyNumberFormat="1"/>
    <xf numFmtId="170" fontId="27" fillId="0" borderId="45" xfId="0" applyNumberFormat="1" applyFont="1" applyBorder="1" applyAlignment="1">
      <alignment horizontal="right" vertical="center" wrapText="1"/>
    </xf>
    <xf numFmtId="170" fontId="27" fillId="6" borderId="0" xfId="0" applyNumberFormat="1" applyFont="1" applyFill="1" applyAlignment="1">
      <alignment horizontal="right" vertical="center" wrapText="1"/>
    </xf>
    <xf numFmtId="170" fontId="27" fillId="0" borderId="44" xfId="0" applyNumberFormat="1" applyFont="1" applyBorder="1" applyAlignment="1">
      <alignment horizontal="right" vertical="center" wrapText="1"/>
    </xf>
    <xf numFmtId="170" fontId="27" fillId="0" borderId="36" xfId="0" applyNumberFormat="1" applyFont="1" applyBorder="1" applyAlignment="1">
      <alignment horizontal="right" vertical="center" wrapText="1"/>
    </xf>
    <xf numFmtId="170" fontId="28" fillId="0" borderId="49" xfId="0" applyNumberFormat="1" applyFont="1" applyBorder="1" applyAlignment="1">
      <alignment horizontal="right" vertical="center" wrapText="1"/>
    </xf>
    <xf numFmtId="170" fontId="28" fillId="0" borderId="50" xfId="0" applyNumberFormat="1" applyFont="1" applyBorder="1" applyAlignment="1">
      <alignment horizontal="right" vertical="center" wrapText="1"/>
    </xf>
    <xf numFmtId="170" fontId="28" fillId="0" borderId="36" xfId="7" applyNumberFormat="1" applyFont="1" applyBorder="1" applyAlignment="1">
      <alignment horizontal="right" vertical="center" wrapText="1"/>
    </xf>
    <xf numFmtId="170" fontId="28" fillId="0" borderId="58" xfId="0" applyNumberFormat="1" applyFont="1" applyBorder="1" applyAlignment="1">
      <alignment horizontal="right" vertical="center" wrapText="1"/>
    </xf>
    <xf numFmtId="170" fontId="27" fillId="0" borderId="50" xfId="0" applyNumberFormat="1" applyFont="1" applyBorder="1" applyAlignment="1">
      <alignment horizontal="right" vertical="center" wrapText="1"/>
    </xf>
    <xf numFmtId="43" fontId="28" fillId="0" borderId="58" xfId="6" applyFont="1" applyBorder="1" applyAlignment="1">
      <alignment horizontal="right" vertical="center" wrapText="1"/>
    </xf>
    <xf numFmtId="170" fontId="27" fillId="6" borderId="74" xfId="0" applyNumberFormat="1" applyFont="1" applyFill="1" applyBorder="1" applyAlignment="1">
      <alignment horizontal="right" vertical="center" wrapText="1"/>
    </xf>
    <xf numFmtId="170" fontId="27" fillId="7" borderId="37" xfId="0" applyNumberFormat="1" applyFont="1" applyFill="1" applyBorder="1" applyAlignment="1">
      <alignment horizontal="right" vertical="center" wrapText="1"/>
    </xf>
    <xf numFmtId="43" fontId="27" fillId="7" borderId="49" xfId="1" applyFont="1" applyFill="1" applyBorder="1" applyAlignment="1">
      <alignment horizontal="right" vertical="center" wrapText="1"/>
    </xf>
    <xf numFmtId="43" fontId="27" fillId="7" borderId="50" xfId="1" applyFont="1" applyFill="1" applyBorder="1" applyAlignment="1">
      <alignment horizontal="right" vertical="center" wrapText="1"/>
    </xf>
    <xf numFmtId="170" fontId="27" fillId="7" borderId="49" xfId="0" applyNumberFormat="1" applyFont="1" applyFill="1" applyBorder="1" applyAlignment="1">
      <alignment horizontal="right" vertical="center" wrapText="1"/>
    </xf>
    <xf numFmtId="170" fontId="27" fillId="7" borderId="50" xfId="0" applyNumberFormat="1" applyFont="1" applyFill="1" applyBorder="1" applyAlignment="1">
      <alignment horizontal="right" vertical="center" wrapText="1"/>
    </xf>
    <xf numFmtId="43" fontId="27" fillId="7" borderId="36" xfId="6" applyFont="1" applyFill="1" applyBorder="1" applyAlignment="1">
      <alignment horizontal="right" vertical="center" wrapText="1"/>
    </xf>
    <xf numFmtId="43" fontId="27" fillId="7" borderId="37" xfId="6" applyFont="1" applyFill="1" applyBorder="1" applyAlignment="1">
      <alignment horizontal="right" vertical="center" wrapText="1"/>
    </xf>
    <xf numFmtId="170" fontId="28" fillId="0" borderId="46" xfId="0" applyNumberFormat="1" applyFont="1" applyBorder="1" applyAlignment="1">
      <alignment horizontal="right" vertical="center" wrapText="1"/>
    </xf>
    <xf numFmtId="0" fontId="4" fillId="0" borderId="54" xfId="0" applyFont="1" applyBorder="1"/>
    <xf numFmtId="0" fontId="27" fillId="0" borderId="47" xfId="0" applyFont="1" applyBorder="1" applyAlignment="1">
      <alignment horizontal="center" vertical="center" wrapText="1"/>
    </xf>
    <xf numFmtId="0" fontId="27" fillId="0" borderId="48" xfId="0" applyFont="1" applyBorder="1" applyAlignment="1">
      <alignment horizontal="center" vertical="center" wrapText="1"/>
    </xf>
    <xf numFmtId="170" fontId="28" fillId="0" borderId="47" xfId="0" applyNumberFormat="1" applyFont="1" applyBorder="1" applyAlignment="1">
      <alignment horizontal="right" vertical="center" wrapText="1"/>
    </xf>
    <xf numFmtId="170" fontId="28" fillId="0" borderId="48" xfId="0" applyNumberFormat="1" applyFont="1" applyBorder="1" applyAlignment="1">
      <alignment horizontal="right" vertical="center" wrapText="1"/>
    </xf>
    <xf numFmtId="0" fontId="0" fillId="15" borderId="0" xfId="0" applyFill="1"/>
    <xf numFmtId="169" fontId="28" fillId="15" borderId="36" xfId="0" applyNumberFormat="1" applyFont="1" applyFill="1" applyBorder="1" applyAlignment="1">
      <alignment horizontal="left" vertical="center" wrapText="1"/>
    </xf>
    <xf numFmtId="43" fontId="28" fillId="15" borderId="36" xfId="1" applyFont="1" applyFill="1" applyBorder="1" applyAlignment="1">
      <alignment horizontal="left" vertical="center" wrapText="1"/>
    </xf>
    <xf numFmtId="170" fontId="28" fillId="15" borderId="47" xfId="0" applyNumberFormat="1" applyFont="1" applyFill="1" applyBorder="1" applyAlignment="1">
      <alignment horizontal="right" vertical="center" wrapText="1"/>
    </xf>
    <xf numFmtId="170" fontId="28" fillId="15" borderId="48" xfId="0" applyNumberFormat="1" applyFont="1" applyFill="1" applyBorder="1" applyAlignment="1">
      <alignment horizontal="right" vertical="center" wrapText="1"/>
    </xf>
    <xf numFmtId="43" fontId="28" fillId="15" borderId="44" xfId="1" applyFont="1" applyFill="1" applyBorder="1" applyAlignment="1">
      <alignment horizontal="right" vertical="center" wrapText="1"/>
    </xf>
    <xf numFmtId="43" fontId="28" fillId="15" borderId="45" xfId="1" applyFont="1" applyFill="1" applyBorder="1" applyAlignment="1">
      <alignment horizontal="right" vertical="center" wrapText="1"/>
    </xf>
    <xf numFmtId="170" fontId="28" fillId="15" borderId="44" xfId="0" applyNumberFormat="1" applyFont="1" applyFill="1" applyBorder="1" applyAlignment="1">
      <alignment horizontal="right" vertical="center" wrapText="1"/>
    </xf>
    <xf numFmtId="170" fontId="28" fillId="15" borderId="45" xfId="0" applyNumberFormat="1" applyFont="1" applyFill="1" applyBorder="1" applyAlignment="1">
      <alignment horizontal="right" vertical="center" wrapText="1"/>
    </xf>
    <xf numFmtId="170" fontId="28" fillId="15" borderId="46" xfId="0" applyNumberFormat="1" applyFont="1" applyFill="1" applyBorder="1" applyAlignment="1">
      <alignment horizontal="right" vertical="center" wrapText="1"/>
    </xf>
    <xf numFmtId="170" fontId="28" fillId="15" borderId="57" xfId="0" applyNumberFormat="1" applyFont="1" applyFill="1" applyBorder="1" applyAlignment="1">
      <alignment horizontal="right" vertical="center" wrapText="1"/>
    </xf>
    <xf numFmtId="0" fontId="33" fillId="0" borderId="1" xfId="0" applyFont="1" applyBorder="1"/>
    <xf numFmtId="170" fontId="27" fillId="6" borderId="53" xfId="0" applyNumberFormat="1" applyFont="1" applyFill="1" applyBorder="1" applyAlignment="1">
      <alignment horizontal="right" vertical="center" wrapText="1"/>
    </xf>
    <xf numFmtId="170" fontId="27" fillId="6" borderId="76" xfId="0" applyNumberFormat="1" applyFont="1" applyFill="1" applyBorder="1" applyAlignment="1">
      <alignment horizontal="right" vertical="center" wrapText="1"/>
    </xf>
    <xf numFmtId="170" fontId="27" fillId="0" borderId="77" xfId="0" applyNumberFormat="1" applyFont="1" applyBorder="1" applyAlignment="1">
      <alignment horizontal="right" vertical="center" wrapText="1"/>
    </xf>
    <xf numFmtId="0" fontId="27" fillId="0" borderId="74" xfId="0" applyFont="1" applyBorder="1" applyAlignment="1">
      <alignment horizontal="center" vertical="center" wrapText="1"/>
    </xf>
    <xf numFmtId="0" fontId="27" fillId="0" borderId="40" xfId="0" applyFont="1" applyBorder="1" applyAlignment="1">
      <alignment horizontal="center" vertical="center" wrapText="1"/>
    </xf>
    <xf numFmtId="0" fontId="27" fillId="0" borderId="81" xfId="0" applyFont="1" applyBorder="1" applyAlignment="1">
      <alignment horizontal="center" vertical="center" wrapText="1"/>
    </xf>
    <xf numFmtId="0" fontId="27" fillId="0" borderId="82" xfId="0" applyFont="1" applyBorder="1" applyAlignment="1">
      <alignment horizontal="center" vertical="center" wrapText="1"/>
    </xf>
    <xf numFmtId="49" fontId="21" fillId="0" borderId="83" xfId="4" applyNumberFormat="1" applyFont="1" applyBorder="1" applyAlignment="1">
      <alignment vertical="center" wrapText="1"/>
    </xf>
    <xf numFmtId="4" fontId="34" fillId="0" borderId="86" xfId="4" applyNumberFormat="1" applyFont="1" applyBorder="1" applyAlignment="1">
      <alignment vertical="center" wrapText="1"/>
    </xf>
    <xf numFmtId="169" fontId="28" fillId="0" borderId="44" xfId="0" applyNumberFormat="1" applyFont="1" applyBorder="1" applyAlignment="1">
      <alignment horizontal="left" vertical="center" wrapText="1"/>
    </xf>
    <xf numFmtId="4" fontId="0" fillId="0" borderId="1" xfId="0" applyNumberFormat="1" applyBorder="1"/>
    <xf numFmtId="43" fontId="0" fillId="0" borderId="57" xfId="1" applyFont="1" applyBorder="1"/>
    <xf numFmtId="169" fontId="27" fillId="7" borderId="49" xfId="0" applyNumberFormat="1" applyFont="1" applyFill="1" applyBorder="1" applyAlignment="1">
      <alignment horizontal="left" vertical="center" wrapText="1"/>
    </xf>
    <xf numFmtId="170" fontId="27" fillId="7" borderId="58" xfId="0" applyNumberFormat="1" applyFont="1" applyFill="1" applyBorder="1" applyAlignment="1">
      <alignment horizontal="right" vertical="center" wrapText="1"/>
    </xf>
    <xf numFmtId="43" fontId="27" fillId="16" borderId="50" xfId="1" applyFont="1" applyFill="1" applyBorder="1" applyAlignment="1">
      <alignment horizontal="right" vertical="center" wrapText="1"/>
    </xf>
    <xf numFmtId="43" fontId="27" fillId="16" borderId="37" xfId="6" applyFont="1" applyFill="1" applyBorder="1" applyAlignment="1">
      <alignment horizontal="right" vertical="center" wrapText="1"/>
    </xf>
    <xf numFmtId="170" fontId="27" fillId="16" borderId="37" xfId="0" applyNumberFormat="1" applyFont="1" applyFill="1" applyBorder="1" applyAlignment="1">
      <alignment horizontal="right" vertical="center" wrapText="1"/>
    </xf>
    <xf numFmtId="170" fontId="27" fillId="7" borderId="1" xfId="0" applyNumberFormat="1" applyFont="1" applyFill="1" applyBorder="1" applyAlignment="1">
      <alignment horizontal="right" vertical="center" wrapText="1"/>
    </xf>
    <xf numFmtId="43" fontId="27" fillId="0" borderId="45" xfId="6" applyFont="1" applyBorder="1" applyAlignment="1">
      <alignment horizontal="center" vertical="center" wrapText="1"/>
    </xf>
    <xf numFmtId="43" fontId="27" fillId="6" borderId="44" xfId="6" applyFont="1" applyFill="1" applyBorder="1" applyAlignment="1">
      <alignment horizontal="right" vertical="center" wrapText="1"/>
    </xf>
    <xf numFmtId="43" fontId="27" fillId="6" borderId="45" xfId="6" applyFont="1" applyFill="1" applyBorder="1" applyAlignment="1">
      <alignment horizontal="right" vertical="center" wrapText="1"/>
    </xf>
    <xf numFmtId="43" fontId="28" fillId="0" borderId="49" xfId="6" applyFont="1" applyBorder="1" applyAlignment="1">
      <alignment horizontal="right" vertical="center" wrapText="1"/>
    </xf>
    <xf numFmtId="43" fontId="28" fillId="0" borderId="50" xfId="6" applyFont="1" applyBorder="1" applyAlignment="1">
      <alignment horizontal="right" vertical="center" wrapText="1"/>
    </xf>
    <xf numFmtId="0" fontId="29" fillId="0" borderId="89" xfId="0" applyFont="1" applyBorder="1" applyAlignment="1">
      <alignment horizontal="center" vertical="center"/>
    </xf>
    <xf numFmtId="0" fontId="29" fillId="0" borderId="90" xfId="0" applyFont="1" applyBorder="1" applyAlignment="1">
      <alignment horizontal="center" vertical="center"/>
    </xf>
    <xf numFmtId="43" fontId="27" fillId="0" borderId="67" xfId="1" applyFont="1" applyBorder="1" applyAlignment="1">
      <alignment horizontal="center" vertical="center" wrapText="1"/>
    </xf>
    <xf numFmtId="43" fontId="27" fillId="0" borderId="91" xfId="1" applyFont="1" applyBorder="1" applyAlignment="1">
      <alignment horizontal="center" vertical="center" wrapText="1"/>
    </xf>
    <xf numFmtId="0" fontId="27" fillId="0" borderId="91" xfId="0" applyFont="1" applyBorder="1" applyAlignment="1">
      <alignment horizontal="center" vertical="center" wrapText="1"/>
    </xf>
    <xf numFmtId="0" fontId="27" fillId="0" borderId="89" xfId="0" applyFont="1" applyBorder="1" applyAlignment="1">
      <alignment horizontal="center" vertical="center" wrapText="1"/>
    </xf>
    <xf numFmtId="0" fontId="27" fillId="0" borderId="90" xfId="0" applyFont="1" applyBorder="1" applyAlignment="1">
      <alignment horizontal="center" vertical="center" wrapText="1"/>
    </xf>
    <xf numFmtId="0" fontId="0" fillId="0" borderId="92" xfId="0" applyBorder="1"/>
    <xf numFmtId="0" fontId="0" fillId="0" borderId="93" xfId="0" applyBorder="1"/>
    <xf numFmtId="43" fontId="28" fillId="0" borderId="67" xfId="1" applyFont="1" applyBorder="1" applyAlignment="1">
      <alignment horizontal="right" vertical="center" wrapText="1"/>
    </xf>
    <xf numFmtId="43" fontId="28" fillId="0" borderId="91" xfId="1" applyFont="1" applyBorder="1" applyAlignment="1">
      <alignment horizontal="right" vertical="center" wrapText="1"/>
    </xf>
    <xf numFmtId="170" fontId="28" fillId="0" borderId="67" xfId="0" applyNumberFormat="1" applyFont="1" applyBorder="1" applyAlignment="1">
      <alignment horizontal="right" vertical="center" wrapText="1"/>
    </xf>
    <xf numFmtId="170" fontId="28" fillId="0" borderId="91" xfId="0" applyNumberFormat="1" applyFont="1" applyBorder="1" applyAlignment="1">
      <alignment horizontal="right" vertical="center" wrapText="1"/>
    </xf>
    <xf numFmtId="170" fontId="28" fillId="0" borderId="89" xfId="0" applyNumberFormat="1" applyFont="1" applyBorder="1" applyAlignment="1">
      <alignment horizontal="right" vertical="center" wrapText="1"/>
    </xf>
    <xf numFmtId="170" fontId="28" fillId="0" borderId="90" xfId="0" applyNumberFormat="1" applyFont="1" applyBorder="1" applyAlignment="1">
      <alignment horizontal="right" vertical="center" wrapText="1"/>
    </xf>
    <xf numFmtId="4" fontId="0" fillId="0" borderId="89" xfId="0" applyNumberFormat="1" applyBorder="1"/>
    <xf numFmtId="4" fontId="0" fillId="0" borderId="90" xfId="0" applyNumberFormat="1" applyBorder="1"/>
    <xf numFmtId="43" fontId="27" fillId="6" borderId="67" xfId="1" applyFont="1" applyFill="1" applyBorder="1" applyAlignment="1">
      <alignment horizontal="right" vertical="center" wrapText="1"/>
    </xf>
    <xf numFmtId="43" fontId="27" fillId="6" borderId="91" xfId="1" applyFont="1" applyFill="1" applyBorder="1" applyAlignment="1">
      <alignment horizontal="right" vertical="center" wrapText="1"/>
    </xf>
    <xf numFmtId="170" fontId="27" fillId="6" borderId="67" xfId="0" applyNumberFormat="1" applyFont="1" applyFill="1" applyBorder="1" applyAlignment="1">
      <alignment horizontal="right" vertical="center" wrapText="1"/>
    </xf>
    <xf numFmtId="170" fontId="27" fillId="6" borderId="91" xfId="0" applyNumberFormat="1" applyFont="1" applyFill="1" applyBorder="1" applyAlignment="1">
      <alignment horizontal="right" vertical="center" wrapText="1"/>
    </xf>
    <xf numFmtId="170" fontId="27" fillId="6" borderId="89" xfId="0" applyNumberFormat="1" applyFont="1" applyFill="1" applyBorder="1" applyAlignment="1">
      <alignment horizontal="right" vertical="center" wrapText="1"/>
    </xf>
    <xf numFmtId="170" fontId="27" fillId="6" borderId="90" xfId="0" applyNumberFormat="1" applyFont="1" applyFill="1" applyBorder="1" applyAlignment="1">
      <alignment horizontal="right" vertical="center" wrapText="1"/>
    </xf>
    <xf numFmtId="43" fontId="0" fillId="0" borderId="92" xfId="1" applyFont="1" applyBorder="1"/>
    <xf numFmtId="43" fontId="0" fillId="0" borderId="93" xfId="1" applyFont="1" applyBorder="1"/>
    <xf numFmtId="43" fontId="0" fillId="0" borderId="94" xfId="1" applyFont="1" applyBorder="1"/>
    <xf numFmtId="43" fontId="0" fillId="0" borderId="95" xfId="1" applyFont="1" applyBorder="1"/>
    <xf numFmtId="43" fontId="27" fillId="6" borderId="96" xfId="1" applyFont="1" applyFill="1" applyBorder="1" applyAlignment="1">
      <alignment horizontal="right" vertical="center" wrapText="1"/>
    </xf>
    <xf numFmtId="43" fontId="27" fillId="6" borderId="97" xfId="1" applyFont="1" applyFill="1" applyBorder="1" applyAlignment="1">
      <alignment horizontal="right" vertical="center" wrapText="1"/>
    </xf>
    <xf numFmtId="170" fontId="27" fillId="6" borderId="96" xfId="0" applyNumberFormat="1" applyFont="1" applyFill="1" applyBorder="1" applyAlignment="1">
      <alignment horizontal="right" vertical="center" wrapText="1"/>
    </xf>
    <xf numFmtId="170" fontId="27" fillId="6" borderId="97" xfId="0" applyNumberFormat="1" applyFont="1" applyFill="1" applyBorder="1" applyAlignment="1">
      <alignment horizontal="right" vertical="center" wrapText="1"/>
    </xf>
    <xf numFmtId="170" fontId="27" fillId="6" borderId="98" xfId="0" applyNumberFormat="1" applyFont="1" applyFill="1" applyBorder="1" applyAlignment="1">
      <alignment horizontal="right" vertical="center" wrapText="1"/>
    </xf>
    <xf numFmtId="170" fontId="27" fillId="6" borderId="99" xfId="0" applyNumberFormat="1" applyFont="1" applyFill="1" applyBorder="1" applyAlignment="1">
      <alignment horizontal="right" vertical="center" wrapText="1"/>
    </xf>
    <xf numFmtId="0" fontId="29" fillId="0" borderId="62" xfId="0" applyFont="1" applyBorder="1" applyAlignment="1">
      <alignment horizontal="center"/>
    </xf>
    <xf numFmtId="0" fontId="29" fillId="0" borderId="57" xfId="0" applyFont="1" applyBorder="1" applyAlignment="1">
      <alignment horizontal="center"/>
    </xf>
    <xf numFmtId="170" fontId="27" fillId="16" borderId="50" xfId="0" applyNumberFormat="1" applyFont="1" applyFill="1" applyBorder="1" applyAlignment="1">
      <alignment horizontal="right" vertical="center" wrapText="1"/>
    </xf>
    <xf numFmtId="169" fontId="28" fillId="0" borderId="100" xfId="0" applyNumberFormat="1" applyFont="1" applyBorder="1" applyAlignment="1">
      <alignment horizontal="left" vertical="center" wrapText="1"/>
    </xf>
    <xf numFmtId="4" fontId="0" fillId="0" borderId="47" xfId="0" applyNumberFormat="1" applyBorder="1"/>
    <xf numFmtId="170" fontId="0" fillId="0" borderId="48" xfId="0" applyNumberFormat="1" applyBorder="1"/>
    <xf numFmtId="170" fontId="28" fillId="0" borderId="74" xfId="0" applyNumberFormat="1" applyFont="1" applyBorder="1" applyAlignment="1">
      <alignment horizontal="right" vertical="center" wrapText="1"/>
    </xf>
    <xf numFmtId="43" fontId="28" fillId="14" borderId="45" xfId="1" applyFont="1" applyFill="1" applyBorder="1" applyAlignment="1">
      <alignment horizontal="right" vertical="center" wrapText="1"/>
    </xf>
    <xf numFmtId="43" fontId="28" fillId="17" borderId="45" xfId="1" applyFont="1" applyFill="1" applyBorder="1" applyAlignment="1">
      <alignment horizontal="right" vertical="center" wrapText="1"/>
    </xf>
    <xf numFmtId="170" fontId="28" fillId="0" borderId="39" xfId="0" applyNumberFormat="1" applyFont="1" applyBorder="1" applyAlignment="1">
      <alignment horizontal="right" vertical="center" wrapText="1"/>
    </xf>
    <xf numFmtId="170" fontId="27" fillId="18" borderId="50" xfId="0" applyNumberFormat="1" applyFont="1" applyFill="1" applyBorder="1" applyAlignment="1">
      <alignment horizontal="right" vertical="center" wrapText="1"/>
    </xf>
    <xf numFmtId="43" fontId="27" fillId="18" borderId="50" xfId="1" applyFont="1" applyFill="1" applyBorder="1" applyAlignment="1">
      <alignment horizontal="right" vertical="center" wrapText="1"/>
    </xf>
    <xf numFmtId="172" fontId="0" fillId="0" borderId="0" xfId="0" applyNumberFormat="1"/>
    <xf numFmtId="0" fontId="27" fillId="0" borderId="101" xfId="0" applyFont="1" applyBorder="1" applyAlignment="1">
      <alignment horizontal="center" vertical="center" wrapText="1"/>
    </xf>
    <xf numFmtId="43" fontId="28" fillId="0" borderId="37" xfId="0" applyNumberFormat="1" applyFont="1" applyBorder="1" applyAlignment="1">
      <alignment horizontal="right" vertical="center" wrapText="1"/>
    </xf>
    <xf numFmtId="0" fontId="27" fillId="0" borderId="102" xfId="0" applyFont="1" applyBorder="1" applyAlignment="1">
      <alignment horizontal="center" vertical="center" wrapText="1"/>
    </xf>
    <xf numFmtId="0" fontId="27" fillId="0" borderId="103" xfId="0" applyFont="1" applyBorder="1" applyAlignment="1">
      <alignment horizontal="center" vertical="center" wrapText="1"/>
    </xf>
    <xf numFmtId="170" fontId="28" fillId="0" borderId="102" xfId="0" applyNumberFormat="1" applyFont="1" applyBorder="1" applyAlignment="1">
      <alignment horizontal="right" vertical="center" wrapText="1"/>
    </xf>
    <xf numFmtId="170" fontId="28" fillId="0" borderId="103" xfId="0" applyNumberFormat="1" applyFont="1" applyBorder="1" applyAlignment="1">
      <alignment horizontal="right" vertical="center" wrapText="1"/>
    </xf>
    <xf numFmtId="170" fontId="27" fillId="0" borderId="49" xfId="0" applyNumberFormat="1" applyFont="1" applyBorder="1" applyAlignment="1">
      <alignment horizontal="right" vertical="center" wrapText="1"/>
    </xf>
    <xf numFmtId="170" fontId="27" fillId="0" borderId="70" xfId="0" applyNumberFormat="1" applyFont="1" applyBorder="1" applyAlignment="1">
      <alignment horizontal="right" vertical="center" wrapText="1"/>
    </xf>
    <xf numFmtId="170" fontId="27" fillId="0" borderId="71" xfId="0" applyNumberFormat="1" applyFont="1" applyBorder="1" applyAlignment="1">
      <alignment horizontal="right" vertical="center" wrapText="1"/>
    </xf>
    <xf numFmtId="43" fontId="27" fillId="0" borderId="49" xfId="6" applyFont="1" applyBorder="1" applyAlignment="1">
      <alignment horizontal="right" vertical="center" wrapText="1"/>
    </xf>
    <xf numFmtId="43" fontId="27" fillId="0" borderId="50" xfId="6" applyFont="1" applyBorder="1" applyAlignment="1">
      <alignment horizontal="right" vertical="center" wrapText="1"/>
    </xf>
    <xf numFmtId="43" fontId="35" fillId="0" borderId="44" xfId="6" applyFont="1" applyBorder="1" applyAlignment="1">
      <alignment horizontal="right" vertical="center" wrapText="1"/>
    </xf>
    <xf numFmtId="170" fontId="27" fillId="19" borderId="50" xfId="0" applyNumberFormat="1" applyFont="1" applyFill="1" applyBorder="1" applyAlignment="1">
      <alignment horizontal="right" vertical="center" wrapText="1"/>
    </xf>
    <xf numFmtId="43" fontId="0" fillId="0" borderId="0" xfId="1" applyFont="1" applyProtection="1">
      <protection locked="0"/>
    </xf>
    <xf numFmtId="0" fontId="27" fillId="10" borderId="0" xfId="0" applyFont="1" applyFill="1"/>
    <xf numFmtId="4" fontId="28" fillId="0" borderId="1" xfId="5" applyNumberFormat="1" applyFont="1" applyBorder="1" applyAlignment="1">
      <alignment horizontal="right" vertical="center" wrapText="1"/>
    </xf>
    <xf numFmtId="43" fontId="28" fillId="0" borderId="1" xfId="6" applyFont="1" applyFill="1" applyBorder="1"/>
    <xf numFmtId="43" fontId="0" fillId="0" borderId="1" xfId="0" applyNumberFormat="1" applyBorder="1"/>
    <xf numFmtId="43" fontId="28" fillId="0" borderId="1" xfId="6" applyFont="1" applyBorder="1" applyAlignment="1">
      <alignment horizontal="right" vertical="center" wrapText="1"/>
    </xf>
    <xf numFmtId="0" fontId="27" fillId="16" borderId="0" xfId="0" applyFont="1" applyFill="1"/>
    <xf numFmtId="49" fontId="21" fillId="0" borderId="104" xfId="4" applyNumberFormat="1" applyFont="1" applyBorder="1" applyAlignment="1">
      <alignment vertical="center" wrapText="1"/>
    </xf>
    <xf numFmtId="0" fontId="28" fillId="0" borderId="36" xfId="0" applyFont="1" applyBorder="1" applyAlignment="1">
      <alignment horizontal="right" vertical="center" wrapText="1"/>
    </xf>
    <xf numFmtId="0" fontId="21" fillId="0" borderId="104" xfId="4" applyFont="1" applyBorder="1" applyAlignment="1">
      <alignment vertical="center"/>
    </xf>
    <xf numFmtId="0" fontId="27" fillId="11" borderId="0" xfId="0" applyFont="1" applyFill="1"/>
    <xf numFmtId="43" fontId="28" fillId="0" borderId="36" xfId="6" applyFont="1" applyBorder="1" applyAlignment="1">
      <alignment horizontal="left" vertical="center" wrapText="1"/>
    </xf>
    <xf numFmtId="0" fontId="29" fillId="0" borderId="62" xfId="0" applyFont="1" applyBorder="1" applyAlignment="1">
      <alignment horizontal="center" vertical="center"/>
    </xf>
    <xf numFmtId="0" fontId="29" fillId="0" borderId="57" xfId="0" applyFont="1" applyBorder="1" applyAlignment="1">
      <alignment horizontal="center" vertical="center"/>
    </xf>
    <xf numFmtId="170" fontId="28" fillId="0" borderId="82" xfId="0" applyNumberFormat="1" applyFont="1" applyBorder="1" applyAlignment="1">
      <alignment horizontal="right" vertical="center" wrapText="1"/>
    </xf>
    <xf numFmtId="43" fontId="0" fillId="0" borderId="47" xfId="1" applyFont="1" applyFill="1" applyBorder="1"/>
    <xf numFmtId="43" fontId="21" fillId="0" borderId="105" xfId="1" applyFont="1" applyFill="1" applyBorder="1" applyAlignment="1" applyProtection="1">
      <alignment vertical="center" wrapText="1"/>
      <protection locked="0"/>
    </xf>
    <xf numFmtId="43" fontId="36" fillId="0" borderId="106" xfId="1" applyFont="1" applyBorder="1" applyAlignment="1">
      <alignment wrapText="1"/>
    </xf>
    <xf numFmtId="43" fontId="19" fillId="0" borderId="104" xfId="6" applyFont="1" applyFill="1" applyBorder="1" applyAlignment="1" applyProtection="1">
      <alignment horizontal="right" vertical="center" wrapText="1"/>
      <protection locked="0"/>
    </xf>
    <xf numFmtId="0" fontId="4" fillId="0" borderId="0" xfId="4" applyAlignment="1">
      <alignment horizontal="center"/>
    </xf>
    <xf numFmtId="43" fontId="21" fillId="0" borderId="69" xfId="1" applyFont="1" applyBorder="1" applyAlignment="1">
      <alignment vertical="center" wrapText="1"/>
    </xf>
    <xf numFmtId="43" fontId="27" fillId="6" borderId="37" xfId="1" applyFont="1" applyFill="1" applyBorder="1" applyAlignment="1">
      <alignment horizontal="right" vertical="center" wrapText="1"/>
    </xf>
    <xf numFmtId="4" fontId="27" fillId="0" borderId="0" xfId="0" applyNumberFormat="1" applyFont="1" applyAlignment="1">
      <alignment horizontal="center" vertical="center" wrapText="1"/>
    </xf>
    <xf numFmtId="4" fontId="4" fillId="0" borderId="0" xfId="5" applyNumberFormat="1"/>
    <xf numFmtId="164" fontId="18" fillId="2" borderId="1" xfId="1" applyNumberFormat="1" applyFont="1" applyFill="1" applyBorder="1" applyAlignment="1">
      <alignment horizontal="right" vertical="center"/>
    </xf>
    <xf numFmtId="164" fontId="3" fillId="0" borderId="0" xfId="1" applyNumberFormat="1" applyFont="1" applyAlignment="1">
      <alignment horizontal="center" vertical="center"/>
    </xf>
    <xf numFmtId="0" fontId="3" fillId="0" borderId="2" xfId="3" applyFont="1" applyBorder="1" applyAlignment="1">
      <alignment horizontal="center" vertical="center"/>
    </xf>
    <xf numFmtId="0" fontId="3" fillId="0" borderId="3" xfId="3" applyFont="1" applyBorder="1" applyAlignment="1">
      <alignment horizontal="center" vertical="center"/>
    </xf>
    <xf numFmtId="0" fontId="3" fillId="0" borderId="4" xfId="3" applyFont="1" applyBorder="1" applyAlignment="1">
      <alignment horizontal="center" vertical="center"/>
    </xf>
    <xf numFmtId="0" fontId="3" fillId="0" borderId="7" xfId="3" applyFont="1" applyBorder="1" applyAlignment="1">
      <alignment horizontal="center" vertical="center"/>
    </xf>
    <xf numFmtId="0" fontId="3" fillId="0" borderId="8" xfId="3" applyFont="1" applyBorder="1" applyAlignment="1">
      <alignment horizontal="center" vertical="center"/>
    </xf>
    <xf numFmtId="0" fontId="3" fillId="0" borderId="9" xfId="3" applyFont="1" applyBorder="1" applyAlignment="1">
      <alignment horizontal="center" vertical="center"/>
    </xf>
    <xf numFmtId="0" fontId="3" fillId="0" borderId="12" xfId="3" applyFont="1" applyBorder="1" applyAlignment="1">
      <alignment horizontal="center" vertical="center"/>
    </xf>
    <xf numFmtId="0" fontId="3" fillId="0" borderId="13" xfId="3" applyFont="1" applyBorder="1" applyAlignment="1">
      <alignment horizontal="center" vertical="center"/>
    </xf>
    <xf numFmtId="0" fontId="3" fillId="0" borderId="14" xfId="3" applyFont="1" applyBorder="1" applyAlignment="1">
      <alignment horizontal="center" vertical="center"/>
    </xf>
    <xf numFmtId="0" fontId="3" fillId="0" borderId="0" xfId="3" applyFont="1" applyAlignment="1">
      <alignment horizontal="center" vertical="center"/>
    </xf>
    <xf numFmtId="0" fontId="3" fillId="0" borderId="0" xfId="3" applyFont="1" applyAlignment="1">
      <alignment horizontal="left" vertical="top" wrapText="1"/>
    </xf>
    <xf numFmtId="0" fontId="5" fillId="0" borderId="0" xfId="3" applyFont="1" applyAlignment="1">
      <alignment horizontal="left" vertical="center"/>
    </xf>
    <xf numFmtId="0" fontId="6" fillId="0" borderId="0" xfId="3" applyFont="1" applyAlignment="1">
      <alignment horizontal="center" vertical="center"/>
    </xf>
    <xf numFmtId="0" fontId="5" fillId="0" borderId="0" xfId="3" applyFont="1" applyAlignment="1">
      <alignment horizontal="center" vertical="center"/>
    </xf>
    <xf numFmtId="49" fontId="15" fillId="0" borderId="0" xfId="5" applyNumberFormat="1" applyFont="1" applyAlignment="1">
      <alignment horizontal="right" wrapText="1"/>
    </xf>
    <xf numFmtId="0" fontId="19" fillId="0" borderId="1" xfId="5" applyFont="1" applyBorder="1" applyAlignment="1">
      <alignment horizontal="left" vertical="center" wrapText="1"/>
    </xf>
    <xf numFmtId="49" fontId="19" fillId="0" borderId="1" xfId="5" applyNumberFormat="1" applyFont="1" applyBorder="1" applyAlignment="1">
      <alignment horizontal="left" vertical="center" wrapText="1"/>
    </xf>
    <xf numFmtId="49" fontId="18" fillId="0" borderId="1" xfId="5" applyNumberFormat="1" applyFont="1" applyBorder="1" applyAlignment="1">
      <alignment horizontal="left" vertical="center" wrapText="1"/>
    </xf>
    <xf numFmtId="0" fontId="15" fillId="0" borderId="0" xfId="5" applyFont="1" applyAlignment="1">
      <alignment horizontal="center" vertical="center" wrapText="1"/>
    </xf>
    <xf numFmtId="49" fontId="15" fillId="0" borderId="0" xfId="5" applyNumberFormat="1" applyFont="1" applyAlignment="1">
      <alignment horizontal="left" vertical="center" wrapText="1"/>
    </xf>
    <xf numFmtId="0" fontId="19" fillId="3" borderId="1" xfId="5" applyFont="1" applyFill="1" applyBorder="1" applyAlignment="1">
      <alignment horizontal="center" vertical="center" wrapText="1"/>
    </xf>
    <xf numFmtId="49" fontId="15" fillId="0" borderId="0" xfId="5" applyNumberFormat="1" applyFont="1" applyAlignment="1">
      <alignment horizontal="right" vertical="center" wrapText="1"/>
    </xf>
    <xf numFmtId="0" fontId="6" fillId="0" borderId="0" xfId="5" applyFont="1" applyAlignment="1">
      <alignment horizontal="center" vertical="center" wrapText="1"/>
    </xf>
    <xf numFmtId="0" fontId="3" fillId="0" borderId="0" xfId="5" applyFont="1" applyAlignment="1">
      <alignment horizontal="center" vertical="center" wrapText="1"/>
    </xf>
    <xf numFmtId="0" fontId="15" fillId="0" borderId="0" xfId="5" applyFont="1" applyAlignment="1">
      <alignment horizontal="right" vertical="center" wrapText="1"/>
    </xf>
    <xf numFmtId="49" fontId="19" fillId="0" borderId="18" xfId="5" applyNumberFormat="1" applyFont="1" applyBorder="1" applyAlignment="1">
      <alignment horizontal="left" vertical="center" wrapText="1"/>
    </xf>
    <xf numFmtId="49" fontId="19" fillId="0" borderId="17" xfId="5" applyNumberFormat="1" applyFont="1" applyBorder="1" applyAlignment="1">
      <alignment horizontal="left" vertical="center" wrapText="1"/>
    </xf>
    <xf numFmtId="49" fontId="19" fillId="0" borderId="0" xfId="5" applyNumberFormat="1" applyFont="1" applyAlignment="1">
      <alignment horizontal="right" vertical="center" wrapText="1"/>
    </xf>
    <xf numFmtId="49" fontId="19" fillId="0" borderId="0" xfId="5" applyNumberFormat="1" applyFont="1" applyAlignment="1">
      <alignment horizontal="left" vertical="center" wrapText="1"/>
    </xf>
    <xf numFmtId="0" fontId="19" fillId="0" borderId="0" xfId="5" applyFont="1" applyAlignment="1">
      <alignment horizontal="right" vertical="center" wrapText="1"/>
    </xf>
    <xf numFmtId="0" fontId="20" fillId="0" borderId="0" xfId="0" applyFont="1" applyAlignment="1">
      <alignment horizontal="right" vertical="center"/>
    </xf>
    <xf numFmtId="0" fontId="23" fillId="0" borderId="0" xfId="5" applyFont="1" applyAlignment="1">
      <alignment horizontal="center" vertical="center" wrapText="1"/>
    </xf>
    <xf numFmtId="49" fontId="3" fillId="0" borderId="0" xfId="5" applyNumberFormat="1" applyFont="1" applyAlignment="1">
      <alignment horizontal="left" vertical="center" wrapText="1"/>
    </xf>
    <xf numFmtId="164" fontId="3" fillId="0" borderId="0" xfId="1" applyNumberFormat="1" applyFont="1" applyAlignment="1">
      <alignment horizontal="center" wrapText="1"/>
    </xf>
    <xf numFmtId="164" fontId="3" fillId="0" borderId="0" xfId="1" applyNumberFormat="1" applyFont="1" applyAlignment="1">
      <alignment horizontal="left" wrapText="1"/>
    </xf>
    <xf numFmtId="164" fontId="3" fillId="0" borderId="0" xfId="1" applyNumberFormat="1" applyFont="1" applyAlignment="1">
      <alignment horizontal="right" wrapText="1"/>
    </xf>
    <xf numFmtId="49" fontId="3" fillId="0" borderId="20" xfId="4" applyNumberFormat="1" applyFont="1" applyBorder="1" applyAlignment="1">
      <alignment horizontal="left" vertical="center" wrapText="1"/>
    </xf>
    <xf numFmtId="49" fontId="3" fillId="0" borderId="21" xfId="4" applyNumberFormat="1" applyFont="1" applyBorder="1" applyAlignment="1">
      <alignment horizontal="left" vertical="center" wrapText="1"/>
    </xf>
    <xf numFmtId="49" fontId="5" fillId="0" borderId="32" xfId="4" applyNumberFormat="1" applyFont="1" applyBorder="1" applyAlignment="1">
      <alignment horizontal="left" vertical="center" wrapText="1"/>
    </xf>
    <xf numFmtId="49" fontId="5" fillId="0" borderId="33" xfId="4" applyNumberFormat="1" applyFont="1" applyBorder="1" applyAlignment="1">
      <alignment horizontal="left" vertical="center" wrapText="1"/>
    </xf>
    <xf numFmtId="49" fontId="5" fillId="0" borderId="20" xfId="4" applyNumberFormat="1" applyFont="1" applyBorder="1" applyAlignment="1">
      <alignment horizontal="left" vertical="center" wrapText="1"/>
    </xf>
    <xf numFmtId="49" fontId="5" fillId="0" borderId="21" xfId="4" applyNumberFormat="1" applyFont="1" applyBorder="1" applyAlignment="1">
      <alignment horizontal="left" vertical="center" wrapText="1"/>
    </xf>
    <xf numFmtId="0" fontId="3" fillId="3" borderId="18" xfId="5" applyFont="1" applyFill="1" applyBorder="1" applyAlignment="1">
      <alignment horizontal="center" vertical="center" wrapText="1"/>
    </xf>
    <xf numFmtId="0" fontId="3" fillId="3" borderId="17" xfId="5" applyFont="1" applyFill="1" applyBorder="1" applyAlignment="1">
      <alignment horizontal="center" vertical="center" wrapText="1"/>
    </xf>
    <xf numFmtId="49" fontId="15" fillId="0" borderId="0" xfId="4" applyNumberFormat="1" applyFont="1" applyAlignment="1">
      <alignment horizontal="right" vertical="center" wrapText="1"/>
    </xf>
    <xf numFmtId="0" fontId="24" fillId="0" borderId="0" xfId="5" applyFont="1" applyAlignment="1">
      <alignment horizontal="center" vertical="center" wrapText="1"/>
    </xf>
    <xf numFmtId="0" fontId="8" fillId="0" borderId="0" xfId="5" applyFont="1" applyAlignment="1">
      <alignment horizontal="center" vertical="center" wrapText="1"/>
    </xf>
    <xf numFmtId="49" fontId="3" fillId="0" borderId="0" xfId="4" applyNumberFormat="1" applyFont="1" applyAlignment="1">
      <alignment horizontal="left" vertical="center" wrapText="1"/>
    </xf>
    <xf numFmtId="0" fontId="3" fillId="0" borderId="0" xfId="5" applyFont="1" applyAlignment="1">
      <alignment horizontal="right" vertical="center" wrapText="1"/>
    </xf>
    <xf numFmtId="0" fontId="0" fillId="0" borderId="0" xfId="0"/>
    <xf numFmtId="0" fontId="4" fillId="0" borderId="1" xfId="0" applyFont="1" applyBorder="1" applyAlignment="1">
      <alignment horizontal="center"/>
    </xf>
    <xf numFmtId="0" fontId="0" fillId="0" borderId="1" xfId="0" applyBorder="1" applyAlignment="1">
      <alignment horizontal="center"/>
    </xf>
    <xf numFmtId="0" fontId="4" fillId="0" borderId="0" xfId="0" applyFont="1" applyAlignment="1">
      <alignment horizontal="center"/>
    </xf>
    <xf numFmtId="0" fontId="0" fillId="0" borderId="0" xfId="0" applyAlignment="1">
      <alignment horizontal="center"/>
    </xf>
    <xf numFmtId="0" fontId="27" fillId="0" borderId="1" xfId="4" applyFont="1" applyBorder="1" applyAlignment="1">
      <alignment horizontal="center" vertical="center" wrapText="1"/>
    </xf>
    <xf numFmtId="0" fontId="4" fillId="0" borderId="41" xfId="0" applyFont="1" applyBorder="1" applyAlignment="1">
      <alignment horizontal="center"/>
    </xf>
    <xf numFmtId="0" fontId="0" fillId="0" borderId="42" xfId="0" applyBorder="1" applyAlignment="1">
      <alignment horizontal="center"/>
    </xf>
    <xf numFmtId="0" fontId="4" fillId="0" borderId="42" xfId="0" applyFont="1" applyBorder="1" applyAlignment="1">
      <alignment horizontal="center"/>
    </xf>
    <xf numFmtId="0" fontId="0" fillId="0" borderId="41" xfId="0" applyBorder="1" applyAlignment="1">
      <alignment horizontal="center"/>
    </xf>
    <xf numFmtId="0" fontId="0" fillId="0" borderId="43" xfId="0" applyBorder="1" applyAlignment="1">
      <alignment horizontal="center"/>
    </xf>
    <xf numFmtId="0" fontId="4" fillId="0" borderId="54" xfId="0" applyFont="1" applyBorder="1" applyAlignment="1">
      <alignment horizontal="center"/>
    </xf>
    <xf numFmtId="0" fontId="0" fillId="0" borderId="56" xfId="0" applyBorder="1" applyAlignment="1">
      <alignment horizontal="center"/>
    </xf>
    <xf numFmtId="0" fontId="0" fillId="0" borderId="55" xfId="0" applyBorder="1" applyAlignment="1">
      <alignment horizontal="center"/>
    </xf>
    <xf numFmtId="0" fontId="4" fillId="18" borderId="54" xfId="0" applyFont="1" applyFill="1" applyBorder="1" applyAlignment="1">
      <alignment horizontal="center"/>
    </xf>
    <xf numFmtId="0" fontId="0" fillId="18" borderId="55" xfId="0" applyFill="1" applyBorder="1" applyAlignment="1">
      <alignment horizontal="center"/>
    </xf>
    <xf numFmtId="0" fontId="0" fillId="18" borderId="56" xfId="0" applyFill="1" applyBorder="1" applyAlignment="1">
      <alignment horizontal="center"/>
    </xf>
    <xf numFmtId="0" fontId="4" fillId="13" borderId="54" xfId="0" applyFont="1" applyFill="1" applyBorder="1" applyAlignment="1">
      <alignment horizontal="center"/>
    </xf>
    <xf numFmtId="0" fontId="0" fillId="13" borderId="55" xfId="0" applyFill="1" applyBorder="1" applyAlignment="1">
      <alignment horizontal="center"/>
    </xf>
    <xf numFmtId="0" fontId="0" fillId="13" borderId="56" xfId="0" applyFill="1" applyBorder="1" applyAlignment="1">
      <alignment horizontal="center"/>
    </xf>
    <xf numFmtId="0" fontId="4" fillId="16" borderId="54" xfId="0" applyFont="1" applyFill="1" applyBorder="1" applyAlignment="1">
      <alignment horizontal="center"/>
    </xf>
    <xf numFmtId="0" fontId="0" fillId="16" borderId="55" xfId="0" applyFill="1" applyBorder="1" applyAlignment="1">
      <alignment horizontal="center"/>
    </xf>
    <xf numFmtId="0" fontId="0" fillId="16" borderId="56" xfId="0" applyFill="1" applyBorder="1" applyAlignment="1">
      <alignment horizontal="center"/>
    </xf>
    <xf numFmtId="0" fontId="4" fillId="18" borderId="41" xfId="0" applyFont="1" applyFill="1" applyBorder="1" applyAlignment="1">
      <alignment horizontal="center"/>
    </xf>
    <xf numFmtId="0" fontId="0" fillId="18" borderId="42" xfId="0" applyFill="1" applyBorder="1" applyAlignment="1">
      <alignment horizontal="center"/>
    </xf>
    <xf numFmtId="0" fontId="4" fillId="0" borderId="64" xfId="4" applyBorder="1" applyAlignment="1">
      <alignment horizontal="center"/>
    </xf>
    <xf numFmtId="0" fontId="4" fillId="0" borderId="65" xfId="4" applyBorder="1" applyAlignment="1">
      <alignment horizontal="center"/>
    </xf>
    <xf numFmtId="0" fontId="4" fillId="0" borderId="66" xfId="4" applyBorder="1" applyAlignment="1">
      <alignment horizontal="center"/>
    </xf>
    <xf numFmtId="0" fontId="4" fillId="0" borderId="56" xfId="0" applyFont="1" applyBorder="1" applyAlignment="1">
      <alignment horizontal="center"/>
    </xf>
    <xf numFmtId="0" fontId="4" fillId="0" borderId="55" xfId="0" applyFont="1" applyBorder="1" applyAlignment="1">
      <alignment horizontal="center"/>
    </xf>
    <xf numFmtId="0" fontId="0" fillId="0" borderId="18" xfId="0" applyBorder="1" applyAlignment="1">
      <alignment horizontal="center"/>
    </xf>
    <xf numFmtId="0" fontId="4" fillId="0" borderId="62" xfId="0" applyFont="1" applyBorder="1" applyAlignment="1">
      <alignment horizontal="center"/>
    </xf>
    <xf numFmtId="0" fontId="0" fillId="0" borderId="57" xfId="0" applyBorder="1" applyAlignment="1">
      <alignment horizontal="center"/>
    </xf>
    <xf numFmtId="0" fontId="4" fillId="0" borderId="78" xfId="0" applyFont="1" applyBorder="1" applyAlignment="1">
      <alignment horizontal="center"/>
    </xf>
    <xf numFmtId="0" fontId="0" fillId="0" borderId="79" xfId="0" applyBorder="1" applyAlignment="1">
      <alignment horizontal="center"/>
    </xf>
    <xf numFmtId="0" fontId="0" fillId="0" borderId="80" xfId="0" applyBorder="1" applyAlignment="1">
      <alignment horizontal="center"/>
    </xf>
    <xf numFmtId="0" fontId="27" fillId="0" borderId="0" xfId="0" applyFont="1" applyAlignment="1">
      <alignment horizontal="center" vertical="center" wrapText="1"/>
    </xf>
    <xf numFmtId="0" fontId="27" fillId="0" borderId="85" xfId="0" applyFont="1" applyBorder="1" applyAlignment="1">
      <alignment horizontal="center" vertical="center" wrapText="1"/>
    </xf>
    <xf numFmtId="0" fontId="27" fillId="0" borderId="84" xfId="0" applyFont="1" applyBorder="1" applyAlignment="1">
      <alignment horizontal="center" vertical="center" wrapText="1"/>
    </xf>
    <xf numFmtId="0" fontId="27" fillId="0" borderId="81" xfId="0" applyFont="1" applyBorder="1" applyAlignment="1">
      <alignment horizontal="center" vertical="center" wrapText="1"/>
    </xf>
    <xf numFmtId="0" fontId="27" fillId="0" borderId="38" xfId="0" applyFont="1" applyBorder="1" applyAlignment="1">
      <alignment horizontal="center" vertical="center" wrapText="1"/>
    </xf>
    <xf numFmtId="0" fontId="27" fillId="0" borderId="40"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57" xfId="0" applyFont="1" applyBorder="1" applyAlignment="1">
      <alignment horizontal="center" vertical="center" wrapText="1"/>
    </xf>
    <xf numFmtId="0" fontId="4" fillId="0" borderId="87" xfId="0" applyFont="1" applyBorder="1" applyAlignment="1">
      <alignment horizontal="center"/>
    </xf>
    <xf numFmtId="0" fontId="4" fillId="0" borderId="88" xfId="0" applyFont="1" applyBorder="1" applyAlignment="1">
      <alignment horizontal="center"/>
    </xf>
    <xf numFmtId="0" fontId="4" fillId="18" borderId="78" xfId="0" applyFont="1" applyFill="1" applyBorder="1" applyAlignment="1">
      <alignment horizontal="center"/>
    </xf>
    <xf numFmtId="0" fontId="0" fillId="18" borderId="80" xfId="0" applyFill="1" applyBorder="1" applyAlignment="1">
      <alignment horizontal="center"/>
    </xf>
    <xf numFmtId="0" fontId="4" fillId="18" borderId="56" xfId="0" applyFont="1" applyFill="1" applyBorder="1" applyAlignment="1">
      <alignment horizontal="center"/>
    </xf>
    <xf numFmtId="0" fontId="4" fillId="18" borderId="42" xfId="0" applyFont="1" applyFill="1" applyBorder="1" applyAlignment="1">
      <alignment horizontal="center"/>
    </xf>
  </cellXfs>
  <cellStyles count="9">
    <cellStyle name="Comma" xfId="1" builtinId="3"/>
    <cellStyle name="Comma 2" xfId="6" xr:uid="{6085B9ED-9B7B-4B72-8CC3-25FC6D8AC620}"/>
    <cellStyle name="Normal" xfId="0" builtinId="0"/>
    <cellStyle name="Normal 144" xfId="7" xr:uid="{72C28590-22F5-4B82-A9FF-54A869314475}"/>
    <cellStyle name="Normal 2 10 2 2" xfId="4" xr:uid="{31C1B260-9514-4CC5-97BA-BC87BA6FF6FE}"/>
    <cellStyle name="Normal 2 11" xfId="8" xr:uid="{AF12489C-8387-4855-B911-F4100748D60B}"/>
    <cellStyle name="Normal 3 2" xfId="3" xr:uid="{5D4C4233-356A-434E-AB01-A7E20F230A36}"/>
    <cellStyle name="Normal 4" xfId="5" xr:uid="{A8AE9520-195E-41AC-8154-B233D391233E}"/>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17.xml"/><Relationship Id="rId21" Type="http://schemas.openxmlformats.org/officeDocument/2006/relationships/externalLink" Target="externalLinks/externalLink12.xml"/><Relationship Id="rId42" Type="http://schemas.openxmlformats.org/officeDocument/2006/relationships/externalLink" Target="externalLinks/externalLink33.xml"/><Relationship Id="rId47" Type="http://schemas.openxmlformats.org/officeDocument/2006/relationships/externalLink" Target="externalLinks/externalLink38.xml"/><Relationship Id="rId63" Type="http://schemas.openxmlformats.org/officeDocument/2006/relationships/externalLink" Target="externalLinks/externalLink54.xml"/><Relationship Id="rId68" Type="http://schemas.microsoft.com/office/2017/10/relationships/person" Target="persons/perso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7.xml"/><Relationship Id="rId29" Type="http://schemas.openxmlformats.org/officeDocument/2006/relationships/externalLink" Target="externalLinks/externalLink20.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32" Type="http://schemas.openxmlformats.org/officeDocument/2006/relationships/externalLink" Target="externalLinks/externalLink23.xml"/><Relationship Id="rId37" Type="http://schemas.openxmlformats.org/officeDocument/2006/relationships/externalLink" Target="externalLinks/externalLink28.xml"/><Relationship Id="rId40" Type="http://schemas.openxmlformats.org/officeDocument/2006/relationships/externalLink" Target="externalLinks/externalLink31.xml"/><Relationship Id="rId45" Type="http://schemas.openxmlformats.org/officeDocument/2006/relationships/externalLink" Target="externalLinks/externalLink36.xml"/><Relationship Id="rId53" Type="http://schemas.openxmlformats.org/officeDocument/2006/relationships/externalLink" Target="externalLinks/externalLink44.xml"/><Relationship Id="rId58" Type="http://schemas.openxmlformats.org/officeDocument/2006/relationships/externalLink" Target="externalLinks/externalLink49.xml"/><Relationship Id="rId66"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externalLink" Target="externalLinks/externalLink52.xml"/><Relationship Id="rId19" Type="http://schemas.openxmlformats.org/officeDocument/2006/relationships/externalLink" Target="externalLinks/externalLink10.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43" Type="http://schemas.openxmlformats.org/officeDocument/2006/relationships/externalLink" Target="externalLinks/externalLink34.xml"/><Relationship Id="rId48" Type="http://schemas.openxmlformats.org/officeDocument/2006/relationships/externalLink" Target="externalLinks/externalLink39.xml"/><Relationship Id="rId56" Type="http://schemas.openxmlformats.org/officeDocument/2006/relationships/externalLink" Target="externalLinks/externalLink47.xml"/><Relationship Id="rId64" Type="http://schemas.openxmlformats.org/officeDocument/2006/relationships/externalLink" Target="externalLinks/externalLink55.xml"/><Relationship Id="rId69"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externalLink" Target="externalLinks/externalLink42.xml"/><Relationship Id="rId3" Type="http://schemas.openxmlformats.org/officeDocument/2006/relationships/worksheet" Target="worksheets/sheet3.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33" Type="http://schemas.openxmlformats.org/officeDocument/2006/relationships/externalLink" Target="externalLinks/externalLink24.xml"/><Relationship Id="rId38" Type="http://schemas.openxmlformats.org/officeDocument/2006/relationships/externalLink" Target="externalLinks/externalLink29.xml"/><Relationship Id="rId46" Type="http://schemas.openxmlformats.org/officeDocument/2006/relationships/externalLink" Target="externalLinks/externalLink37.xml"/><Relationship Id="rId59" Type="http://schemas.openxmlformats.org/officeDocument/2006/relationships/externalLink" Target="externalLinks/externalLink50.xml"/><Relationship Id="rId67" Type="http://schemas.openxmlformats.org/officeDocument/2006/relationships/sharedStrings" Target="sharedStrings.xml"/><Relationship Id="rId20" Type="http://schemas.openxmlformats.org/officeDocument/2006/relationships/externalLink" Target="externalLinks/externalLink11.xml"/><Relationship Id="rId41" Type="http://schemas.openxmlformats.org/officeDocument/2006/relationships/externalLink" Target="externalLinks/externalLink32.xml"/><Relationship Id="rId54" Type="http://schemas.openxmlformats.org/officeDocument/2006/relationships/externalLink" Target="externalLinks/externalLink45.xml"/><Relationship Id="rId62" Type="http://schemas.openxmlformats.org/officeDocument/2006/relationships/externalLink" Target="externalLinks/externalLink5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externalLink" Target="externalLinks/externalLink19.xml"/><Relationship Id="rId36" Type="http://schemas.openxmlformats.org/officeDocument/2006/relationships/externalLink" Target="externalLinks/externalLink27.xml"/><Relationship Id="rId49" Type="http://schemas.openxmlformats.org/officeDocument/2006/relationships/externalLink" Target="externalLinks/externalLink40.xml"/><Relationship Id="rId57" Type="http://schemas.openxmlformats.org/officeDocument/2006/relationships/externalLink" Target="externalLinks/externalLink48.xml"/><Relationship Id="rId10" Type="http://schemas.openxmlformats.org/officeDocument/2006/relationships/externalLink" Target="externalLinks/externalLink1.xml"/><Relationship Id="rId31" Type="http://schemas.openxmlformats.org/officeDocument/2006/relationships/externalLink" Target="externalLinks/externalLink22.xml"/><Relationship Id="rId44" Type="http://schemas.openxmlformats.org/officeDocument/2006/relationships/externalLink" Target="externalLinks/externalLink35.xml"/><Relationship Id="rId52" Type="http://schemas.openxmlformats.org/officeDocument/2006/relationships/externalLink" Target="externalLinks/externalLink43.xml"/><Relationship Id="rId60" Type="http://schemas.openxmlformats.org/officeDocument/2006/relationships/externalLink" Target="externalLinks/externalLink51.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9" Type="http://schemas.openxmlformats.org/officeDocument/2006/relationships/externalLink" Target="externalLinks/externalLink30.xml"/><Relationship Id="rId34" Type="http://schemas.openxmlformats.org/officeDocument/2006/relationships/externalLink" Target="externalLinks/externalLink25.xml"/><Relationship Id="rId50" Type="http://schemas.openxmlformats.org/officeDocument/2006/relationships/externalLink" Target="externalLinks/externalLink41.xml"/><Relationship Id="rId55" Type="http://schemas.openxmlformats.org/officeDocument/2006/relationships/externalLink" Target="externalLinks/externalLink4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DOCUME~1\lewand03\LOCALS~1\Temp\7zO74B.tmp\Business%20Control\Reporting\Reporting%2009\QPR\QPR%202\QPR2%20Retrieves\Final\Region%20QPR2%202009_FINAL_23060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bdks118.global.internal.carlsberggroup.com\hq-national\HQ_Finance\GF_Group_Controlling_old\Reporting\Actuals\2009\02_February\NWG\WGG\Country%20template\WE_UK_Fe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c002268\Data\Data\Junta\2002\N%20INF\Orc2001\Mensal\OR&#199;AMENTO2001.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Controllers/3-year-plan/2006-2008/Development/3YPL%202006_2008%20version%202.7%20Mark%20(2%20June%202005).xls" TargetMode="External"/><Relationship Id="rId1" Type="http://schemas.openxmlformats.org/officeDocument/2006/relationships/externalLinkPath" Target="/Controllers/3-year-plan/2006-2008/Development/3YPL%202006_2008%20version%202.7%20Mark%20(2%20June%202005).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DOCUME~1/lewand03/LOCALS~1/Temp/7zO74B.tmp/Business%20Control/Reporting/Reporting%2009/QPR/QPR%202/QPR2%20Retrieves/Final/Region%20QPR2%202009_FINAL_230609.xls" TargetMode="External"/><Relationship Id="rId1" Type="http://schemas.openxmlformats.org/officeDocument/2006/relationships/externalLinkPath" Target="/DOCUME~1/lewand03/LOCALS~1/Temp/7zO74B.tmp/Business%20Control/Reporting/Reporting%2009/QPR/QPR%202/QPR2%20Retrieves/Final/Region%20QPR2%202009_FINAL_230609.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ka-Plan-Control/3%20year%20plan/3%20year%20plan%202007%20-%202009/hyperion&amp;topsheets/Hyperion%20excel%20retrieve/OpCo%203YPL%202007_2009_versie1.xls" TargetMode="External"/><Relationship Id="rId1" Type="http://schemas.openxmlformats.org/officeDocument/2006/relationships/externalLinkPath" Target="/ka-Plan-Control/3%20year%20plan/3%20year%20plan%202007%20-%202009/hyperion&amp;topsheets/Hyperion%20excel%20retrieve/OpCo%203YPL%202007_2009_versie1.xls"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Kenneth's%20Documents/FINANCE/MMR12/QPR4%20(final).xls" TargetMode="External"/><Relationship Id="rId1" Type="http://schemas.openxmlformats.org/officeDocument/2006/relationships/externalLinkPath" Target="/Kenneth's%20Documents/FINANCE/MMR12/QPR4%20(final).xls"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Business%20Control/Reporting/Reporting%2009/QPR/QPR%202/QPR2%20Retrieves/Final/Region%20QPR2%202009_FINAL_230609.xls" TargetMode="External"/><Relationship Id="rId1" Type="http://schemas.openxmlformats.org/officeDocument/2006/relationships/externalLinkPath" Target="/Business%20Control/Reporting/Reporting%2009/QPR/QPR%202/QPR2%20Retrieves/Final/Region%20QPR2%202009_FINAL_230609.xls"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DOCUME~1/poleta01/LOCALS~1/Temp/OpCo%203YPL%20Excel%20retrieve%202009_2011.xls" TargetMode="External"/><Relationship Id="rId1" Type="http://schemas.openxmlformats.org/officeDocument/2006/relationships/externalLinkPath" Target="/DOCUME~1/poleta01/LOCALS~1/Temp/OpCo%203YPL%20Excel%20retrieve%202009_2011.xls"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Users/thinkpad-x220/Documents/SGroup%20LLC/Modelling/Financial%20Model.2.xlsx" TargetMode="External"/><Relationship Id="rId1" Type="http://schemas.openxmlformats.org/officeDocument/2006/relationships/externalLinkPath" Target="/Users/thinkpad-x220/Documents/SGroup%20LLC/Modelling/Financial%20Model.2.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G:\Documents%20and%20Settings\bgaspar\Desktop\i&amp;cb%20workbook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Ls1009\HB-Data3\HB-Data3\Controllers\3-year-plan\2006-2008\Development\3YPL%202006_2008%20version%202.7%20Mark%20(2%20June%20200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8BE074FE\BUS_2009_Beer_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0F357BF\BUS%20plan_2011_Purchasing%20plan.xls" TargetMode="External"/></Relationships>
</file>

<file path=xl/externalLinks/_rels/externalLink15.xml.rels><?xml version="1.0" encoding="UTF-8" standalone="yes"?>
<Relationships xmlns="http://schemas.openxmlformats.org/package/2006/relationships"><Relationship Id="rId2" Type="http://schemas.openxmlformats.org/officeDocument/2006/relationships/externalLinkPath" Target="../../../../../../../Users/ediinzasag6/Desktop/Tosov_2013_orig/BUS_zardlaar/D%20Disk/1_WORK/Performance/Performance/Performance_2009/Perf_3ul/Zardal_2009.III.xls" TargetMode="External"/><Relationship Id="rId1" Type="http://schemas.openxmlformats.org/officeDocument/2006/relationships/externalLinkPath" Target="/Users/ediinzasag6/Desktop/Tosov_2013_orig/BUS_zardlaar/D%20Disk/1_WORK/Performance/Performance/Performance_2009/Perf_3ul/Zardal_2009.III.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L:\AGRIBUSINESS\APU\MOdel\APU_working%20model.xls" TargetMode="External"/></Relationships>
</file>

<file path=xl/externalLinks/_rels/externalLink17.xml.rels><?xml version="1.0" encoding="UTF-8" standalone="yes"?>
<Relationships xmlns="http://schemas.openxmlformats.org/package/2006/relationships"><Relationship Id="rId2" Type="http://schemas.openxmlformats.org/officeDocument/2006/relationships/externalLinkPath" Target="../../../../../../../Users/mcs003/AppData/Local/Microsoft/Windows/Temporary%20Internet%20Files/Content.Outlook/UQD70252/(New)%20Bex%20Income%20Statement_OpCo.xlsm" TargetMode="External"/><Relationship Id="rId1" Type="http://schemas.openxmlformats.org/officeDocument/2006/relationships/externalLinkPath" Target="/Users/mcs003/AppData/Local/Microsoft/Windows/Temporary%20Internet%20Files/Content.Outlook/UQD70252/(New)%20Bex%20Income%20Statement_OpCo.xlsm" TargetMode="External"/></Relationships>
</file>

<file path=xl/externalLinks/_rels/externalLink18.xml.rels><?xml version="1.0" encoding="UTF-8" standalone="yes"?>
<Relationships xmlns="http://schemas.openxmlformats.org/package/2006/relationships"><Relationship Id="rId2" Type="http://schemas.openxmlformats.org/officeDocument/2006/relationships/externalLinkPath" Target="../../../../../../../D%20Disk/Work/LOAN/loan/EBRD_Input_sheet-2012.08.23/EBRD_Input_sheet-2012.08.23/APU_APU%20Trading%20Combined%20model_v46%20-%20changed_V2.xls" TargetMode="External"/><Relationship Id="rId1" Type="http://schemas.openxmlformats.org/officeDocument/2006/relationships/externalLinkPath" Target="/D%20Disk/Work/LOAN/loan/EBRD_Input_sheet-2012.08.23/EBRD_Input_sheet-2012.08.23/APU_APU%20Trading%20Combined%20model_v46%20-%20changed_V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Users\ediinzasag6\Desktop\Tosov_2013_orig\BUS_zardlaar\nasanjargal\BUSAD\HUUCHIN\BUDGET_2010\Uildver_fin\mmmmmm\New\Server\foreign\Foreign\EBRD_2003_2007\EBRD_Sent%20materials\EBRD_Analyse_nemelt\performance&amp;" TargetMode="External"/></Relationships>
</file>

<file path=xl/externalLinks/_rels/externalLink20.xml.rels><?xml version="1.0" encoding="UTF-8" standalone="yes"?>
<Relationships xmlns="http://schemas.openxmlformats.org/package/2006/relationships"><Relationship Id="rId2" Type="http://schemas.openxmlformats.org/officeDocument/2006/relationships/externalLinkPath" Target="../../../../../../../Users/uuranchimeg/Documents/1.%20Work%20files/1.%20Documents/1.%20Work/26.%20APU%20Consul/3.%20FS%20workings/!FS-Combined_workings(APU_group)-2016v0%203%20dislosures0604_1.xlsx" TargetMode="External"/><Relationship Id="rId1" Type="http://schemas.openxmlformats.org/officeDocument/2006/relationships/externalLinkPath" Target="/Users/uuranchimeg/Documents/1.%20Work%20files/1.%20Documents/1.%20Work/26.%20APU%20Consul/3.%20FS%20workings/!FS-Combined_workings(APU_group)-2016v0%203%20dislosures0604_1.xlsx" TargetMode="External"/></Relationships>
</file>

<file path=xl/externalLinks/_rels/externalLink21.xml.rels><?xml version="1.0" encoding="UTF-8" standalone="yes"?>
<Relationships xmlns="http://schemas.openxmlformats.org/package/2006/relationships"><Relationship Id="rId2" Type="http://schemas.openxmlformats.org/officeDocument/2006/relationships/externalLinkPath" Target="../../../../../../../Users/eerdenebayar/AppData/Local/Microsoft/Windows/INetCache/Content.Outlook/3I5TTFPQ/APU%20JSC_FS%20workings_20191231_v0.12.xlsx" TargetMode="External"/><Relationship Id="rId1" Type="http://schemas.openxmlformats.org/officeDocument/2006/relationships/externalLinkPath" Target="/Users/eerdenebayar/AppData/Local/Microsoft/Windows/INetCache/Content.Outlook/3I5TTFPQ/APU%20JSC_FS%20workings_20191231_v0.12.xlsx" TargetMode="External"/></Relationships>
</file>

<file path=xl/externalLinks/_rels/externalLink22.xml.rels><?xml version="1.0" encoding="UTF-8" standalone="yes"?>
<Relationships xmlns="http://schemas.openxmlformats.org/package/2006/relationships"><Relationship Id="rId2" Type="http://schemas.openxmlformats.org/officeDocument/2006/relationships/externalLinkPath" Target="../../../../../../../Users/khandlu01/Desktop/Consolidation/Console_2019.12/DRAFT_FS_working_APUGroup_200317_check.xlsx" TargetMode="External"/><Relationship Id="rId1" Type="http://schemas.openxmlformats.org/officeDocument/2006/relationships/externalLinkPath" Target="/Users/khandlu01/Desktop/Consolidation/Console_2019.12/DRAFT_FS_working_APUGroup_200317_check.xlsx" TargetMode="External"/></Relationships>
</file>

<file path=xl/externalLinks/_rels/externalLink23.xml.rels><?xml version="1.0" encoding="UTF-8" standalone="yes"?>
<Relationships xmlns="http://schemas.openxmlformats.org/package/2006/relationships"><Relationship Id="rId2" Type="http://schemas.openxmlformats.org/officeDocument/2006/relationships/externalLinkPath" Target="../../../../../../../Users/Ganzug/AppData/Local/Microsoft/Windows/Temporary%20Internet%20Files/Content.Outlook/QKIPJ1U5/Sky%20CC%20model%20final.xlsx" TargetMode="External"/><Relationship Id="rId1" Type="http://schemas.openxmlformats.org/officeDocument/2006/relationships/externalLinkPath" Target="/Users/Ganzug/AppData/Local/Microsoft/Windows/Temporary%20Internet%20Files/Content.Outlook/QKIPJ1U5/Sky%20CC%20model%20final.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E:\EXELL5\NEWLIMIT1.XLS" TargetMode="External"/></Relationships>
</file>

<file path=xl/externalLinks/_rels/externalLink25.xml.rels><?xml version="1.0" encoding="UTF-8" standalone="yes"?>
<Relationships xmlns="http://schemas.openxmlformats.org/package/2006/relationships"><Relationship Id="rId2" Type="http://schemas.openxmlformats.org/officeDocument/2006/relationships/externalLinkPath" Target="../../../../../../../D%20Disk/1_WORK/Tolovlolt/Tosov_2013/APU_BUS%20plan_2013/IV.%20BUS%20PLAN%20ALL_last/V.%20Financing/BUS_2013_financing.xlsx" TargetMode="External"/><Relationship Id="rId1" Type="http://schemas.openxmlformats.org/officeDocument/2006/relationships/externalLinkPath" Target="/D%20Disk/1_WORK/Tolovlolt/Tosov_2013/APU_BUS%20plan_2013/IV.%20BUS%20PLAN%20ALL_last/V.%20Financing/BUS_2013_financing.xlsx" TargetMode="External"/></Relationships>
</file>

<file path=xl/externalLinks/_rels/externalLink26.xml.rels><?xml version="1.0" encoding="UTF-8" standalone="yes"?>
<Relationships xmlns="http://schemas.openxmlformats.org/package/2006/relationships"><Relationship Id="rId2" Type="http://schemas.openxmlformats.org/officeDocument/2006/relationships/externalLinkPath" Target="../../../../../../../Documents%20and%20Settings/apunyabo/Local%20Settings/Temporary%20Internet%20Files/Content.Outlook/QLA4VNFC/2010-02-04%20APU_APU%20Trading%20model_submitted_vs6_FRM.xls" TargetMode="External"/><Relationship Id="rId1" Type="http://schemas.openxmlformats.org/officeDocument/2006/relationships/externalLinkPath" Target="/Documents%20and%20Settings/apunyabo/Local%20Settings/Temporary%20Internet%20Files/Content.Outlook/QLA4VNFC/2010-02-04%20APU_APU%20Trading%20model_submitted_vs6_FRM.xls" TargetMode="External"/></Relationships>
</file>

<file path=xl/externalLinks/_rels/externalLink27.xml.rels><?xml version="1.0" encoding="UTF-8" standalone="yes"?>
<Relationships xmlns="http://schemas.openxmlformats.org/package/2006/relationships"><Relationship Id="rId1" Type="http://schemas.microsoft.com/office/2006/relationships/xlExternalLinkPath/xlPathMissing" Target="Input" TargetMode="External"/></Relationships>
</file>

<file path=xl/externalLinks/_rels/externalLink28.xml.rels><?xml version="1.0" encoding="UTF-8" standalone="yes"?>
<Relationships xmlns="http://schemas.openxmlformats.org/package/2006/relationships"><Relationship Id="rId1" Type="http://schemas.microsoft.com/office/2006/relationships/xlExternalLinkPath/xlPathMissing" Target="MMR"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A:\MCIS\PBC\Auditors%20EY-Price(2)YFY.xls" TargetMode="External"/></Relationships>
</file>

<file path=xl/externalLinks/_rels/externalLink30.xml.rels><?xml version="1.0" encoding="UTF-8" standalone="yes"?>
<Relationships xmlns="http://schemas.openxmlformats.org/package/2006/relationships"><Relationship Id="rId2" Type="http://schemas.openxmlformats.org/officeDocument/2006/relationships/externalLinkPath" Target="../../../../../../../Work/Bank/KPMG_IBR_2015/Sent_06%20Mar/13.%20Cash%20projection/APU_model_2014-2020.xls" TargetMode="External"/><Relationship Id="rId1" Type="http://schemas.openxmlformats.org/officeDocument/2006/relationships/externalLinkPath" Target="/Work/Bank/KPMG_IBR_2015/Sent_06%20Mar/13.%20Cash%20projection/APU_model_2014-2020.xls" TargetMode="External"/></Relationships>
</file>

<file path=xl/externalLinks/_rels/externalLink31.xml.rels><?xml version="1.0" encoding="UTF-8" standalone="yes"?>
<Relationships xmlns="http://schemas.openxmlformats.org/package/2006/relationships"><Relationship Id="rId2" Type="http://schemas.openxmlformats.org/officeDocument/2006/relationships/externalLinkPath" Target="../../../../../../../Users/mcs003/AppData/Local/Microsoft/Windows/Temporary%20Internet%20Files/Content.Outlook/UQD70252/OpCo%20MMR%20FPL.XLS" TargetMode="External"/><Relationship Id="rId1" Type="http://schemas.openxmlformats.org/officeDocument/2006/relationships/externalLinkPath" Target="/Users/mcs003/AppData/Local/Microsoft/Windows/Temporary%20Internet%20Files/Content.Outlook/UQD70252/OpCo%20MMR%20FPL.XLS" TargetMode="External"/></Relationships>
</file>

<file path=xl/externalLinks/_rels/externalLink32.xml.rels><?xml version="1.0" encoding="UTF-8" standalone="yes"?>
<Relationships xmlns="http://schemas.openxmlformats.org/package/2006/relationships"><Relationship Id="rId2" Type="http://schemas.openxmlformats.org/officeDocument/2006/relationships/externalLinkPath" Target="../../../../../../../Users/ediinzasag6/Desktop/Tosov_2013_orig/BUS_zardlaar/mmmmmm/New/Server/foreign/Foreign/Foreign_2008_bkhishig/Baruun%20taliin%20yums/ebrd%20info/Input%20sheet_APU_company.xls" TargetMode="External"/><Relationship Id="rId1" Type="http://schemas.openxmlformats.org/officeDocument/2006/relationships/externalLinkPath" Target="/Users/ediinzasag6/Desktop/Tosov_2013_orig/BUS_zardlaar/mmmmmm/New/Server/foreign/Foreign/Foreign_2008_bkhishig/Baruun%20taliin%20yums/ebrd%20info/Input%20sheet_APU_company.xls" TargetMode="External"/></Relationships>
</file>

<file path=xl/externalLinks/_rels/externalLink33.xml.rels><?xml version="1.0" encoding="UTF-8" standalone="yes"?>
<Relationships xmlns="http://schemas.openxmlformats.org/package/2006/relationships"><Relationship Id="rId2" Type="http://schemas.openxmlformats.org/officeDocument/2006/relationships/externalLinkPath" Target="../../../../../../../Users/eerdenebayar/Documents/01.Work/1.Ongoing_eng/03.APU-2013/08.APU(From%20Tungaa)/03.%20APU/1.%20APU%20JSC/APU%20JSC%20-%20PBC%20list%20with%20MN%20-%20final.xlsx" TargetMode="External"/><Relationship Id="rId1" Type="http://schemas.openxmlformats.org/officeDocument/2006/relationships/externalLinkPath" Target="/Users/eerdenebayar/Documents/01.Work/1.Ongoing_eng/03.APU-2013/08.APU(From%20Tungaa)/03.%20APU/1.%20APU%20JSC/APU%20JSC%20-%20PBC%20list%20with%20MN%20-%20final.xlsx"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D:\D%20Disk\1_WORK\Tolovlolt\Tosov_2013\APU_BUS%20plan_2013\III.%20Expenditure%20budget_2013\Tosov_2013\BUS_zardlaar\EBRD_Input_sheet-2012.08.23\EBRD_Input_sheet-2012.08.23\APU_APU%20Trading%20Combined%20model_v46%20-%20changed_V2.xls" TargetMode="External"/></Relationships>
</file>

<file path=xl/externalLinks/_rels/externalLink35.xml.rels><?xml version="1.0" encoding="UTF-8" standalone="yes"?>
<Relationships xmlns="http://schemas.openxmlformats.org/package/2006/relationships"><Relationship Id="rId2" Type="http://schemas.openxmlformats.org/officeDocument/2006/relationships/externalLinkPath" Target="../../../../../../../Users/sanjam01/Desktop/SP%202019-2021/Chart%20in%20Microsoft%20PowerPoint.xlsx" TargetMode="External"/><Relationship Id="rId1" Type="http://schemas.openxmlformats.org/officeDocument/2006/relationships/externalLinkPath" Target="/Users/sanjam01/Desktop/SP%202019-2021/Chart%20in%20Microsoft%20PowerPoint.xlsx" TargetMode="External"/></Relationships>
</file>

<file path=xl/externalLinks/_rels/externalLink36.xml.rels><?xml version="1.0" encoding="UTF-8" standalone="yes"?>
<Relationships xmlns="http://schemas.openxmlformats.org/package/2006/relationships"><Relationship Id="rId2" Type="http://schemas.openxmlformats.org/officeDocument/2006/relationships/externalLinkPath" Target="../../../../../../../Users/tsetsegmaa/Documents/My%20Inbit%20Messenger%20Files/APU%20DSCR%20calculation_2011-2012.xls" TargetMode="External"/><Relationship Id="rId1" Type="http://schemas.openxmlformats.org/officeDocument/2006/relationships/externalLinkPath" Target="/Users/tsetsegmaa/Documents/My%20Inbit%20Messenger%20Files/APU%20DSCR%20calculation_2011-2012.xls" TargetMode="External"/></Relationships>
</file>

<file path=xl/externalLinks/_rels/externalLink37.xml.rels><?xml version="1.0" encoding="UTF-8" standalone="yes"?>
<Relationships xmlns="http://schemas.openxmlformats.org/package/2006/relationships"><Relationship Id="rId2" Type="http://schemas.openxmlformats.org/officeDocument/2006/relationships/externalLinkPath" Target="../../../../../../../mmmmmm/New/Server/foreign/Foreign/EBRD_2003_2007/EBRD_Sent%20materials/EBRD_Analyse_nemelt/performance&amp;plan_EBRD/Input%20sheet.xls" TargetMode="External"/><Relationship Id="rId1" Type="http://schemas.openxmlformats.org/officeDocument/2006/relationships/externalLinkPath" Target="/mmmmmm/New/Server/foreign/Foreign/EBRD_2003_2007/EBRD_Sent%20materials/EBRD_Analyse_nemelt/performance&amp;plan_EBRD/Input%20sheet.xls" TargetMode="External"/></Relationships>
</file>

<file path=xl/externalLinks/_rels/externalLink38.xml.rels><?xml version="1.0" encoding="UTF-8" standalone="yes"?>
<Relationships xmlns="http://schemas.openxmlformats.org/package/2006/relationships"><Relationship Id="rId2" Type="http://schemas.openxmlformats.org/officeDocument/2006/relationships/externalLinkPath" Target="../../../../../../../Documents%20and%20Settings/ediinzasag5/Local%20Settings/Temporary%20Internet%20Files/Content.Outlook/960BUD22/2010-01-26%20APU_APU%20Trading%20model.xls" TargetMode="External"/><Relationship Id="rId1" Type="http://schemas.openxmlformats.org/officeDocument/2006/relationships/externalLinkPath" Target="/Documents%20and%20Settings/ediinzasag5/Local%20Settings/Temporary%20Internet%20Files/Content.Outlook/960BUD22/2010-01-26%20APU_APU%20Trading%20model.xls" TargetMode="External"/></Relationships>
</file>

<file path=xl/externalLinks/_rels/externalLink39.xml.rels><?xml version="1.0" encoding="UTF-8" standalone="yes"?>
<Relationships xmlns="http://schemas.openxmlformats.org/package/2006/relationships"><Relationship Id="rId2" Type="http://schemas.openxmlformats.org/officeDocument/2006/relationships/externalLinkPath" Target="../../../../../../../WINDOWS/Temp/Temporary%20Internet%20Files/OLKF3/EBRD/EBRD_to_ganaa/Work_todruulga/2010.01.12/2008_income%20st_APU&amp;APUTR.xls" TargetMode="External"/><Relationship Id="rId1" Type="http://schemas.openxmlformats.org/officeDocument/2006/relationships/externalLinkPath" Target="/WINDOWS/Temp/Temporary%20Internet%20Files/OLKF3/EBRD/EBRD_to_ganaa/Work_todruulga/2010.01.12/2008_income%20st_APU&amp;APUTR.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apu-des10297\uyanga$\1_WORK\Bank_loan\EBRD\2014%20model\APU_model_forecast.xls" TargetMode="External"/></Relationships>
</file>

<file path=xl/externalLinks/_rels/externalLink41.xml.rels><?xml version="1.0" encoding="UTF-8" standalone="yes"?>
<Relationships xmlns="http://schemas.openxmlformats.org/package/2006/relationships"><Relationship Id="rId2" Type="http://schemas.openxmlformats.org/officeDocument/2006/relationships/externalLinkPath" Target="../../../../../../../mmmmmm/New/Server/televlelt/2009/BUDGET_2009_B/BUS_Prod_Bud_Cost_2009_B/BUS_2009_Beer%20plant.xls" TargetMode="External"/><Relationship Id="rId1" Type="http://schemas.openxmlformats.org/officeDocument/2006/relationships/externalLinkPath" Target="/mmmmmm/New/Server/televlelt/2009/BUDGET_2009_B/BUS_Prod_Bud_Cost_2009_B/BUS_2009_Beer%20plant.xls" TargetMode="External"/></Relationships>
</file>

<file path=xl/externalLinks/_rels/externalLink42.xml.rels><?xml version="1.0" encoding="UTF-8" standalone="yes"?>
<Relationships xmlns="http://schemas.openxmlformats.org/package/2006/relationships"><Relationship Id="rId2" Type="http://schemas.openxmlformats.org/officeDocument/2006/relationships/externalLinkPath" Target="../../../../../../../Controlling%20manager/UYANGA/Ediin%20zasag/Business%20plan/BUS_PLAN_2019/BUS%202019/BUS_APU%20Dairy_2019_Consolidated_Financials_monthly_EquityFund.xlsx" TargetMode="External"/><Relationship Id="rId1" Type="http://schemas.openxmlformats.org/officeDocument/2006/relationships/externalLinkPath" Target="/Controlling%20manager/UYANGA/Ediin%20zasag/Business%20plan/BUS_PLAN_2019/BUS%202019/BUS_APU%20Dairy_2019_Consolidated_Financials_monthly_EquityFund.xlsx" TargetMode="External"/></Relationships>
</file>

<file path=xl/externalLinks/_rels/externalLink43.xml.rels><?xml version="1.0" encoding="UTF-8" standalone="yes"?>
<Relationships xmlns="http://schemas.openxmlformats.org/package/2006/relationships"><Relationship Id="rId2" Type="http://schemas.openxmlformats.org/officeDocument/2006/relationships/externalLinkPath" Target="../../../../../../../Users/Munkhji01/AppData/Local/Microsoft/Windows/INetCache/Content.Outlook/5FFEMKVE/LE2_2019_Consolidated_Financials_monthly%206.25.xlsx" TargetMode="External"/><Relationship Id="rId1" Type="http://schemas.openxmlformats.org/officeDocument/2006/relationships/externalLinkPath" Target="/Users/Munkhji01/AppData/Local/Microsoft/Windows/INetCache/Content.Outlook/5FFEMKVE/LE2_2019_Consolidated_Financials_monthly%206.25.xlsx" TargetMode="External"/></Relationships>
</file>

<file path=xl/externalLinks/_rels/externalLink44.xml.rels><?xml version="1.0" encoding="UTF-8" standalone="yes"?>
<Relationships xmlns="http://schemas.openxmlformats.org/package/2006/relationships"><Relationship Id="rId2" Type="http://schemas.openxmlformats.org/officeDocument/2006/relationships/externalLinkPath" Target="../../../../../../../1_WORK/Bank_loan/EBRD/2014%20model/APU_model_forecast.xls" TargetMode="External"/><Relationship Id="rId1" Type="http://schemas.openxmlformats.org/officeDocument/2006/relationships/externalLinkPath" Target="/1_WORK/Bank_loan/EBRD/2014%20model/APU_model_forecast.xls" TargetMode="External"/></Relationships>
</file>

<file path=xl/externalLinks/_rels/externalLink45.xml.rels><?xml version="1.0" encoding="UTF-8" standalone="yes"?>
<Relationships xmlns="http://schemas.openxmlformats.org/package/2006/relationships"><Relationship Id="rId3" Type="http://schemas.openxmlformats.org/officeDocument/2006/relationships/externalLinkPath" Target="../../../../../../../Users/buyanba02/Documents/Consolidation/Console_2023.Q4/Consol%20FS_2023.Q4.xlsx" TargetMode="External"/><Relationship Id="rId2" Type="http://schemas.openxmlformats.org/officeDocument/2006/relationships/externalLinkPath" Target="file:///C:\Users\buyanba02\Documents\Consolidation\Console_2023.Q4\Consol%20FS_2023.Q4.xlsx" TargetMode="External"/><Relationship Id="rId1" Type="http://schemas.openxmlformats.org/officeDocument/2006/relationships/externalLinkPath" Target="/Users/buyanba02/Documents/Consolidation/Console_2023.Q4/Consol%20FS_2023.Q4.xlsx" TargetMode="External"/></Relationships>
</file>

<file path=xl/externalLinks/_rels/externalLink46.xml.rels><?xml version="1.0" encoding="UTF-8" standalone="yes"?>
<Relationships xmlns="http://schemas.openxmlformats.org/package/2006/relationships"><Relationship Id="rId2" Type="http://schemas.openxmlformats.org/officeDocument/2006/relationships/externalLinkPath" Target="../../../../../../../Users/khandlu01/Desktop/Consolidation/Reporting%20specialist/Console%20financial/2020/06.Jun/APU_Consolidated_Financials_Jun'20.xlsx" TargetMode="External"/><Relationship Id="rId1" Type="http://schemas.openxmlformats.org/officeDocument/2006/relationships/externalLinkPath" Target="/Users/khandlu01/Desktop/Consolidation/Reporting%20specialist/Console%20financial/2020/06.Jun/APU_Consolidated_Financials_Jun'20.xlsx" TargetMode="External"/></Relationships>
</file>

<file path=xl/externalLinks/_rels/externalLink47.xml.rels><?xml version="1.0" encoding="UTF-8" standalone="yes"?>
<Relationships xmlns="http://schemas.openxmlformats.org/package/2006/relationships"><Relationship Id="rId2" Type="http://schemas.openxmlformats.org/officeDocument/2006/relationships/externalLinkPath" Target="../../../../../../../FD_APU/Need%20to%20update/from_negj%20hesguud/BUS%20plan_2013_spirit_end.xlsx" TargetMode="External"/><Relationship Id="rId1" Type="http://schemas.openxmlformats.org/officeDocument/2006/relationships/externalLinkPath" Target="/FD_APU/Need%20to%20update/from_negj%20hesguud/BUS%20plan_2013_spirit_end.xlsx" TargetMode="External"/></Relationships>
</file>

<file path=xl/externalLinks/_rels/externalLink48.xml.rels><?xml version="1.0" encoding="UTF-8" standalone="yes"?>
<Relationships xmlns="http://schemas.openxmlformats.org/package/2006/relationships"><Relationship Id="rId2" Type="http://schemas.openxmlformats.org/officeDocument/2006/relationships/externalLinkPath" Target="../../../../../../../Users/ediinzasag3.APU/Desktop/BUS_2013/APU_APU%20Trading%20Combined%20model_v66%20-%20new%20Credit%20Suisse.xls" TargetMode="External"/><Relationship Id="rId1" Type="http://schemas.openxmlformats.org/officeDocument/2006/relationships/externalLinkPath" Target="/Users/ediinzasag3.APU/Desktop/BUS_2013/APU_APU%20Trading%20Combined%20model_v66%20-%20new%20Credit%20Suisse.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L:\NADIA\SEEC\Brcko\071502Brcko.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D:\Namuunsaihan%202014\01%20Work\01%20BUSINESS%20PLAN\SP_2018\SP%20BOOKLET%202019_Finance_ppt.xlsm"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E:\&#1052;&#1072;&#1088;&#1072;&#1083;\Corporate%20Strategic%20Office\Report\other\MBC%20BPR%20report\2017\10.Oct\OpCo%20BPR.XLSX"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D55EA14A\BUS_" TargetMode="External"/></Relationships>
</file>

<file path=xl/externalLinks/_rels/externalLink53.xml.rels><?xml version="1.0" encoding="UTF-8" standalone="yes"?>
<Relationships xmlns="http://schemas.openxmlformats.org/package/2006/relationships"><Relationship Id="rId2" Type="http://schemas.openxmlformats.org/officeDocument/2006/relationships/externalLinkPath" Target="../../../../../../../Users/GomboB02/Desktop/Supply%20Chain%20Controller/cost%20dep/rollover%20hyperlink%20demo.xlsm" TargetMode="External"/><Relationship Id="rId1" Type="http://schemas.openxmlformats.org/officeDocument/2006/relationships/externalLinkPath" Target="/Users/GomboB02/Desktop/Supply%20Chain%20Controller/cost%20dep/rollover%20hyperlink%20demo.xlsm" TargetMode="External"/></Relationships>
</file>

<file path=xl/externalLinks/_rels/externalLink54.xml.rels><?xml version="1.0" encoding="UTF-8" standalone="yes"?>
<Relationships xmlns="http://schemas.openxmlformats.org/package/2006/relationships"><Relationship Id="rId2" Type="http://schemas.openxmlformats.org/officeDocument/2006/relationships/externalLinkPath" Target="../../../../../../../Users/ediinzasag6/Desktop/beer_4Q.xlsx" TargetMode="External"/><Relationship Id="rId1" Type="http://schemas.openxmlformats.org/officeDocument/2006/relationships/externalLinkPath" Target="/Users/ediinzasag6/Desktop/beer_4Q.xlsx" TargetMode="External"/></Relationships>
</file>

<file path=xl/externalLinks/_rels/externalLink55.xml.rels><?xml version="1.0" encoding="UTF-8" standalone="yes"?>
<Relationships xmlns="http://schemas.openxmlformats.org/package/2006/relationships"><Relationship Id="rId3" Type="http://schemas.openxmlformats.org/officeDocument/2006/relationships/externalLinkPath" Target="../../../../../../../Users/buyanba02/Documents/Documents/reporting%20manager/Consolidation/Console_2024.Q4/Consolidation%20purpose/Consolidated_FS_2024_Q4_with%20disclosure.xlsx" TargetMode="External"/><Relationship Id="rId2" Type="http://schemas.openxmlformats.org/officeDocument/2006/relationships/externalLinkPath" Target="file:///C:\Users\buyanba02\Documents\Documents\reporting%20manager\Consolidation\Console_2024.Q4\Consolidation%20purpose\Consolidated_FS_2024_Q4_with%20disclosure.xlsx" TargetMode="External"/><Relationship Id="rId1" Type="http://schemas.openxmlformats.org/officeDocument/2006/relationships/externalLinkPath" Target="/Users/buyanba02/Documents/Documents/reporting%20manager/Consolidation/Console_2024.Q4/Consolidation%20purpose/Consolidated_FS_2024_Q4_with%20disclosu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put"/>
      <sheetName val="1.0 Presidents Overview Word"/>
      <sheetName val="2.0 EBIT BNRI Word"/>
      <sheetName val="2.1 EBIT BNRI by OpCo Word "/>
      <sheetName val="3.0 Commercial Overview Word"/>
      <sheetName val="3.1 GP Net Word"/>
      <sheetName val="4.0 TCM Word"/>
      <sheetName val="5.0 H4C Word"/>
      <sheetName val="5.0 WC Graph"/>
      <sheetName val="5.1 CAPEX Long List "/>
      <sheetName val="5.2 CAPEX Instructions"/>
      <sheetName val="7.0 EBIT BNRI by OpCo Word "/>
      <sheetName val="Front page PDF"/>
      <sheetName val="Front page Appendix "/>
      <sheetName val="1. Pres. Overview"/>
      <sheetName val="2. Regional P&amp;L analysis"/>
      <sheetName val="2.1 P&amp;L Cascade"/>
      <sheetName val="3. Cash and Assets"/>
      <sheetName val="4. Top line Total OpCo"/>
      <sheetName val="5. BU Wholesale &amp; Soft"/>
      <sheetName val="6. Heineken® Brand Region"/>
      <sheetName val="7. Functional Overview"/>
      <sheetName val="8. Total MWC &amp; CAPEX"/>
      <sheetName val="9.0 P&amp;L Region (BNRI)"/>
      <sheetName val="9.1 P&amp;L BU Beer (BNRI)"/>
      <sheetName val="9.2 P&amp;L BU Wholesale BNRI"/>
      <sheetName val="9.3 P&amp;L BU Other BNRI"/>
      <sheetName val="10.0 Cash and Assets BU Beer"/>
      <sheetName val="10.1 Cash &amp; Assets BU Wholesale"/>
      <sheetName val="Lists"/>
      <sheetName val="Functional Casc EBIT Act vs LY"/>
      <sheetName val="TMI Drop Downs"/>
      <sheetName val="STI overview"/>
      <sheetName val="MDM"/>
      <sheetName val="Sheet1"/>
      <sheetName val="Region QPR2 2009_FINAL_230609"/>
      <sheetName val="OpCo"/>
      <sheetName val="CMG"/>
      <sheetName val="Technical Sheet"/>
      <sheetName val="Lookup tables"/>
      <sheetName val="Region"/>
      <sheetName val="TCM"/>
      <sheetName val="Variable COGS"/>
      <sheetName val="USE_MAPPING_TM"/>
      <sheetName val="USE_IO MAPPING_BTL report"/>
      <sheetName val="USE_Suppliers from BTL report"/>
      <sheetName val="Local Cost Center"/>
      <sheetName val="EXPLAIN"/>
      <sheetName val="hiddenSheet"/>
      <sheetName val="Sheet5"/>
      <sheetName val="MAPPING"/>
      <sheetName val="Sheet2"/>
      <sheetName val="Sheet3"/>
      <sheetName val="SCROLL DOWN"/>
      <sheetName val="2016 IBD Membership(42316001)"/>
      <sheetName val="General_Input"/>
      <sheetName val="1_0_Presidents_Overview_Word"/>
      <sheetName val="2_0_EBIT_BNRI_Word"/>
      <sheetName val="2_1_EBIT_BNRI_by_OpCo_Word_"/>
      <sheetName val="3_0_Commercial_Overview_Word"/>
      <sheetName val="3_1_GP_Net_Word"/>
      <sheetName val="4_0_TCM_Word"/>
      <sheetName val="5_0_H4C_Word"/>
      <sheetName val="5_0_WC_Graph"/>
      <sheetName val="5_1_CAPEX_Long_List_"/>
      <sheetName val="5_2_CAPEX_Instructions"/>
      <sheetName val="7_0_EBIT_BNRI_by_OpCo_Word_"/>
      <sheetName val="Front_page_PDF"/>
      <sheetName val="Front_page_Appendix_"/>
      <sheetName val="1__Pres__Overview"/>
      <sheetName val="2__Regional_P&amp;L_analysis"/>
      <sheetName val="2_1_P&amp;L_Cascade"/>
      <sheetName val="3__Cash_and_Assets"/>
      <sheetName val="4__Top_line_Total_OpCo"/>
      <sheetName val="5__BU_Wholesale_&amp;_Soft"/>
      <sheetName val="6__Heineken®_Brand_Region"/>
      <sheetName val="7__Functional_Overview"/>
      <sheetName val="8__Total_MWC_&amp;_CAPEX"/>
      <sheetName val="9_0_P&amp;L_Region_(BNRI)"/>
      <sheetName val="9_1_P&amp;L_BU_Beer_(BNRI)"/>
      <sheetName val="9_2_P&amp;L_BU_Wholesale_BNRI"/>
      <sheetName val="9_3_P&amp;L_BU_Other_BNRI"/>
      <sheetName val="10_0_Cash_and_Assets_BU_Beer"/>
      <sheetName val="10_1_Cash_&amp;_Assets_BU_Wholesale"/>
      <sheetName val="FOCF YoY graph"/>
      <sheetName val="Support"/>
      <sheetName val="Aux2"/>
      <sheetName val="General_Input1"/>
      <sheetName val="1_0_Presidents_Overview_Word1"/>
      <sheetName val="2_0_EBIT_BNRI_Word1"/>
      <sheetName val="2_1_EBIT_BNRI_by_OpCo_Word_1"/>
      <sheetName val="3_0_Commercial_Overview_Word1"/>
      <sheetName val="3_1_GP_Net_Word1"/>
      <sheetName val="4_0_TCM_Word1"/>
      <sheetName val="5_0_H4C_Word1"/>
      <sheetName val="5_0_WC_Graph1"/>
      <sheetName val="5_1_CAPEX_Long_List_1"/>
      <sheetName val="5_2_CAPEX_Instructions1"/>
      <sheetName val="7_0_EBIT_BNRI_by_OpCo_Word_1"/>
      <sheetName val="Front_page_PDF1"/>
      <sheetName val="Front_page_Appendix_1"/>
      <sheetName val="1__Pres__Overview1"/>
      <sheetName val="2__Regional_P&amp;L_analysis1"/>
      <sheetName val="2_1_P&amp;L_Cascade1"/>
      <sheetName val="3__Cash_and_Assets1"/>
      <sheetName val="4__Top_line_Total_OpCo1"/>
      <sheetName val="5__BU_Wholesale_&amp;_Soft1"/>
      <sheetName val="6__Heineken®_Brand_Region1"/>
      <sheetName val="7__Functional_Overview1"/>
      <sheetName val="8__Total_MWC_&amp;_CAPEX1"/>
      <sheetName val="9_0_P&amp;L_Region_(BNRI)1"/>
      <sheetName val="9_1_P&amp;L_BU_Beer_(BNRI)1"/>
      <sheetName val="9_2_P&amp;L_BU_Wholesale_BNRI1"/>
      <sheetName val="9_3_P&amp;L_BU_Other_BNRI1"/>
      <sheetName val="10_0_Cash_and_Assets_BU_Beer1"/>
      <sheetName val="10_1_Cash_&amp;_Assets_BU_Wholesal1"/>
      <sheetName val="Functional_Casc_EBIT_Act_vs_LY"/>
      <sheetName val="TMI_Drop_Downs"/>
      <sheetName val="STI_overview"/>
      <sheetName val="Region_QPR2_2009_FINAL_230609"/>
      <sheetName val="Technical_Sheet"/>
      <sheetName val="Lookup_tables"/>
      <sheetName val="General_Input2"/>
      <sheetName val="1_0_Presidents_Overview_Word2"/>
      <sheetName val="2_0_EBIT_BNRI_Word2"/>
      <sheetName val="2_1_EBIT_BNRI_by_OpCo_Word_2"/>
      <sheetName val="3_0_Commercial_Overview_Word2"/>
      <sheetName val="3_1_GP_Net_Word2"/>
      <sheetName val="4_0_TCM_Word2"/>
      <sheetName val="5_0_H4C_Word2"/>
      <sheetName val="5_0_WC_Graph2"/>
      <sheetName val="5_1_CAPEX_Long_List_2"/>
      <sheetName val="5_2_CAPEX_Instructions2"/>
      <sheetName val="7_0_EBIT_BNRI_by_OpCo_Word_2"/>
      <sheetName val="Front_page_PDF2"/>
      <sheetName val="Front_page_Appendix_2"/>
      <sheetName val="1__Pres__Overview2"/>
      <sheetName val="2__Regional_P&amp;L_analysis2"/>
      <sheetName val="2_1_P&amp;L_Cascade2"/>
      <sheetName val="3__Cash_and_Assets2"/>
      <sheetName val="4__Top_line_Total_OpCo2"/>
      <sheetName val="5__BU_Wholesale_&amp;_Soft2"/>
      <sheetName val="6__Heineken®_Brand_Region2"/>
      <sheetName val="7__Functional_Overview2"/>
      <sheetName val="8__Total_MWC_&amp;_CAPEX2"/>
      <sheetName val="9_0_P&amp;L_Region_(BNRI)2"/>
      <sheetName val="9_1_P&amp;L_BU_Beer_(BNRI)2"/>
      <sheetName val="9_2_P&amp;L_BU_Wholesale_BNRI2"/>
      <sheetName val="9_3_P&amp;L_BU_Other_BNRI2"/>
      <sheetName val="10_0_Cash_and_Assets_BU_Beer2"/>
      <sheetName val="10_1_Cash_&amp;_Assets_BU_Wholesal2"/>
      <sheetName val="Functional_Casc_EBIT_Act_vs_LY1"/>
      <sheetName val="TMI_Drop_Downs1"/>
      <sheetName val="STI_overview1"/>
      <sheetName val="Region_QPR2_2009_FINAL_2306091"/>
      <sheetName val="Technical_Sheet1"/>
      <sheetName val="Lookup_tables1"/>
      <sheetName val="Variable_COGS"/>
      <sheetName val="USE_IO_MAPPING_BTL_report"/>
      <sheetName val="USE_Suppliers_from_BTL_report"/>
      <sheetName val="2016_IBD_Membership(42316001)"/>
      <sheetName val="Local_Cost_Center"/>
      <sheetName val="SCROLL_DOWN"/>
      <sheetName val="List"/>
      <sheetName val="md"/>
      <sheetName val="input data"/>
      <sheetName val="Campos"/>
      <sheetName val="Planes Transversales 2017"/>
      <sheetName val="Maestro Sociedades"/>
      <sheetName val="Maestro Winning with Brands"/>
      <sheetName val="Maestro Año de Proyecto"/>
      <sheetName val="Maestro Marca"/>
      <sheetName val="Maestro de Responsables"/>
      <sheetName val="Maestro Driven - Recurring"/>
      <sheetName val="Table"/>
      <sheetName val="DB"/>
      <sheetName val="Maestro"/>
      <sheetName val="Maestro meses"/>
      <sheetName val="Types"/>
      <sheetName val="#REF"/>
      <sheetName val="COGS VPM"/>
      <sheetName val="General_Input6"/>
      <sheetName val="1_0_Presidents_Overview_Word6"/>
      <sheetName val="2_0_EBIT_BNRI_Word6"/>
      <sheetName val="2_1_EBIT_BNRI_by_OpCo_Word_6"/>
      <sheetName val="3_0_Commercial_Overview_Word6"/>
      <sheetName val="3_1_GP_Net_Word6"/>
      <sheetName val="4_0_TCM_Word6"/>
      <sheetName val="5_0_H4C_Word6"/>
      <sheetName val="5_0_WC_Graph6"/>
      <sheetName val="5_1_CAPEX_Long_List_6"/>
      <sheetName val="5_2_CAPEX_Instructions6"/>
      <sheetName val="7_0_EBIT_BNRI_by_OpCo_Word_6"/>
      <sheetName val="Front_page_PDF6"/>
      <sheetName val="Front_page_Appendix_6"/>
      <sheetName val="1__Pres__Overview6"/>
      <sheetName val="2__Regional_P&amp;L_analysis6"/>
      <sheetName val="2_1_P&amp;L_Cascade6"/>
      <sheetName val="3__Cash_and_Assets6"/>
      <sheetName val="4__Top_line_Total_OpCo6"/>
      <sheetName val="5__BU_Wholesale_&amp;_Soft6"/>
      <sheetName val="6__Heineken®_Brand_Region6"/>
      <sheetName val="7__Functional_Overview6"/>
      <sheetName val="8__Total_MWC_&amp;_CAPEX6"/>
      <sheetName val="9_0_P&amp;L_Region_(BNRI)6"/>
      <sheetName val="9_1_P&amp;L_BU_Beer_(BNRI)6"/>
      <sheetName val="9_2_P&amp;L_BU_Wholesale_BNRI6"/>
      <sheetName val="9_3_P&amp;L_BU_Other_BNRI6"/>
      <sheetName val="10_0_Cash_and_Assets_BU_Beer6"/>
      <sheetName val="10_1_Cash_&amp;_Assets_BU_Wholesal6"/>
      <sheetName val="Functional_Casc_EBIT_Act_vs_LY5"/>
      <sheetName val="TMI_Drop_Downs5"/>
      <sheetName val="STI_overview5"/>
      <sheetName val="Region_QPR2_2009_FINAL_2306095"/>
      <sheetName val="Technical_Sheet5"/>
      <sheetName val="Lookup_tables5"/>
      <sheetName val="Variable_COGS2"/>
      <sheetName val="USE_IO_MAPPING_BTL_report2"/>
      <sheetName val="USE_Suppliers_from_BTL_report2"/>
      <sheetName val="2016_IBD_Membership(42316001)2"/>
      <sheetName val="Local_Cost_Center2"/>
      <sheetName val="SCROLL_DOWN2"/>
      <sheetName val="General_Input3"/>
      <sheetName val="1_0_Presidents_Overview_Word3"/>
      <sheetName val="2_0_EBIT_BNRI_Word3"/>
      <sheetName val="2_1_EBIT_BNRI_by_OpCo_Word_3"/>
      <sheetName val="3_0_Commercial_Overview_Word3"/>
      <sheetName val="3_1_GP_Net_Word3"/>
      <sheetName val="4_0_TCM_Word3"/>
      <sheetName val="5_0_H4C_Word3"/>
      <sheetName val="5_0_WC_Graph3"/>
      <sheetName val="5_1_CAPEX_Long_List_3"/>
      <sheetName val="5_2_CAPEX_Instructions3"/>
      <sheetName val="7_0_EBIT_BNRI_by_OpCo_Word_3"/>
      <sheetName val="Front_page_PDF3"/>
      <sheetName val="Front_page_Appendix_3"/>
      <sheetName val="1__Pres__Overview3"/>
      <sheetName val="2__Regional_P&amp;L_analysis3"/>
      <sheetName val="2_1_P&amp;L_Cascade3"/>
      <sheetName val="3__Cash_and_Assets3"/>
      <sheetName val="4__Top_line_Total_OpCo3"/>
      <sheetName val="5__BU_Wholesale_&amp;_Soft3"/>
      <sheetName val="6__Heineken®_Brand_Region3"/>
      <sheetName val="7__Functional_Overview3"/>
      <sheetName val="8__Total_MWC_&amp;_CAPEX3"/>
      <sheetName val="9_0_P&amp;L_Region_(BNRI)3"/>
      <sheetName val="9_1_P&amp;L_BU_Beer_(BNRI)3"/>
      <sheetName val="9_2_P&amp;L_BU_Wholesale_BNRI3"/>
      <sheetName val="9_3_P&amp;L_BU_Other_BNRI3"/>
      <sheetName val="10_0_Cash_and_Assets_BU_Beer3"/>
      <sheetName val="10_1_Cash_&amp;_Assets_BU_Wholesal3"/>
      <sheetName val="Functional_Casc_EBIT_Act_vs_LY2"/>
      <sheetName val="TMI_Drop_Downs2"/>
      <sheetName val="STI_overview2"/>
      <sheetName val="Region_QPR2_2009_FINAL_2306092"/>
      <sheetName val="Technical_Sheet2"/>
      <sheetName val="Lookup_tables2"/>
      <sheetName val="Variable_COGS1"/>
      <sheetName val="USE_IO_MAPPING_BTL_report1"/>
      <sheetName val="USE_Suppliers_from_BTL_report1"/>
      <sheetName val="2016_IBD_Membership(42316001)1"/>
      <sheetName val="Local_Cost_Center1"/>
      <sheetName val="SCROLL_DOWN1"/>
      <sheetName val="General_Input4"/>
      <sheetName val="1_0_Presidents_Overview_Word4"/>
      <sheetName val="2_0_EBIT_BNRI_Word4"/>
      <sheetName val="2_1_EBIT_BNRI_by_OpCo_Word_4"/>
      <sheetName val="3_0_Commercial_Overview_Word4"/>
      <sheetName val="3_1_GP_Net_Word4"/>
      <sheetName val="4_0_TCM_Word4"/>
      <sheetName val="5_0_H4C_Word4"/>
      <sheetName val="5_0_WC_Graph4"/>
      <sheetName val="5_1_CAPEX_Long_List_4"/>
      <sheetName val="5_2_CAPEX_Instructions4"/>
      <sheetName val="7_0_EBIT_BNRI_by_OpCo_Word_4"/>
      <sheetName val="Front_page_PDF4"/>
      <sheetName val="Front_page_Appendix_4"/>
      <sheetName val="1__Pres__Overview4"/>
      <sheetName val="2__Regional_P&amp;L_analysis4"/>
      <sheetName val="2_1_P&amp;L_Cascade4"/>
      <sheetName val="3__Cash_and_Assets4"/>
      <sheetName val="4__Top_line_Total_OpCo4"/>
      <sheetName val="5__BU_Wholesale_&amp;_Soft4"/>
      <sheetName val="6__Heineken®_Brand_Region4"/>
      <sheetName val="7__Functional_Overview4"/>
      <sheetName val="8__Total_MWC_&amp;_CAPEX4"/>
      <sheetName val="9_0_P&amp;L_Region_(BNRI)4"/>
      <sheetName val="9_1_P&amp;L_BU_Beer_(BNRI)4"/>
      <sheetName val="9_2_P&amp;L_BU_Wholesale_BNRI4"/>
      <sheetName val="9_3_P&amp;L_BU_Other_BNRI4"/>
      <sheetName val="10_0_Cash_and_Assets_BU_Beer4"/>
      <sheetName val="10_1_Cash_&amp;_Assets_BU_Wholesal4"/>
      <sheetName val="Functional_Casc_EBIT_Act_vs_LY3"/>
      <sheetName val="TMI_Drop_Downs3"/>
      <sheetName val="STI_overview3"/>
      <sheetName val="Region_QPR2_2009_FINAL_2306093"/>
      <sheetName val="Technical_Sheet3"/>
      <sheetName val="Lookup_tables3"/>
      <sheetName val="General_Input5"/>
      <sheetName val="1_0_Presidents_Overview_Word5"/>
      <sheetName val="2_0_EBIT_BNRI_Word5"/>
      <sheetName val="2_1_EBIT_BNRI_by_OpCo_Word_5"/>
      <sheetName val="3_0_Commercial_Overview_Word5"/>
      <sheetName val="3_1_GP_Net_Word5"/>
      <sheetName val="4_0_TCM_Word5"/>
      <sheetName val="5_0_H4C_Word5"/>
      <sheetName val="5_0_WC_Graph5"/>
      <sheetName val="5_1_CAPEX_Long_List_5"/>
      <sheetName val="5_2_CAPEX_Instructions5"/>
      <sheetName val="7_0_EBIT_BNRI_by_OpCo_Word_5"/>
      <sheetName val="Front_page_PDF5"/>
      <sheetName val="Front_page_Appendix_5"/>
      <sheetName val="1__Pres__Overview5"/>
      <sheetName val="2__Regional_P&amp;L_analysis5"/>
      <sheetName val="2_1_P&amp;L_Cascade5"/>
      <sheetName val="3__Cash_and_Assets5"/>
      <sheetName val="4__Top_line_Total_OpCo5"/>
      <sheetName val="5__BU_Wholesale_&amp;_Soft5"/>
      <sheetName val="6__Heineken®_Brand_Region5"/>
      <sheetName val="7__Functional_Overview5"/>
      <sheetName val="8__Total_MWC_&amp;_CAPEX5"/>
      <sheetName val="9_0_P&amp;L_Region_(BNRI)5"/>
      <sheetName val="9_1_P&amp;L_BU_Beer_(BNRI)5"/>
      <sheetName val="9_2_P&amp;L_BU_Wholesale_BNRI5"/>
      <sheetName val="9_3_P&amp;L_BU_Other_BNRI5"/>
      <sheetName val="10_0_Cash_and_Assets_BU_Beer5"/>
      <sheetName val="10_1_Cash_&amp;_Assets_BU_Wholesal5"/>
      <sheetName val="Functional_Casc_EBIT_Act_vs_LY4"/>
      <sheetName val="TMI_Drop_Downs4"/>
      <sheetName val="STI_overview4"/>
      <sheetName val="Region_QPR2_2009_FINAL_2306094"/>
      <sheetName val="Technical_Sheet4"/>
      <sheetName val="Lookup_tables4"/>
      <sheetName val="FOCF_YoY_graph"/>
      <sheetName val="General_Input7"/>
      <sheetName val="1_0_Presidents_Overview_Word7"/>
      <sheetName val="2_0_EBIT_BNRI_Word7"/>
      <sheetName val="2_1_EBIT_BNRI_by_OpCo_Word_7"/>
      <sheetName val="3_0_Commercial_Overview_Word7"/>
      <sheetName val="3_1_GP_Net_Word7"/>
      <sheetName val="4_0_TCM_Word7"/>
      <sheetName val="5_0_H4C_Word7"/>
      <sheetName val="5_0_WC_Graph7"/>
      <sheetName val="5_1_CAPEX_Long_List_7"/>
      <sheetName val="5_2_CAPEX_Instructions7"/>
      <sheetName val="7_0_EBIT_BNRI_by_OpCo_Word_7"/>
      <sheetName val="Front_page_PDF7"/>
      <sheetName val="Front_page_Appendix_7"/>
      <sheetName val="1__Pres__Overview7"/>
      <sheetName val="2__Regional_P&amp;L_analysis7"/>
      <sheetName val="2_1_P&amp;L_Cascade7"/>
      <sheetName val="3__Cash_and_Assets7"/>
      <sheetName val="4__Top_line_Total_OpCo7"/>
      <sheetName val="5__BU_Wholesale_&amp;_Soft7"/>
      <sheetName val="6__Heineken®_Brand_Region7"/>
      <sheetName val="7__Functional_Overview7"/>
      <sheetName val="8__Total_MWC_&amp;_CAPEX7"/>
      <sheetName val="9_0_P&amp;L_Region_(BNRI)7"/>
      <sheetName val="9_1_P&amp;L_BU_Beer_(BNRI)7"/>
      <sheetName val="9_2_P&amp;L_BU_Wholesale_BNRI7"/>
      <sheetName val="9_3_P&amp;L_BU_Other_BNRI7"/>
      <sheetName val="10_0_Cash_and_Assets_BU_Beer7"/>
      <sheetName val="10_1_Cash_&amp;_Assets_BU_Wholesal7"/>
      <sheetName val="Lookup_tables6"/>
      <sheetName val="Functional_Casc_EBIT_Act_vs_LY6"/>
      <sheetName val="TMI_Drop_Downs6"/>
      <sheetName val="STI_overview6"/>
      <sheetName val="Region_QPR2_2009_FINAL_2306096"/>
      <sheetName val="Technical_Sheet6"/>
      <sheetName val="USE_IO_MAPPING_BTL_report3"/>
      <sheetName val="USE_Suppliers_from_BTL_report3"/>
      <sheetName val="SCROLL_DOWN3"/>
      <sheetName val="Variable_COGS3"/>
      <sheetName val="FOCF_YoY_graph1"/>
      <sheetName val="2016_IBD_Membership(42316001)3"/>
      <sheetName val="Local_Cost_Center3"/>
      <sheetName val="input_data"/>
      <sheetName val="Planes_Transversales_2017"/>
      <sheetName val="Maestro_Sociedades"/>
      <sheetName val="Maestro_Winning_with_Brands"/>
      <sheetName val="Maestro_Año_de_Proyecto"/>
      <sheetName val="Maestro_Marca"/>
      <sheetName val="Maestro_de_Responsables"/>
      <sheetName val="Maestro_Driven_-_Recurring"/>
      <sheetName val="Maestro_meses"/>
      <sheetName val="General_Input9"/>
      <sheetName val="1_0_Presidents_Overview_Word9"/>
      <sheetName val="2_0_EBIT_BNRI_Word9"/>
      <sheetName val="2_1_EBIT_BNRI_by_OpCo_Word_9"/>
      <sheetName val="3_0_Commercial_Overview_Word9"/>
      <sheetName val="3_1_GP_Net_Word9"/>
      <sheetName val="4_0_TCM_Word9"/>
      <sheetName val="5_0_H4C_Word9"/>
      <sheetName val="5_0_WC_Graph9"/>
      <sheetName val="5_1_CAPEX_Long_List_9"/>
      <sheetName val="5_2_CAPEX_Instructions9"/>
      <sheetName val="7_0_EBIT_BNRI_by_OpCo_Word_9"/>
      <sheetName val="Front_page_PDF9"/>
      <sheetName val="Front_page_Appendix_9"/>
      <sheetName val="1__Pres__Overview9"/>
      <sheetName val="2__Regional_P&amp;L_analysis9"/>
      <sheetName val="2_1_P&amp;L_Cascade9"/>
      <sheetName val="3__Cash_and_Assets9"/>
      <sheetName val="4__Top_line_Total_OpCo9"/>
      <sheetName val="5__BU_Wholesale_&amp;_Soft9"/>
      <sheetName val="6__Heineken®_Brand_Region9"/>
      <sheetName val="7__Functional_Overview9"/>
      <sheetName val="8__Total_MWC_&amp;_CAPEX9"/>
      <sheetName val="9_0_P&amp;L_Region_(BNRI)9"/>
      <sheetName val="9_1_P&amp;L_BU_Beer_(BNRI)9"/>
      <sheetName val="9_2_P&amp;L_BU_Wholesale_BNRI9"/>
      <sheetName val="9_3_P&amp;L_BU_Other_BNRI9"/>
      <sheetName val="10_0_Cash_and_Assets_BU_Beer9"/>
      <sheetName val="10_1_Cash_&amp;_Assets_BU_Wholesal9"/>
      <sheetName val="Lookup_tables8"/>
      <sheetName val="Functional_Casc_EBIT_Act_vs_LY8"/>
      <sheetName val="TMI_Drop_Downs8"/>
      <sheetName val="STI_overview8"/>
      <sheetName val="Region_QPR2_2009_FINAL_2306098"/>
      <sheetName val="Technical_Sheet8"/>
      <sheetName val="USE_IO_MAPPING_BTL_report5"/>
      <sheetName val="USE_Suppliers_from_BTL_report5"/>
      <sheetName val="SCROLL_DOWN5"/>
      <sheetName val="Variable_COGS5"/>
      <sheetName val="FOCF_YoY_graph3"/>
      <sheetName val="2016_IBD_Membership(42316001)5"/>
      <sheetName val="Local_Cost_Center5"/>
      <sheetName val="input_data2"/>
      <sheetName val="Planes_Transversales_20172"/>
      <sheetName val="Maestro_Sociedades2"/>
      <sheetName val="Maestro_Winning_with_Brands2"/>
      <sheetName val="Maestro_Año_de_Proyecto2"/>
      <sheetName val="Maestro_Marca2"/>
      <sheetName val="Maestro_de_Responsables2"/>
      <sheetName val="Maestro_Driven_-_Recurring2"/>
      <sheetName val="Maestro_meses2"/>
      <sheetName val="General_Input8"/>
      <sheetName val="1_0_Presidents_Overview_Word8"/>
      <sheetName val="2_0_EBIT_BNRI_Word8"/>
      <sheetName val="2_1_EBIT_BNRI_by_OpCo_Word_8"/>
      <sheetName val="3_0_Commercial_Overview_Word8"/>
      <sheetName val="3_1_GP_Net_Word8"/>
      <sheetName val="4_0_TCM_Word8"/>
      <sheetName val="5_0_H4C_Word8"/>
      <sheetName val="5_0_WC_Graph8"/>
      <sheetName val="5_1_CAPEX_Long_List_8"/>
      <sheetName val="5_2_CAPEX_Instructions8"/>
      <sheetName val="7_0_EBIT_BNRI_by_OpCo_Word_8"/>
      <sheetName val="Front_page_PDF8"/>
      <sheetName val="Front_page_Appendix_8"/>
      <sheetName val="1__Pres__Overview8"/>
      <sheetName val="2__Regional_P&amp;L_analysis8"/>
      <sheetName val="2_1_P&amp;L_Cascade8"/>
      <sheetName val="3__Cash_and_Assets8"/>
      <sheetName val="4__Top_line_Total_OpCo8"/>
      <sheetName val="5__BU_Wholesale_&amp;_Soft8"/>
      <sheetName val="6__Heineken®_Brand_Region8"/>
      <sheetName val="7__Functional_Overview8"/>
      <sheetName val="8__Total_MWC_&amp;_CAPEX8"/>
      <sheetName val="9_0_P&amp;L_Region_(BNRI)8"/>
      <sheetName val="9_1_P&amp;L_BU_Beer_(BNRI)8"/>
      <sheetName val="9_2_P&amp;L_BU_Wholesale_BNRI8"/>
      <sheetName val="9_3_P&amp;L_BU_Other_BNRI8"/>
      <sheetName val="10_0_Cash_and_Assets_BU_Beer8"/>
      <sheetName val="10_1_Cash_&amp;_Assets_BU_Wholesal8"/>
      <sheetName val="Lookup_tables7"/>
      <sheetName val="Functional_Casc_EBIT_Act_vs_LY7"/>
      <sheetName val="TMI_Drop_Downs7"/>
      <sheetName val="STI_overview7"/>
      <sheetName val="Region_QPR2_2009_FINAL_2306097"/>
      <sheetName val="Technical_Sheet7"/>
      <sheetName val="USE_IO_MAPPING_BTL_report4"/>
      <sheetName val="USE_Suppliers_from_BTL_report4"/>
      <sheetName val="SCROLL_DOWN4"/>
      <sheetName val="Variable_COGS4"/>
      <sheetName val="FOCF_YoY_graph2"/>
      <sheetName val="2016_IBD_Membership(42316001)4"/>
      <sheetName val="Local_Cost_Center4"/>
      <sheetName val="input_data1"/>
      <sheetName val="Planes_Transversales_20171"/>
      <sheetName val="Maestro_Sociedades1"/>
      <sheetName val="Maestro_Winning_with_Brands1"/>
      <sheetName val="Maestro_Año_de_Proyecto1"/>
      <sheetName val="Maestro_Marca1"/>
      <sheetName val="Maestro_de_Responsables1"/>
      <sheetName val="Maestro_Driven_-_Recurring1"/>
      <sheetName val="Maestro_meses1"/>
      <sheetName val="OPI DATA"/>
      <sheetName val="Données"/>
      <sheetName val="SUPPLY CHAIN KPIS 2019"/>
      <sheetName val="OPI_DATA"/>
      <sheetName val="OPI_DATA1"/>
      <sheetName val="OPI_DATA2"/>
      <sheetName val="COGS_VPM"/>
      <sheetName val="Listas"/>
      <sheetName val="Drop_Down_Data"/>
      <sheetName val="Parameters"/>
      <sheetName val="Catalog"/>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refreshError="1"/>
      <sheetData sheetId="54" refreshError="1"/>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refreshError="1"/>
      <sheetData sheetId="85" refreshError="1"/>
      <sheetData sheetId="86" refreshError="1"/>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refreshError="1"/>
      <sheetData sheetId="488" refreshError="1"/>
      <sheetData sheetId="489" refreshError="1"/>
      <sheetData sheetId="490"/>
      <sheetData sheetId="491"/>
      <sheetData sheetId="492"/>
      <sheetData sheetId="493"/>
      <sheetData sheetId="494" refreshError="1"/>
      <sheetData sheetId="495" refreshError="1"/>
      <sheetData sheetId="496" refreshError="1"/>
      <sheetData sheetId="49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page"/>
      <sheetName val="Contents"/>
      <sheetName val="StrategicKPIOverview"/>
      <sheetName val="ComMonth"/>
      <sheetName val="Commercial"/>
      <sheetName val="ComQuarter"/>
      <sheetName val="Chart_data"/>
      <sheetName val="BusinessSummaryReport"/>
      <sheetName val="Performance"/>
      <sheetName val="CountryUpdate"/>
      <sheetName val="CompanyUpdate"/>
      <sheetName val="P&amp;L overview"/>
      <sheetName val="BAL_CF"/>
      <sheetName val="Key figures"/>
      <sheetName val="VolumeDevelopment"/>
      <sheetName val="Net Revenue development"/>
      <sheetName val="Brands"/>
      <sheetName val="Channels"/>
      <sheetName val="Categories"/>
      <sheetName val="Supply chain"/>
      <sheetName val="OPEX development"/>
      <sheetName val="Capex"/>
      <sheetName val="MajorProjects"/>
      <sheetName val="PostEventAct"/>
      <sheetName val="OPEX Logistic"/>
      <sheetName val="OPEX Sales"/>
      <sheetName val="OPEX Admin"/>
      <sheetName val="HFM"/>
      <sheetName val="Charts"/>
      <sheetName val="Bridges"/>
      <sheetName val="ManualInput"/>
      <sheetName val="RefSheet"/>
      <sheetName val="Masterdata"/>
      <sheetName val="DataSheetTrends"/>
      <sheetName val="Cash Flow Daily"/>
      <sheetName val="EX-RATE"/>
      <sheetName val="list"/>
      <sheetName val="Log. conformance to schedule"/>
      <sheetName val="Production volume"/>
      <sheetName val="Operations"/>
      <sheetName val="OPI % losses"/>
      <sheetName val="OPI"/>
      <sheetName val="PM loss"/>
      <sheetName val="Utility"/>
      <sheetName val="Additives"/>
      <sheetName val="FTR"/>
      <sheetName val="KPI 2019"/>
      <sheetName val=" Loss graf"/>
      <sheetName val="FTR Grafic"/>
      <sheetName val="OPI Grafic"/>
      <sheetName val="production"/>
      <sheetName val="Sheet1"/>
      <sheetName val="Shipments - Vodka"/>
      <sheetName val="Shipments - Beer"/>
      <sheetName val="P&amp;L_overview"/>
      <sheetName val="Sheet"/>
      <sheetName val="TB actual"/>
      <sheetName val="KPI"/>
      <sheetName val="Sheet2"/>
      <sheetName val="Data"/>
      <sheetName val="SUB_DISTRICT"/>
      <sheetName val="DISTRICT"/>
      <sheetName val="a"/>
      <sheetName val="P&amp;L_overview1"/>
      <sheetName val="Key_figures"/>
      <sheetName val="Net_Revenue_development"/>
      <sheetName val="Supply_chain"/>
      <sheetName val="OPEX_development"/>
      <sheetName val="OPEX_Logistic"/>
      <sheetName val="OPEX_Sales"/>
      <sheetName val="OPEX_Admin"/>
      <sheetName val="Cash_Flow_Daily"/>
      <sheetName val="OTT"/>
      <sheetName val="2018"/>
      <sheetName val="2018-Import analysis"/>
      <sheetName val="2018-negtgel"/>
      <sheetName val="2019 data"/>
      <sheetName val="FMCG"/>
      <sheetName val="negtgel-2019"/>
      <sheetName val="Pro2019"/>
      <sheetName val="Pro2020"/>
    </sheetNames>
    <sheetDataSet>
      <sheetData sheetId="0" refreshError="1"/>
      <sheetData sheetId="1" refreshError="1"/>
      <sheetData sheetId="2"/>
      <sheetData sheetId="3" refreshError="1"/>
      <sheetData sheetId="4" refreshError="1"/>
      <sheetData sheetId="5" refreshError="1"/>
      <sheetData sheetId="6">
        <row r="1">
          <cell r="G1" t="str">
            <v>Last year</v>
          </cell>
          <cell r="H1" t="str">
            <v>Other</v>
          </cell>
          <cell r="I1" t="str">
            <v>Last year adj for other</v>
          </cell>
          <cell r="J1" t="str">
            <v>Vol</v>
          </cell>
          <cell r="K1" t="str">
            <v>P/M NS</v>
          </cell>
          <cell r="L1" t="str">
            <v>P/M CoS</v>
          </cell>
          <cell r="M1" t="str">
            <v>Mark</v>
          </cell>
          <cell r="N1" t="str">
            <v>Log</v>
          </cell>
          <cell r="O1" t="str">
            <v>Sales</v>
          </cell>
          <cell r="P1" t="str">
            <v>Adm</v>
          </cell>
          <cell r="Q1" t="str">
            <v>Actual excl other</v>
          </cell>
          <cell r="R1" t="str">
            <v>Other</v>
          </cell>
          <cell r="S1" t="str">
            <v>Actual</v>
          </cell>
        </row>
        <row r="3">
          <cell r="G3" t="e">
            <v>#VALUE!</v>
          </cell>
          <cell r="H3" t="e">
            <v>#VALUE!</v>
          </cell>
          <cell r="I3" t="str">
            <v>e</v>
          </cell>
          <cell r="J3" t="e">
            <v>#VALUE!</v>
          </cell>
          <cell r="K3" t="e">
            <v>#VALUE!</v>
          </cell>
          <cell r="L3" t="e">
            <v>#VALUE!</v>
          </cell>
          <cell r="M3" t="e">
            <v>#VALUE!</v>
          </cell>
          <cell r="N3" t="e">
            <v>#VALUE!</v>
          </cell>
          <cell r="O3" t="e">
            <v>#VALUE!</v>
          </cell>
          <cell r="P3" t="e">
            <v>#VALUE!</v>
          </cell>
          <cell r="Q3" t="str">
            <v>e</v>
          </cell>
          <cell r="R3" t="e">
            <v>#VALUE!</v>
          </cell>
          <cell r="S3" t="str">
            <v>e</v>
          </cell>
        </row>
        <row r="5">
          <cell r="G5" t="str">
            <v>Budget</v>
          </cell>
          <cell r="H5" t="str">
            <v>Other</v>
          </cell>
          <cell r="I5" t="str">
            <v>Last year adj for other</v>
          </cell>
          <cell r="J5" t="str">
            <v>Vol</v>
          </cell>
          <cell r="K5" t="str">
            <v>P/M NS</v>
          </cell>
          <cell r="L5" t="str">
            <v>P/M CoS</v>
          </cell>
          <cell r="M5" t="str">
            <v>Mark</v>
          </cell>
          <cell r="N5" t="str">
            <v>Log</v>
          </cell>
          <cell r="O5" t="str">
            <v>Sales</v>
          </cell>
          <cell r="P5" t="str">
            <v>Adm</v>
          </cell>
          <cell r="Q5" t="str">
            <v>Actual excl other</v>
          </cell>
          <cell r="R5" t="str">
            <v>Other</v>
          </cell>
          <cell r="S5" t="str">
            <v>Actual</v>
          </cell>
        </row>
        <row r="7">
          <cell r="G7" t="e">
            <v>#VALUE!</v>
          </cell>
          <cell r="H7" t="e">
            <v>#VALUE!</v>
          </cell>
          <cell r="I7" t="str">
            <v>e</v>
          </cell>
          <cell r="J7" t="e">
            <v>#VALUE!</v>
          </cell>
          <cell r="K7" t="e">
            <v>#VALUE!</v>
          </cell>
          <cell r="L7" t="e">
            <v>#VALUE!</v>
          </cell>
          <cell r="M7" t="e">
            <v>#VALUE!</v>
          </cell>
          <cell r="N7" t="e">
            <v>#VALUE!</v>
          </cell>
          <cell r="O7" t="e">
            <v>#VALUE!</v>
          </cell>
          <cell r="P7" t="e">
            <v>#VALUE!</v>
          </cell>
          <cell r="Q7" t="str">
            <v>e</v>
          </cell>
          <cell r="R7" t="e">
            <v>#VALUE!</v>
          </cell>
          <cell r="S7" t="str">
            <v>e</v>
          </cell>
        </row>
        <row r="17">
          <cell r="G17" t="str">
            <v>Last year</v>
          </cell>
          <cell r="H17" t="str">
            <v>Other</v>
          </cell>
          <cell r="I17" t="str">
            <v>Last year adj for other</v>
          </cell>
          <cell r="J17" t="str">
            <v>Vol</v>
          </cell>
          <cell r="K17" t="str">
            <v>P/M NS</v>
          </cell>
          <cell r="L17" t="str">
            <v>P/M CoS</v>
          </cell>
          <cell r="M17" t="str">
            <v>Mark</v>
          </cell>
          <cell r="N17" t="str">
            <v>Log</v>
          </cell>
          <cell r="O17" t="str">
            <v>Sales</v>
          </cell>
          <cell r="P17" t="str">
            <v>Adm</v>
          </cell>
          <cell r="Q17" t="str">
            <v>Actual excl other</v>
          </cell>
          <cell r="R17" t="str">
            <v>Other</v>
          </cell>
          <cell r="S17" t="str">
            <v>Actual</v>
          </cell>
        </row>
        <row r="19">
          <cell r="G19" t="e">
            <v>#VALUE!</v>
          </cell>
          <cell r="H19" t="e">
            <v>#VALUE!</v>
          </cell>
          <cell r="I19" t="str">
            <v>e</v>
          </cell>
          <cell r="J19" t="e">
            <v>#VALUE!</v>
          </cell>
          <cell r="K19" t="e">
            <v>#VALUE!</v>
          </cell>
          <cell r="L19" t="e">
            <v>#VALUE!</v>
          </cell>
          <cell r="M19" t="e">
            <v>#VALUE!</v>
          </cell>
          <cell r="N19" t="e">
            <v>#VALUE!</v>
          </cell>
          <cell r="O19" t="e">
            <v>#VALUE!</v>
          </cell>
          <cell r="P19" t="e">
            <v>#VALUE!</v>
          </cell>
          <cell r="Q19" t="str">
            <v>e</v>
          </cell>
          <cell r="R19" t="e">
            <v>#VALUE!</v>
          </cell>
          <cell r="S19" t="str">
            <v>e</v>
          </cell>
        </row>
        <row r="21">
          <cell r="G21" t="str">
            <v>Budget</v>
          </cell>
          <cell r="H21" t="str">
            <v>Other</v>
          </cell>
          <cell r="I21" t="str">
            <v>Last year adj for other</v>
          </cell>
          <cell r="J21" t="str">
            <v>Vol</v>
          </cell>
          <cell r="K21" t="str">
            <v>P/M NS</v>
          </cell>
          <cell r="L21" t="str">
            <v>P/M CoS</v>
          </cell>
          <cell r="M21" t="str">
            <v>Mark</v>
          </cell>
          <cell r="N21" t="str">
            <v>Log</v>
          </cell>
          <cell r="O21" t="str">
            <v>Sales</v>
          </cell>
          <cell r="P21" t="str">
            <v>Adm</v>
          </cell>
          <cell r="Q21" t="str">
            <v>Actual excl other</v>
          </cell>
          <cell r="R21" t="str">
            <v>Other</v>
          </cell>
          <cell r="S21" t="str">
            <v>Actual</v>
          </cell>
        </row>
        <row r="23">
          <cell r="G23" t="e">
            <v>#VALUE!</v>
          </cell>
          <cell r="H23" t="e">
            <v>#VALUE!</v>
          </cell>
          <cell r="I23" t="str">
            <v>e</v>
          </cell>
          <cell r="J23" t="e">
            <v>#VALUE!</v>
          </cell>
          <cell r="K23" t="e">
            <v>#VALUE!</v>
          </cell>
          <cell r="L23" t="e">
            <v>#VALUE!</v>
          </cell>
          <cell r="M23" t="e">
            <v>#VALUE!</v>
          </cell>
          <cell r="N23" t="e">
            <v>#VALUE!</v>
          </cell>
          <cell r="O23" t="e">
            <v>#VALUE!</v>
          </cell>
          <cell r="P23" t="e">
            <v>#VALUE!</v>
          </cell>
          <cell r="Q23" t="str">
            <v>e</v>
          </cell>
          <cell r="R23" t="e">
            <v>#VALUE!</v>
          </cell>
          <cell r="S23" t="str">
            <v>e</v>
          </cell>
        </row>
        <row r="33">
          <cell r="G33" t="str">
            <v>Last year</v>
          </cell>
          <cell r="H33" t="str">
            <v>Other</v>
          </cell>
          <cell r="I33" t="str">
            <v>Last year adj for other</v>
          </cell>
          <cell r="J33" t="str">
            <v>Vol</v>
          </cell>
          <cell r="K33" t="str">
            <v>P/M NS</v>
          </cell>
          <cell r="L33" t="str">
            <v>P/M CoS</v>
          </cell>
          <cell r="M33" t="str">
            <v>Mark</v>
          </cell>
          <cell r="N33" t="str">
            <v>Log</v>
          </cell>
          <cell r="O33" t="str">
            <v>Sales</v>
          </cell>
          <cell r="P33" t="str">
            <v>Adm</v>
          </cell>
          <cell r="Q33" t="str">
            <v>Actual excl other</v>
          </cell>
          <cell r="R33" t="str">
            <v>Other</v>
          </cell>
          <cell r="S33" t="str">
            <v>Actual</v>
          </cell>
        </row>
        <row r="35">
          <cell r="G35" t="e">
            <v>#VALUE!</v>
          </cell>
          <cell r="H35" t="e">
            <v>#VALUE!</v>
          </cell>
          <cell r="I35" t="str">
            <v>e</v>
          </cell>
          <cell r="J35" t="e">
            <v>#VALUE!</v>
          </cell>
          <cell r="K35" t="e">
            <v>#VALUE!</v>
          </cell>
          <cell r="L35" t="e">
            <v>#VALUE!</v>
          </cell>
          <cell r="M35" t="e">
            <v>#VALUE!</v>
          </cell>
          <cell r="N35" t="e">
            <v>#VALUE!</v>
          </cell>
          <cell r="O35" t="e">
            <v>#VALUE!</v>
          </cell>
          <cell r="P35" t="e">
            <v>#VALUE!</v>
          </cell>
          <cell r="Q35" t="str">
            <v>e</v>
          </cell>
          <cell r="R35" t="e">
            <v>#VALUE!</v>
          </cell>
          <cell r="S35" t="str">
            <v>e</v>
          </cell>
        </row>
        <row r="38">
          <cell r="G38" t="str">
            <v>Last year</v>
          </cell>
          <cell r="H38" t="str">
            <v>Other</v>
          </cell>
          <cell r="I38" t="str">
            <v>Last year adj for other</v>
          </cell>
          <cell r="J38" t="str">
            <v>Vol</v>
          </cell>
          <cell r="K38" t="str">
            <v>P/M NS</v>
          </cell>
          <cell r="L38" t="str">
            <v>P/M CoS</v>
          </cell>
          <cell r="M38" t="str">
            <v>Mark</v>
          </cell>
          <cell r="N38" t="str">
            <v>Log</v>
          </cell>
          <cell r="O38" t="str">
            <v>Sales</v>
          </cell>
          <cell r="P38" t="str">
            <v>Adm</v>
          </cell>
          <cell r="Q38" t="str">
            <v>Actual excl other</v>
          </cell>
          <cell r="R38" t="str">
            <v>Other</v>
          </cell>
          <cell r="S38" t="str">
            <v>Actual</v>
          </cell>
        </row>
        <row r="40">
          <cell r="G40" t="e">
            <v>#VALUE!</v>
          </cell>
          <cell r="H40" t="e">
            <v>#VALUE!</v>
          </cell>
          <cell r="I40" t="str">
            <v>e</v>
          </cell>
          <cell r="J40" t="e">
            <v>#VALUE!</v>
          </cell>
          <cell r="K40" t="e">
            <v>#VALUE!</v>
          </cell>
          <cell r="L40" t="e">
            <v>#VALUE!</v>
          </cell>
          <cell r="M40" t="e">
            <v>#VALUE!</v>
          </cell>
          <cell r="N40" t="e">
            <v>#VALUE!</v>
          </cell>
          <cell r="O40" t="e">
            <v>#VALUE!</v>
          </cell>
          <cell r="P40" t="e">
            <v>#VALUE!</v>
          </cell>
          <cell r="Q40" t="str">
            <v>e</v>
          </cell>
          <cell r="R40" t="e">
            <v>#VALUE!</v>
          </cell>
          <cell r="S40" t="str">
            <v>e</v>
          </cell>
        </row>
        <row r="43">
          <cell r="G43" t="str">
            <v>Budget</v>
          </cell>
          <cell r="H43" t="str">
            <v>Other</v>
          </cell>
          <cell r="I43" t="str">
            <v>Last year adj for other</v>
          </cell>
          <cell r="J43" t="str">
            <v>Vol</v>
          </cell>
          <cell r="K43" t="str">
            <v>P/M NS</v>
          </cell>
          <cell r="L43" t="str">
            <v>P/M CoS</v>
          </cell>
          <cell r="M43" t="str">
            <v>Mark</v>
          </cell>
          <cell r="N43" t="str">
            <v>Log</v>
          </cell>
          <cell r="O43" t="str">
            <v>Sales</v>
          </cell>
          <cell r="P43" t="str">
            <v>Adm</v>
          </cell>
          <cell r="Q43" t="str">
            <v>Actual excl other</v>
          </cell>
          <cell r="R43" t="str">
            <v>Other</v>
          </cell>
          <cell r="S43" t="str">
            <v>Actual</v>
          </cell>
        </row>
        <row r="45">
          <cell r="G45" t="e">
            <v>#VALUE!</v>
          </cell>
          <cell r="H45" t="e">
            <v>#VALUE!</v>
          </cell>
          <cell r="I45" t="str">
            <v>e</v>
          </cell>
          <cell r="J45" t="e">
            <v>#VALUE!</v>
          </cell>
          <cell r="K45" t="e">
            <v>#VALUE!</v>
          </cell>
          <cell r="L45" t="e">
            <v>#VALUE!</v>
          </cell>
          <cell r="M45" t="e">
            <v>#VALUE!</v>
          </cell>
          <cell r="N45" t="e">
            <v>#VALUE!</v>
          </cell>
          <cell r="O45" t="e">
            <v>#VALUE!</v>
          </cell>
          <cell r="P45" t="e">
            <v>#VALUE!</v>
          </cell>
          <cell r="Q45" t="str">
            <v>e</v>
          </cell>
          <cell r="R45" t="e">
            <v>#VALUE!</v>
          </cell>
          <cell r="S45" t="str">
            <v>e</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 sheetId="27" refreshError="1"/>
      <sheetData sheetId="28" refreshError="1"/>
      <sheetData sheetId="29" refreshError="1"/>
      <sheetData sheetId="30" refreshError="1"/>
      <sheetData sheetId="31"/>
      <sheetData sheetId="32"/>
      <sheetData sheetId="33" refreshError="1"/>
      <sheetData sheetId="34" refreshError="1"/>
      <sheetData sheetId="35" refreshError="1"/>
      <sheetData sheetId="36" refreshError="1"/>
      <sheetData sheetId="37"/>
      <sheetData sheetId="38"/>
      <sheetData sheetId="39"/>
      <sheetData sheetId="40">
        <row r="2">
          <cell r="F2">
            <v>0</v>
          </cell>
        </row>
      </sheetData>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sheetData sheetId="64"/>
      <sheetData sheetId="65"/>
      <sheetData sheetId="66"/>
      <sheetData sheetId="67"/>
      <sheetData sheetId="68"/>
      <sheetData sheetId="69"/>
      <sheetData sheetId="70"/>
      <sheetData sheetId="71"/>
      <sheetData sheetId="72" refreshError="1"/>
      <sheetData sheetId="73">
        <row r="21">
          <cell r="G21" t="str">
            <v>Биомон кидс</v>
          </cell>
        </row>
      </sheetData>
      <sheetData sheetId="74"/>
      <sheetData sheetId="75"/>
      <sheetData sheetId="76"/>
      <sheetData sheetId="77"/>
      <sheetData sheetId="78"/>
      <sheetData sheetId="79" refreshError="1"/>
      <sheetData sheetId="8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MapasMensais"/>
      <sheetName val="MapasAcum"/>
      <sheetName val="Mapa_Scottish"/>
      <sheetName val="Mensal"/>
      <sheetName val="Acumulados"/>
      <sheetName val="FLUJO-MENSAL"/>
      <sheetName val="VENDAS"/>
      <sheetName val="CVARIAV"/>
      <sheetName val="AGUAS"/>
      <sheetName val="BUD"/>
      <sheetName val="NECTARES"/>
      <sheetName val="VAR.COMUNS"/>
      <sheetName val="AMORT"/>
      <sheetName val="MANUT"/>
      <sheetName val="GGIND"/>
      <sheetName val="GGCOM"/>
      <sheetName val="GGADM"/>
      <sheetName val="Mrkt"/>
      <sheetName val="TRANSPORTES"/>
      <sheetName val="PESSIND"/>
      <sheetName val="PESSCOM"/>
      <sheetName val="PESSADM"/>
      <sheetName val="OUTPROVEITOS"/>
      <sheetName val="TRINDADE"/>
      <sheetName val="OUTCUST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eneral input total"/>
      <sheetName val="List"/>
      <sheetName val="Front page Part I "/>
      <sheetName val="Content Part I"/>
      <sheetName val="Market Context"/>
      <sheetName val="Fin Perform - Total OpCo"/>
      <sheetName val="Fin &amp; Op Perform - Brewery (A3)"/>
      <sheetName val="Fin &amp; Op Perf - Wholesale"/>
      <sheetName val="Fin &amp; Op Perform - Softdrinks"/>
      <sheetName val="Enablers"/>
      <sheetName val="Front page Part II"/>
      <sheetName val="Content Part II"/>
      <sheetName val="Key Issues"/>
      <sheetName val="OpCo P&amp;L (Eur)"/>
      <sheetName val="OpCo P&amp;L %RSP"/>
      <sheetName val="Opco ENP, BS (Eur)"/>
      <sheetName val="Opco CF (Eur)"/>
      <sheetName val="OpCo P&amp;L (LC)"/>
      <sheetName val="Opco ENP, BS (LC)"/>
      <sheetName val="Opco CF (LC)"/>
      <sheetName val="OpCo Working Capital (Eur)"/>
      <sheetName val="OpCo Investments &amp; Finance"/>
      <sheetName val="OpCo Funds"/>
      <sheetName val="Front page Part III"/>
      <sheetName val="Content Part III"/>
      <sheetName val="Quickview"/>
      <sheetName val="Brewery Front page"/>
      <sheetName val="Brewery Key Indicators"/>
      <sheetName val="Brewery Sources of Value"/>
      <sheetName val="Brewery P&amp;L (Eur)"/>
      <sheetName val="Brewery P&amp;L EUR per Hl."/>
      <sheetName val="Brewery ENP, BS (Eur)"/>
      <sheetName val="Brewery CF (Eur)"/>
      <sheetName val="Brewery P&amp;L (LC)"/>
      <sheetName val="Brewery ENP, BS (LC)"/>
      <sheetName val="Brewery CF (LC)"/>
      <sheetName val="Brewery TLG - Volume"/>
      <sheetName val="Brewery TLG - Pricing"/>
      <sheetName val="Brewery TLG - Brand Exp.+Contr."/>
      <sheetName val="Brewery TLG - Portfolio Eff."/>
      <sheetName val="Brewery TLG Brand Health H'ken"/>
      <sheetName val="Brewery TLG Brand Health Amstel"/>
      <sheetName val="Brewery TLG Brand Health 3"/>
      <sheetName val="Brewery TLG Brand Health 4"/>
      <sheetName val="Brewery Cost Leadersh. - VC"/>
      <sheetName val="Brewery Cost Leadersh. - FC"/>
      <sheetName val="Brewery Working Capital (Eur)"/>
      <sheetName val="Wholesale Front page"/>
      <sheetName val="Wholesale Key Indicators"/>
      <sheetName val="Wholesale P&amp;L (Eur)"/>
      <sheetName val="Wholesale P&amp;L %RSP"/>
      <sheetName val="Wholesale ENP, BS (Eur)"/>
      <sheetName val="Wholesale CF (Eur)"/>
      <sheetName val="Wholesale P&amp;L (LC)"/>
      <sheetName val="Wholesale ENP, BS (LC)"/>
      <sheetName val="Wholesale CF (LC)"/>
      <sheetName val="Wholesale Contribution"/>
      <sheetName val="Wholesale Cost control"/>
      <sheetName val="Wholesale Working Capital (Eur)"/>
      <sheetName val="Softdrink Front page"/>
      <sheetName val="Softdrink Key Indicators"/>
      <sheetName val="Softdrink P&amp;L (Eur)"/>
      <sheetName val="Softdrink P&amp;L EUR per Hl."/>
      <sheetName val="Softdrink ENP, BS (Eur)"/>
      <sheetName val="Softdrink CF (Eur)"/>
      <sheetName val="Softdrink P&amp;L (LC)"/>
      <sheetName val="Softdrink ENP, BS (LC)"/>
      <sheetName val="Softdrink CF (LC)"/>
      <sheetName val="Softdrink Working Capital (Eur)"/>
      <sheetName val="Real Estate Front page"/>
      <sheetName val="Real Estate Key Indicators"/>
      <sheetName val="Real Estate P&amp;L (Eur)"/>
      <sheetName val="Real Estate P&amp;L %RSP"/>
      <sheetName val="Real Est ENP, BS (Eur)"/>
      <sheetName val="Real Estate CF (Eur)"/>
      <sheetName val="Real Estate P&amp;L (LC)"/>
      <sheetName val="Real Est ENP, BS (LC)"/>
      <sheetName val="Real Estate CF (LC)"/>
      <sheetName val="Real Estate WC (Eur)"/>
      <sheetName val="Maltery Front page"/>
      <sheetName val="Maltery Key Indicators"/>
      <sheetName val="Maltery P&amp;L (Eur)"/>
      <sheetName val="Maltery P&amp;L %RSP"/>
      <sheetName val="Maltery ENP, BS (Eur)"/>
      <sheetName val="Maltery CF (Eur)"/>
      <sheetName val="Maltery P&amp;L (LC)"/>
      <sheetName val="Maltery ENP, BS (LC)"/>
      <sheetName val="Maltery CF (LC)"/>
      <sheetName val="Maltery Working Capital (Eur)"/>
      <sheetName val="Front page Part IV CS"/>
      <sheetName val="OpCo Treasury"/>
      <sheetName val="PP&amp;C Brewery inf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eneral Input"/>
      <sheetName val="1.0 Presidents Overview Word"/>
      <sheetName val="2.0 EBIT BNRI Word"/>
      <sheetName val="2.1 EBIT BNRI by OpCo Word "/>
      <sheetName val="3.0 Commercial Overview Word"/>
      <sheetName val="3.1 GP Net Word"/>
      <sheetName val="4.0 TCM Word"/>
      <sheetName val="5.0 H4C Word"/>
      <sheetName val="5.0 WC Graph"/>
      <sheetName val="5.1 CAPEX Long List "/>
      <sheetName val="5.2 CAPEX Instructions"/>
      <sheetName val="7.0 EBIT BNRI by OpCo Word "/>
      <sheetName val="Front page PDF"/>
      <sheetName val="Front page Appendix "/>
      <sheetName val="1. Pres. Overview"/>
      <sheetName val="2. Regional P&amp;L analysis"/>
      <sheetName val="2.1 P&amp;L Cascade"/>
      <sheetName val="3. Cash and Assets"/>
      <sheetName val="4. Top line Total OpCo"/>
      <sheetName val="5. BU Wholesale &amp; Soft"/>
      <sheetName val="6. Heineken® Brand Region"/>
      <sheetName val="7. Functional Overview"/>
      <sheetName val="8. Total MWC &amp; CAPEX"/>
      <sheetName val="9.0 P&amp;L Region (BNRI)"/>
      <sheetName val="9.1 P&amp;L BU Beer (BNRI)"/>
      <sheetName val="9.2 P&amp;L BU Wholesale BNRI"/>
      <sheetName val="9.3 P&amp;L BU Other BNRI"/>
      <sheetName val="10.0 Cash and Assets BU Beer"/>
      <sheetName val="10.1 Cash &amp; Assets BU Wholesale"/>
      <sheetName val="TMI Drop Downs"/>
      <sheetName val="STI overview"/>
      <sheetName val="MDM"/>
      <sheetName val="Sheet1"/>
      <sheetName val="Region QPR2 2009_FINAL_230609"/>
      <sheetName val="OpCo"/>
      <sheetName val="CMG"/>
      <sheetName val="Technical Sheet"/>
      <sheetName val="Functional Casc EBIT Act vs LY"/>
      <sheetName val="Lookup tables"/>
      <sheetName val="Sheet5"/>
      <sheetName val="List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eneral input total"/>
      <sheetName val="List"/>
      <sheetName val="Front page"/>
      <sheetName val="EXCO booklet opco"/>
      <sheetName val="1. Targets &amp; quick view"/>
      <sheetName val="2. Market &amp; commerce overview"/>
      <sheetName val="3. Opco - YTD vs LE"/>
      <sheetName val="4. P&amp;L Total OpCo"/>
      <sheetName val="5. P&amp;L Organic Growth"/>
      <sheetName val="6. Opco - Fit 2 Fight"/>
      <sheetName val="7. Opco - Assets, Cash &amp; Value"/>
      <sheetName val="8. Opco Funds &amp; Capex "/>
      <sheetName val="9. GSC, HR, IT, Purchasing"/>
      <sheetName val="10. FTE's-HR, costs by function"/>
      <sheetName val="11. Risks &amp; Contingencies"/>
      <sheetName val="12. Funds Long &amp; Short list"/>
      <sheetName val="Enclosures"/>
      <sheetName val="13. Brewery TLG Volumes"/>
      <sheetName val="14. Beer pricing, RSP, GC"/>
      <sheetName val="15. P&amp;L  Brewery"/>
      <sheetName val="16. Brewery SoV, Financials"/>
      <sheetName val="17. Wsale volumes, pricing, gc"/>
      <sheetName val="18. Wholesale SoV, Financials"/>
      <sheetName val="19. P&amp;L Softdrinks"/>
      <sheetName val="20. Softdrinks SoV, Financials"/>
      <sheetName val="Encl. a. Local currency"/>
      <sheetName val="Encl. b. Other BU's "/>
      <sheetName val="c. Opt. Brew d. Procur e. Softd"/>
      <sheetName val="Analyses Pack"/>
      <sheetName val="Lookup tables"/>
    </sheetNames>
    <sheetDataSet>
      <sheetData sheetId="0">
        <row r="6">
          <cell r="G6">
            <v>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eneral Input"/>
      <sheetName val="Front page"/>
      <sheetName val="1. Presidents overview"/>
      <sheetName val="2. Financial overview"/>
      <sheetName val="3. Region Specific"/>
      <sheetName val="4. P&amp;L analysis"/>
      <sheetName val="5. Volumes &amp; Markets"/>
      <sheetName val="6. Top line Business Unit Beer"/>
      <sheetName val="8. Fit 2 Fight"/>
      <sheetName val="9. Functional overiew"/>
      <sheetName val="10. Sources of value"/>
      <sheetName val="11. Capex &amp; Funds"/>
      <sheetName val="12 (a) Hyperion MWC &amp; CAPEX"/>
      <sheetName val="12(b) Manual MWC calculation"/>
      <sheetName val="Enclosure A. P&amp;L Region"/>
      <sheetName val="Selection lists"/>
      <sheetName val="Technical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eneral Input"/>
      <sheetName val="1.0 Presidents Overview Word"/>
      <sheetName val="2.0 EBIT BNRI Word"/>
      <sheetName val="2.1 EBIT BNRI by OpCo Word "/>
      <sheetName val="3.0 Commercial Overview Word"/>
      <sheetName val="3.1 GP Net Word"/>
      <sheetName val="4.0 TCM Word"/>
      <sheetName val="5.0 H4C Word"/>
      <sheetName val="5.0 WC Graph"/>
      <sheetName val="5.1 CAPEX Long List "/>
      <sheetName val="5.2 CAPEX Instructions"/>
      <sheetName val="7.0 EBIT BNRI by OpCo Word "/>
      <sheetName val="Front page PDF"/>
      <sheetName val="Front page Appendix "/>
      <sheetName val="1. Pres. Overview"/>
      <sheetName val="2. Regional P&amp;L analysis"/>
      <sheetName val="2.1 P&amp;L Cascade"/>
      <sheetName val="3. Cash and Assets"/>
      <sheetName val="4. Top line Total OpCo"/>
      <sheetName val="5. BU Wholesale &amp; Soft"/>
      <sheetName val="6. Heineken® Brand Region"/>
      <sheetName val="7. Functional Overview"/>
      <sheetName val="8. Total MWC &amp; CAPEX"/>
      <sheetName val="9.0 P&amp;L Region (BNRI)"/>
      <sheetName val="9.1 P&amp;L BU Beer (BNRI)"/>
      <sheetName val="9.2 P&amp;L BU Wholesale BNRI"/>
      <sheetName val="9.3 P&amp;L BU Other BNRI"/>
      <sheetName val="10.0 Cash and Assets BU Beer"/>
      <sheetName val="10.1 Cash &amp; Assets BU Wholesale"/>
      <sheetName val="Technical Sheet"/>
      <sheetName val="Functional Casc EBIT Act vs LY"/>
      <sheetName val="TMI Drop Downs"/>
      <sheetName val="STI overview"/>
      <sheetName val="MDM"/>
      <sheetName val="Sheet1"/>
      <sheetName val="Region QPR2 2009_FINAL_230609"/>
      <sheetName val="OpCo"/>
      <sheetName val="CMG"/>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eneral input total"/>
      <sheetName val="List"/>
      <sheetName val="Front page"/>
      <sheetName val="1. Targets &amp; quick view"/>
      <sheetName val="2. Synergy"/>
      <sheetName val="3. Volumes"/>
      <sheetName val="3a. Volume Text"/>
      <sheetName val="4. Revenue"/>
      <sheetName val="4a. Revenue_Text"/>
      <sheetName val="5. Variable Exp"/>
      <sheetName val="6. Gross Profit"/>
      <sheetName val="7. Fixed A-BTL, GP net of A-BTL"/>
      <sheetName val="7a. F ATLBTL &amp; GP net Text"/>
      <sheetName val="8. Cider"/>
      <sheetName val="9. Value Creation"/>
      <sheetName val="9a. Value Creation"/>
      <sheetName val="10. Fit 2 Fight"/>
      <sheetName val="11. Funds &amp; CAPEX"/>
      <sheetName val="12. Supply Chain"/>
      <sheetName val="13. Functional Overview"/>
      <sheetName val="14. Risks &amp; Contingencies"/>
      <sheetName val="15. Long list"/>
      <sheetName val=" Enclosure"/>
      <sheetName val="A. Heineken Brand"/>
      <sheetName val="B.  P&amp;L OpCo"/>
      <sheetName val="C.  P&amp;L Beer"/>
      <sheetName val="D.  P&amp;L Pub Enterprise"/>
      <sheetName val="E.  P&amp;L Wholesale"/>
      <sheetName val="F.  P&amp;L Soft Drinks"/>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ssumptions and Dashboard"/>
      <sheetName val="Balance Sheet"/>
      <sheetName val="Income Statement"/>
      <sheetName val="Cash Flows"/>
      <sheetName val="Sales and Collections"/>
      <sheetName val="COGS"/>
      <sheetName val="Operating Expenses"/>
      <sheetName val="Capital"/>
      <sheetName val="Inventory and Purchases"/>
      <sheetName val="Cash"/>
      <sheetName val="Financial Ratios"/>
      <sheetName val="Free Cash Flows"/>
      <sheetName val="Headcount Overview"/>
      <sheetName val="Headcount Cost"/>
      <sheetName val="Sensitivity"/>
      <sheetName val="Contribution Margin"/>
      <sheetName val="Valuation"/>
      <sheetName val="Comparables"/>
      <sheetName val="Capitalization"/>
    </sheetNames>
    <sheetDataSet>
      <sheetData sheetId="0">
        <row r="5">
          <cell r="B5">
            <v>947.11699999999996</v>
          </cell>
          <cell r="C5">
            <v>900</v>
          </cell>
          <cell r="D5">
            <v>575</v>
          </cell>
          <cell r="E5">
            <v>590</v>
          </cell>
        </row>
        <row r="6">
          <cell r="B6">
            <v>5</v>
          </cell>
          <cell r="C6">
            <v>6.2</v>
          </cell>
          <cell r="D6">
            <v>6</v>
          </cell>
          <cell r="E6">
            <v>6</v>
          </cell>
        </row>
        <row r="9">
          <cell r="B9">
            <v>1</v>
          </cell>
          <cell r="C9">
            <v>1</v>
          </cell>
          <cell r="D9">
            <v>1</v>
          </cell>
          <cell r="E9">
            <v>1</v>
          </cell>
        </row>
        <row r="10">
          <cell r="B10">
            <v>0</v>
          </cell>
          <cell r="C10">
            <v>0</v>
          </cell>
          <cell r="D10">
            <v>0</v>
          </cell>
          <cell r="E10">
            <v>0</v>
          </cell>
        </row>
        <row r="12">
          <cell r="B12">
            <v>40</v>
          </cell>
          <cell r="C12">
            <v>40</v>
          </cell>
          <cell r="D12">
            <v>40</v>
          </cell>
          <cell r="E12">
            <v>40</v>
          </cell>
        </row>
        <row r="13">
          <cell r="B13">
            <v>360</v>
          </cell>
          <cell r="C13">
            <v>360</v>
          </cell>
          <cell r="D13">
            <v>360</v>
          </cell>
          <cell r="E13">
            <v>360</v>
          </cell>
        </row>
        <row r="17">
          <cell r="B17">
            <v>0.5</v>
          </cell>
          <cell r="C17">
            <v>0.5</v>
          </cell>
          <cell r="D17">
            <v>0.5</v>
          </cell>
          <cell r="E17">
            <v>0.5</v>
          </cell>
        </row>
        <row r="18">
          <cell r="B18">
            <v>2367.7925</v>
          </cell>
          <cell r="C18">
            <v>2790</v>
          </cell>
          <cell r="D18">
            <v>1725</v>
          </cell>
          <cell r="E18">
            <v>1770</v>
          </cell>
        </row>
        <row r="19">
          <cell r="B19">
            <v>0</v>
          </cell>
        </row>
        <row r="20">
          <cell r="B20">
            <v>0</v>
          </cell>
        </row>
        <row r="25">
          <cell r="B25">
            <v>30</v>
          </cell>
          <cell r="C25">
            <v>30</v>
          </cell>
          <cell r="D25">
            <v>30</v>
          </cell>
        </row>
        <row r="28">
          <cell r="B28">
            <v>40</v>
          </cell>
          <cell r="C28">
            <v>40</v>
          </cell>
          <cell r="D28">
            <v>40</v>
          </cell>
          <cell r="E28">
            <v>40</v>
          </cell>
        </row>
        <row r="33">
          <cell r="B33">
            <v>1</v>
          </cell>
          <cell r="C33">
            <v>1</v>
          </cell>
          <cell r="D33">
            <v>1</v>
          </cell>
          <cell r="E33">
            <v>1</v>
          </cell>
        </row>
        <row r="34">
          <cell r="B34">
            <v>1</v>
          </cell>
          <cell r="C34">
            <v>1</v>
          </cell>
          <cell r="D34">
            <v>1</v>
          </cell>
          <cell r="E34">
            <v>1</v>
          </cell>
        </row>
        <row r="35">
          <cell r="B35">
            <v>1</v>
          </cell>
          <cell r="C35">
            <v>1</v>
          </cell>
          <cell r="D35">
            <v>1</v>
          </cell>
          <cell r="E35">
            <v>1</v>
          </cell>
        </row>
        <row r="36">
          <cell r="B36">
            <v>1</v>
          </cell>
          <cell r="C36">
            <v>1</v>
          </cell>
          <cell r="D36">
            <v>1</v>
          </cell>
          <cell r="E36">
            <v>1</v>
          </cell>
        </row>
        <row r="37">
          <cell r="B37">
            <v>0</v>
          </cell>
          <cell r="C37">
            <v>0</v>
          </cell>
          <cell r="D37">
            <v>1</v>
          </cell>
          <cell r="E37">
            <v>1</v>
          </cell>
        </row>
        <row r="38">
          <cell r="B38">
            <v>15</v>
          </cell>
          <cell r="C38">
            <v>15</v>
          </cell>
          <cell r="D38">
            <v>20</v>
          </cell>
          <cell r="E38">
            <v>22</v>
          </cell>
        </row>
        <row r="39">
          <cell r="B39">
            <v>2</v>
          </cell>
          <cell r="C39">
            <v>2</v>
          </cell>
          <cell r="D39">
            <v>4</v>
          </cell>
          <cell r="E39">
            <v>4</v>
          </cell>
        </row>
        <row r="40">
          <cell r="B40">
            <v>2</v>
          </cell>
          <cell r="C40">
            <v>2</v>
          </cell>
          <cell r="D40">
            <v>3</v>
          </cell>
          <cell r="E40">
            <v>3</v>
          </cell>
        </row>
        <row r="41">
          <cell r="B41">
            <v>3</v>
          </cell>
          <cell r="C41">
            <v>3</v>
          </cell>
          <cell r="D41">
            <v>4</v>
          </cell>
          <cell r="E41">
            <v>4</v>
          </cell>
        </row>
        <row r="42">
          <cell r="B42">
            <v>26</v>
          </cell>
          <cell r="C42">
            <v>26</v>
          </cell>
          <cell r="D42">
            <v>36</v>
          </cell>
          <cell r="E42">
            <v>38</v>
          </cell>
        </row>
        <row r="45">
          <cell r="G45">
            <v>300000</v>
          </cell>
        </row>
        <row r="46">
          <cell r="G46">
            <v>250000</v>
          </cell>
        </row>
        <row r="47">
          <cell r="G47">
            <v>200000</v>
          </cell>
        </row>
        <row r="48">
          <cell r="G48">
            <v>175000</v>
          </cell>
        </row>
        <row r="49">
          <cell r="G49">
            <v>160000</v>
          </cell>
        </row>
        <row r="50">
          <cell r="G50">
            <v>135000</v>
          </cell>
        </row>
        <row r="51">
          <cell r="G51">
            <v>115000</v>
          </cell>
        </row>
        <row r="52">
          <cell r="G52">
            <v>60000</v>
          </cell>
        </row>
        <row r="53">
          <cell r="G53">
            <v>40000</v>
          </cell>
        </row>
        <row r="57">
          <cell r="G57">
            <v>0.16</v>
          </cell>
        </row>
        <row r="58">
          <cell r="G58">
            <v>1.1599999999999999</v>
          </cell>
        </row>
        <row r="62">
          <cell r="B62">
            <v>0.04</v>
          </cell>
          <cell r="C62">
            <v>0.04</v>
          </cell>
          <cell r="D62">
            <v>0.03</v>
          </cell>
          <cell r="E62">
            <v>0.03</v>
          </cell>
        </row>
        <row r="64">
          <cell r="B64">
            <v>0.06</v>
          </cell>
          <cell r="C64">
            <v>7.0000000000000007E-2</v>
          </cell>
          <cell r="D64">
            <v>0.08</v>
          </cell>
          <cell r="E64">
            <v>0.08</v>
          </cell>
        </row>
        <row r="66">
          <cell r="B66">
            <v>5</v>
          </cell>
          <cell r="C66">
            <v>5</v>
          </cell>
          <cell r="D66">
            <v>5</v>
          </cell>
          <cell r="E66">
            <v>5</v>
          </cell>
        </row>
        <row r="67">
          <cell r="B67">
            <v>7000</v>
          </cell>
          <cell r="C67">
            <v>7000</v>
          </cell>
          <cell r="D67">
            <v>7000</v>
          </cell>
          <cell r="E67">
            <v>7000</v>
          </cell>
        </row>
        <row r="68">
          <cell r="B68">
            <v>35000</v>
          </cell>
          <cell r="C68">
            <v>35000</v>
          </cell>
          <cell r="D68">
            <v>35000</v>
          </cell>
          <cell r="E68">
            <v>35000</v>
          </cell>
        </row>
        <row r="70">
          <cell r="B70">
            <v>0.35</v>
          </cell>
          <cell r="C70">
            <v>0.35</v>
          </cell>
          <cell r="D70">
            <v>0.35</v>
          </cell>
          <cell r="E70">
            <v>0.35</v>
          </cell>
        </row>
        <row r="74">
          <cell r="B74">
            <v>25000</v>
          </cell>
          <cell r="C74">
            <v>30000</v>
          </cell>
          <cell r="D74">
            <v>26000</v>
          </cell>
          <cell r="E74">
            <v>27000</v>
          </cell>
        </row>
        <row r="75">
          <cell r="B75">
            <v>9000</v>
          </cell>
          <cell r="C75">
            <v>9000</v>
          </cell>
          <cell r="D75">
            <v>9000</v>
          </cell>
          <cell r="E75">
            <v>9000</v>
          </cell>
        </row>
        <row r="76">
          <cell r="B76">
            <v>4000</v>
          </cell>
          <cell r="C76">
            <v>4000</v>
          </cell>
          <cell r="D76">
            <v>4000</v>
          </cell>
          <cell r="E76">
            <v>4000</v>
          </cell>
        </row>
        <row r="77">
          <cell r="B77">
            <v>38000</v>
          </cell>
          <cell r="C77">
            <v>43000</v>
          </cell>
          <cell r="D77">
            <v>39000</v>
          </cell>
          <cell r="E77">
            <v>40000</v>
          </cell>
        </row>
        <row r="80">
          <cell r="B80">
            <v>1</v>
          </cell>
          <cell r="C80">
            <v>1</v>
          </cell>
          <cell r="D80">
            <v>1</v>
          </cell>
          <cell r="E80">
            <v>1</v>
          </cell>
        </row>
        <row r="83">
          <cell r="H83">
            <v>5</v>
          </cell>
        </row>
        <row r="84">
          <cell r="H84">
            <v>5</v>
          </cell>
        </row>
        <row r="85">
          <cell r="H85">
            <v>4</v>
          </cell>
        </row>
        <row r="87">
          <cell r="H87">
            <v>4</v>
          </cell>
        </row>
        <row r="89">
          <cell r="B89">
            <v>0.05</v>
          </cell>
          <cell r="C89">
            <v>0.05</v>
          </cell>
          <cell r="D89">
            <v>0.05</v>
          </cell>
          <cell r="E89">
            <v>0.05</v>
          </cell>
        </row>
        <row r="90">
          <cell r="B90">
            <v>0.05</v>
          </cell>
          <cell r="C90">
            <v>0.05</v>
          </cell>
          <cell r="D90">
            <v>0.05</v>
          </cell>
          <cell r="E90">
            <v>0.05</v>
          </cell>
        </row>
        <row r="91">
          <cell r="B91">
            <v>6.25E-2</v>
          </cell>
          <cell r="C91">
            <v>6.25E-2</v>
          </cell>
          <cell r="D91">
            <v>6.25E-2</v>
          </cell>
          <cell r="E91">
            <v>6.25E-2</v>
          </cell>
        </row>
        <row r="95">
          <cell r="B95">
            <v>0</v>
          </cell>
          <cell r="C95">
            <v>0</v>
          </cell>
          <cell r="D95">
            <v>0</v>
          </cell>
          <cell r="E95">
            <v>0</v>
          </cell>
        </row>
        <row r="97">
          <cell r="B97">
            <v>250000</v>
          </cell>
          <cell r="C97">
            <v>0</v>
          </cell>
          <cell r="D97">
            <v>0</v>
          </cell>
          <cell r="E97">
            <v>0</v>
          </cell>
        </row>
        <row r="98">
          <cell r="B98">
            <v>600000</v>
          </cell>
          <cell r="E98">
            <v>0</v>
          </cell>
        </row>
        <row r="99">
          <cell r="B99">
            <v>0</v>
          </cell>
          <cell r="C99">
            <v>200000</v>
          </cell>
          <cell r="D99">
            <v>200000</v>
          </cell>
          <cell r="E99">
            <v>200000</v>
          </cell>
        </row>
        <row r="101">
          <cell r="H101">
            <v>7.0000000000000007E-2</v>
          </cell>
        </row>
        <row r="102">
          <cell r="B102">
            <v>1.7500000000000002E-2</v>
          </cell>
          <cell r="C102">
            <v>1.7500000000000002E-2</v>
          </cell>
          <cell r="D102">
            <v>1.7500000000000002E-2</v>
          </cell>
          <cell r="E102">
            <v>1.7500000000000002E-2</v>
          </cell>
        </row>
        <row r="104">
          <cell r="B104">
            <v>600000</v>
          </cell>
          <cell r="C104">
            <v>400000</v>
          </cell>
          <cell r="D104">
            <v>200000</v>
          </cell>
          <cell r="E104">
            <v>0</v>
          </cell>
        </row>
        <row r="107">
          <cell r="H107">
            <v>0.25</v>
          </cell>
        </row>
        <row r="108">
          <cell r="H108">
            <v>0.05</v>
          </cell>
        </row>
        <row r="117">
          <cell r="H117">
            <v>0</v>
          </cell>
        </row>
        <row r="120">
          <cell r="H120">
            <v>0</v>
          </cell>
        </row>
        <row r="124">
          <cell r="B124">
            <v>4735.585</v>
          </cell>
        </row>
        <row r="126">
          <cell r="B126">
            <v>-2130416.9267696249</v>
          </cell>
        </row>
        <row r="128">
          <cell r="B128">
            <v>-2096466.7568560138</v>
          </cell>
        </row>
      </sheetData>
      <sheetData sheetId="1">
        <row r="8">
          <cell r="B8">
            <v>-1007991.7568560136</v>
          </cell>
          <cell r="C8">
            <v>-3519072.3689918467</v>
          </cell>
          <cell r="D8">
            <v>-5409330.5717696249</v>
          </cell>
          <cell r="E8">
            <v>-7223985.5984362913</v>
          </cell>
          <cell r="G8">
            <v>-7223985.5984362913</v>
          </cell>
        </row>
        <row r="13">
          <cell r="E13">
            <v>0</v>
          </cell>
        </row>
        <row r="15">
          <cell r="B15">
            <v>872425.16991361114</v>
          </cell>
          <cell r="C15">
            <v>664934.02777777775</v>
          </cell>
          <cell r="D15">
            <v>310693.75000000006</v>
          </cell>
          <cell r="E15">
            <v>116033.33333333337</v>
          </cell>
          <cell r="G15">
            <v>116033.33333333337</v>
          </cell>
        </row>
        <row r="19">
          <cell r="B19">
            <v>250000</v>
          </cell>
          <cell r="C19">
            <v>250000</v>
          </cell>
          <cell r="D19">
            <v>250000</v>
          </cell>
          <cell r="E19">
            <v>250000</v>
          </cell>
        </row>
        <row r="20">
          <cell r="B20">
            <v>-2130416.9267696249</v>
          </cell>
          <cell r="C20">
            <v>-4434006.3967696242</v>
          </cell>
          <cell r="D20">
            <v>-5970024.321769624</v>
          </cell>
          <cell r="E20">
            <v>-7590018.9317696244</v>
          </cell>
        </row>
        <row r="21">
          <cell r="B21">
            <v>-1880416.9267696249</v>
          </cell>
          <cell r="C21">
            <v>-4184006.3967696242</v>
          </cell>
          <cell r="D21">
            <v>-5720024.321769624</v>
          </cell>
          <cell r="E21">
            <v>-7340018.9317696244</v>
          </cell>
          <cell r="G21">
            <v>-7340018.9317696244</v>
          </cell>
        </row>
        <row r="23">
          <cell r="B23">
            <v>-1007991.7568560138</v>
          </cell>
          <cell r="C23">
            <v>-3519072.3689918462</v>
          </cell>
          <cell r="D23">
            <v>-5409330.571769624</v>
          </cell>
          <cell r="E23">
            <v>-7223985.5984362913</v>
          </cell>
          <cell r="G23">
            <v>-7223985.5984362913</v>
          </cell>
        </row>
        <row r="25">
          <cell r="B25">
            <v>0</v>
          </cell>
          <cell r="C25">
            <v>0</v>
          </cell>
          <cell r="D25">
            <v>0</v>
          </cell>
          <cell r="E25">
            <v>0</v>
          </cell>
          <cell r="G25">
            <v>0</v>
          </cell>
        </row>
        <row r="28">
          <cell r="B28">
            <v>209250</v>
          </cell>
          <cell r="C28">
            <v>82656.25</v>
          </cell>
          <cell r="D28">
            <v>87025</v>
          </cell>
          <cell r="E28">
            <v>87025</v>
          </cell>
        </row>
        <row r="29">
          <cell r="B29">
            <v>272425.16991361108</v>
          </cell>
          <cell r="C29">
            <v>264934.02777777781</v>
          </cell>
          <cell r="D29">
            <v>110693.75000000006</v>
          </cell>
          <cell r="E29">
            <v>116033.33333333337</v>
          </cell>
        </row>
        <row r="30">
          <cell r="B30">
            <v>-63175.169913611084</v>
          </cell>
          <cell r="C30">
            <v>-182277.77777777781</v>
          </cell>
          <cell r="D30">
            <v>-23668.750000000058</v>
          </cell>
          <cell r="E30">
            <v>-29008.333333333372</v>
          </cell>
        </row>
        <row r="32">
          <cell r="B32">
            <v>0</v>
          </cell>
          <cell r="C32">
            <v>-63175.169913611084</v>
          </cell>
          <cell r="D32">
            <v>-182277.77777777781</v>
          </cell>
          <cell r="E32">
            <v>-23668.750000000058</v>
          </cell>
        </row>
        <row r="33">
          <cell r="B33">
            <v>-63175.169913611084</v>
          </cell>
          <cell r="C33">
            <v>-182277.77777777781</v>
          </cell>
          <cell r="D33">
            <v>-23668.750000000058</v>
          </cell>
          <cell r="E33">
            <v>-29008.333333333372</v>
          </cell>
        </row>
        <row r="34">
          <cell r="B34">
            <v>63175.169913611084</v>
          </cell>
          <cell r="C34">
            <v>119102.60786416673</v>
          </cell>
          <cell r="D34">
            <v>-158609.02777777775</v>
          </cell>
          <cell r="E34">
            <v>5339.5833333333139</v>
          </cell>
        </row>
      </sheetData>
      <sheetData sheetId="2">
        <row r="5">
          <cell r="B5">
            <v>-2237840.9442225001</v>
          </cell>
          <cell r="C5">
            <v>-2505420</v>
          </cell>
          <cell r="D5">
            <v>-988425</v>
          </cell>
          <cell r="E5">
            <v>-1040760</v>
          </cell>
          <cell r="G5">
            <v>-6772445.9442224996</v>
          </cell>
        </row>
        <row r="12">
          <cell r="B12">
            <v>-3267064.5027224999</v>
          </cell>
          <cell r="C12">
            <v>-3536983.8</v>
          </cell>
          <cell r="D12">
            <v>-2359604.5</v>
          </cell>
          <cell r="E12">
            <v>-2492299.4</v>
          </cell>
          <cell r="G12">
            <v>-11655952.202722501</v>
          </cell>
        </row>
        <row r="15">
          <cell r="B15">
            <v>-3277564.5027224999</v>
          </cell>
          <cell r="C15">
            <v>-3543983.8</v>
          </cell>
          <cell r="D15">
            <v>-2363104.5</v>
          </cell>
          <cell r="E15">
            <v>-2492299.4</v>
          </cell>
          <cell r="G15">
            <v>-11676952.202722501</v>
          </cell>
        </row>
        <row r="17">
          <cell r="B17">
            <v>-1147147.575952875</v>
          </cell>
          <cell r="C17">
            <v>-1240394.3299999998</v>
          </cell>
          <cell r="D17">
            <v>-827086.57499999995</v>
          </cell>
          <cell r="E17">
            <v>-872304.78999999992</v>
          </cell>
          <cell r="G17">
            <v>-4086933.2709528748</v>
          </cell>
        </row>
        <row r="18">
          <cell r="B18">
            <v>-2130416.9267696249</v>
          </cell>
          <cell r="C18">
            <v>-2303589.4699999997</v>
          </cell>
          <cell r="D18">
            <v>-1536017.925</v>
          </cell>
          <cell r="E18">
            <v>-1619994.6099999999</v>
          </cell>
          <cell r="G18">
            <v>-7590018.9317696262</v>
          </cell>
        </row>
      </sheetData>
      <sheetData sheetId="3"/>
      <sheetData sheetId="4">
        <row r="7">
          <cell r="B7">
            <v>4735.585</v>
          </cell>
          <cell r="C7">
            <v>5580</v>
          </cell>
          <cell r="D7">
            <v>3450</v>
          </cell>
          <cell r="E7">
            <v>3540</v>
          </cell>
          <cell r="G7">
            <v>17305.584999999999</v>
          </cell>
        </row>
        <row r="10">
          <cell r="B10">
            <v>4735.585</v>
          </cell>
          <cell r="C10">
            <v>5580</v>
          </cell>
          <cell r="D10">
            <v>3450</v>
          </cell>
          <cell r="E10">
            <v>3540</v>
          </cell>
        </row>
        <row r="11">
          <cell r="B11">
            <v>0</v>
          </cell>
          <cell r="C11">
            <v>0</v>
          </cell>
          <cell r="D11">
            <v>0</v>
          </cell>
          <cell r="E11">
            <v>0</v>
          </cell>
        </row>
        <row r="18">
          <cell r="B18">
            <v>4735.585</v>
          </cell>
          <cell r="C18">
            <v>5580</v>
          </cell>
          <cell r="D18">
            <v>3450</v>
          </cell>
          <cell r="E18">
            <v>3540</v>
          </cell>
        </row>
        <row r="21">
          <cell r="B21">
            <v>0</v>
          </cell>
          <cell r="C21">
            <v>0</v>
          </cell>
          <cell r="D21">
            <v>0</v>
          </cell>
          <cell r="E21">
            <v>0</v>
          </cell>
          <cell r="G21">
            <v>0</v>
          </cell>
        </row>
        <row r="22">
          <cell r="B22">
            <v>0</v>
          </cell>
          <cell r="C22">
            <v>0</v>
          </cell>
          <cell r="D22">
            <v>0</v>
          </cell>
          <cell r="E22">
            <v>0</v>
          </cell>
          <cell r="G22">
            <v>0</v>
          </cell>
        </row>
        <row r="23">
          <cell r="B23">
            <v>0</v>
          </cell>
          <cell r="C23">
            <v>0</v>
          </cell>
          <cell r="D23">
            <v>0</v>
          </cell>
          <cell r="E23">
            <v>0</v>
          </cell>
          <cell r="G23">
            <v>0</v>
          </cell>
        </row>
        <row r="24">
          <cell r="B24">
            <v>0</v>
          </cell>
          <cell r="C24">
            <v>0</v>
          </cell>
          <cell r="D24">
            <v>0</v>
          </cell>
          <cell r="E24">
            <v>0</v>
          </cell>
          <cell r="G24">
            <v>0</v>
          </cell>
        </row>
      </sheetData>
      <sheetData sheetId="5">
        <row r="5">
          <cell r="B5">
            <v>2242576.5292225</v>
          </cell>
          <cell r="C5">
            <v>2511000</v>
          </cell>
          <cell r="D5">
            <v>991875</v>
          </cell>
          <cell r="E5">
            <v>1044300</v>
          </cell>
          <cell r="G5">
            <v>6789751.5292224996</v>
          </cell>
        </row>
        <row r="6">
          <cell r="B6">
            <v>0</v>
          </cell>
          <cell r="C6">
            <v>0</v>
          </cell>
          <cell r="D6">
            <v>0</v>
          </cell>
          <cell r="E6">
            <v>0</v>
          </cell>
          <cell r="G6">
            <v>0</v>
          </cell>
        </row>
        <row r="7">
          <cell r="B7">
            <v>0</v>
          </cell>
          <cell r="C7">
            <v>0</v>
          </cell>
          <cell r="D7">
            <v>0</v>
          </cell>
          <cell r="E7">
            <v>0</v>
          </cell>
          <cell r="G7">
            <v>0</v>
          </cell>
        </row>
        <row r="8">
          <cell r="B8">
            <v>2242576.5292225</v>
          </cell>
          <cell r="C8">
            <v>2511000</v>
          </cell>
          <cell r="D8">
            <v>991875</v>
          </cell>
          <cell r="E8">
            <v>1044300</v>
          </cell>
          <cell r="G8">
            <v>6789751.5292224996</v>
          </cell>
        </row>
      </sheetData>
      <sheetData sheetId="6">
        <row r="6">
          <cell r="B6">
            <v>189.42340000000002</v>
          </cell>
          <cell r="C6">
            <v>223.20000000000002</v>
          </cell>
          <cell r="D6">
            <v>103.5</v>
          </cell>
          <cell r="E6">
            <v>106.2</v>
          </cell>
          <cell r="G6">
            <v>622.32340000000011</v>
          </cell>
        </row>
        <row r="7">
          <cell r="B7">
            <v>284.13509999999997</v>
          </cell>
          <cell r="C7">
            <v>390.6</v>
          </cell>
          <cell r="D7">
            <v>276</v>
          </cell>
          <cell r="E7">
            <v>283.2</v>
          </cell>
          <cell r="G7">
            <v>1233.9350999999999</v>
          </cell>
        </row>
        <row r="8">
          <cell r="G8">
            <v>140000</v>
          </cell>
        </row>
        <row r="10">
          <cell r="B10">
            <v>1029223.5584999998</v>
          </cell>
          <cell r="C10">
            <v>1031563.7999999998</v>
          </cell>
          <cell r="D10">
            <v>1371179.5</v>
          </cell>
          <cell r="E10">
            <v>1451539.4</v>
          </cell>
          <cell r="G10">
            <v>4883506.2585000005</v>
          </cell>
        </row>
        <row r="19">
          <cell r="B19">
            <v>1027273.5584999998</v>
          </cell>
          <cell r="C19">
            <v>1027413.7999999998</v>
          </cell>
          <cell r="D19">
            <v>1365029.5</v>
          </cell>
          <cell r="E19">
            <v>1443339.4</v>
          </cell>
          <cell r="G19">
            <v>4863056.2585000005</v>
          </cell>
        </row>
      </sheetData>
      <sheetData sheetId="7">
        <row r="14">
          <cell r="B14">
            <v>38000</v>
          </cell>
          <cell r="C14">
            <v>43000</v>
          </cell>
          <cell r="D14">
            <v>39000</v>
          </cell>
          <cell r="E14">
            <v>40000</v>
          </cell>
          <cell r="G14">
            <v>160000</v>
          </cell>
        </row>
        <row r="17">
          <cell r="B17">
            <v>1250</v>
          </cell>
          <cell r="C17">
            <v>2750</v>
          </cell>
          <cell r="D17">
            <v>4050</v>
          </cell>
        </row>
        <row r="18">
          <cell r="B18">
            <v>450</v>
          </cell>
          <cell r="C18">
            <v>900</v>
          </cell>
          <cell r="D18">
            <v>1350</v>
          </cell>
        </row>
        <row r="19">
          <cell r="B19">
            <v>250</v>
          </cell>
          <cell r="C19">
            <v>500</v>
          </cell>
          <cell r="D19">
            <v>750</v>
          </cell>
        </row>
        <row r="20">
          <cell r="B20">
            <v>1950</v>
          </cell>
          <cell r="C20">
            <v>4150</v>
          </cell>
          <cell r="D20">
            <v>6150</v>
          </cell>
          <cell r="E20">
            <v>8200</v>
          </cell>
          <cell r="G20">
            <v>20450</v>
          </cell>
        </row>
        <row r="22">
          <cell r="B22">
            <v>38000</v>
          </cell>
          <cell r="C22">
            <v>81000</v>
          </cell>
          <cell r="D22">
            <v>120000</v>
          </cell>
          <cell r="E22">
            <v>160000</v>
          </cell>
        </row>
        <row r="23">
          <cell r="B23">
            <v>1950</v>
          </cell>
          <cell r="C23">
            <v>6100</v>
          </cell>
          <cell r="D23">
            <v>12250</v>
          </cell>
          <cell r="E23">
            <v>20450</v>
          </cell>
        </row>
        <row r="24">
          <cell r="B24">
            <v>36050</v>
          </cell>
          <cell r="C24">
            <v>74900</v>
          </cell>
          <cell r="D24">
            <v>107750</v>
          </cell>
          <cell r="E24">
            <v>139550</v>
          </cell>
        </row>
        <row r="27">
          <cell r="B27">
            <v>38000</v>
          </cell>
          <cell r="C27">
            <v>81000</v>
          </cell>
          <cell r="D27">
            <v>120000</v>
          </cell>
          <cell r="E27">
            <v>160000</v>
          </cell>
        </row>
        <row r="28">
          <cell r="B28">
            <v>0</v>
          </cell>
          <cell r="C28">
            <v>0</v>
          </cell>
          <cell r="D28">
            <v>0</v>
          </cell>
          <cell r="E28">
            <v>0</v>
          </cell>
        </row>
      </sheetData>
      <sheetData sheetId="8">
        <row r="5">
          <cell r="B5">
            <v>209250</v>
          </cell>
          <cell r="C5">
            <v>82656.25</v>
          </cell>
          <cell r="D5">
            <v>87025</v>
          </cell>
          <cell r="E5">
            <v>87025</v>
          </cell>
          <cell r="G5">
            <v>87025</v>
          </cell>
        </row>
        <row r="7">
          <cell r="B7">
            <v>2451826.5292225</v>
          </cell>
          <cell r="C7">
            <v>2593656.25</v>
          </cell>
          <cell r="D7">
            <v>1078900</v>
          </cell>
          <cell r="E7">
            <v>1131325</v>
          </cell>
        </row>
        <row r="12">
          <cell r="B12">
            <v>0</v>
          </cell>
          <cell r="C12">
            <v>209250</v>
          </cell>
          <cell r="D12">
            <v>82656.25</v>
          </cell>
          <cell r="E12">
            <v>87025</v>
          </cell>
        </row>
        <row r="13">
          <cell r="B13">
            <v>2451826.5292225</v>
          </cell>
          <cell r="C13">
            <v>2384406.25</v>
          </cell>
          <cell r="D13">
            <v>996243.75</v>
          </cell>
          <cell r="E13">
            <v>1044300</v>
          </cell>
        </row>
        <row r="16">
          <cell r="B16">
            <v>2179401.3593088887</v>
          </cell>
          <cell r="C16">
            <v>2391897.3921358329</v>
          </cell>
          <cell r="D16">
            <v>1150484.0277777778</v>
          </cell>
          <cell r="E16">
            <v>1038960.4166666666</v>
          </cell>
          <cell r="G16">
            <v>6760743.1958891666</v>
          </cell>
        </row>
        <row r="17">
          <cell r="B17">
            <v>2179401.3593088887</v>
          </cell>
          <cell r="C17">
            <v>2391897.3921358329</v>
          </cell>
          <cell r="D17">
            <v>1150484.0277777778</v>
          </cell>
          <cell r="E17">
            <v>1038960.4166666666</v>
          </cell>
          <cell r="G17">
            <v>6760743.1958891666</v>
          </cell>
        </row>
        <row r="20">
          <cell r="B20">
            <v>0</v>
          </cell>
          <cell r="C20">
            <v>272425.16991361108</v>
          </cell>
          <cell r="D20">
            <v>264934.02777777781</v>
          </cell>
          <cell r="E20">
            <v>110693.75000000006</v>
          </cell>
          <cell r="G20">
            <v>0</v>
          </cell>
        </row>
        <row r="21">
          <cell r="B21">
            <v>272425.16991361108</v>
          </cell>
          <cell r="C21">
            <v>264934.02777777775</v>
          </cell>
          <cell r="D21">
            <v>110693.75</v>
          </cell>
          <cell r="E21">
            <v>116033.33333333333</v>
          </cell>
          <cell r="G21">
            <v>764086.28102472227</v>
          </cell>
        </row>
        <row r="22">
          <cell r="B22">
            <v>0</v>
          </cell>
          <cell r="C22">
            <v>272425.16991361108</v>
          </cell>
          <cell r="D22">
            <v>264934.02777777775</v>
          </cell>
          <cell r="E22">
            <v>110693.75</v>
          </cell>
          <cell r="G22">
            <v>648052.94769138889</v>
          </cell>
        </row>
        <row r="23">
          <cell r="B23">
            <v>272425.16991361108</v>
          </cell>
          <cell r="C23">
            <v>264934.02777777781</v>
          </cell>
          <cell r="D23">
            <v>110693.75000000006</v>
          </cell>
          <cell r="E23">
            <v>116033.33333333337</v>
          </cell>
          <cell r="G23">
            <v>116033.33333333337</v>
          </cell>
        </row>
      </sheetData>
      <sheetData sheetId="9">
        <row r="4">
          <cell r="B4">
            <v>0</v>
          </cell>
          <cell r="C4">
            <v>-1253291.7568560136</v>
          </cell>
          <cell r="D4">
            <v>-3676628.6189918467</v>
          </cell>
          <cell r="E4">
            <v>-5604105.5717696249</v>
          </cell>
        </row>
        <row r="7">
          <cell r="B7">
            <v>4735.585</v>
          </cell>
          <cell r="C7">
            <v>-1247711.7568560136</v>
          </cell>
          <cell r="D7">
            <v>-3673178.6189918467</v>
          </cell>
          <cell r="E7">
            <v>-5600565.5717696249</v>
          </cell>
        </row>
        <row r="13">
          <cell r="B13">
            <v>2097527.3418560135</v>
          </cell>
          <cell r="C13">
            <v>2221916.8621358331</v>
          </cell>
          <cell r="D13">
            <v>1727426.952777778</v>
          </cell>
          <cell r="E13">
            <v>1649995.0266666664</v>
          </cell>
          <cell r="G13">
            <v>7696866.1834362913</v>
          </cell>
        </row>
        <row r="20">
          <cell r="G20">
            <v>250000</v>
          </cell>
        </row>
        <row r="23">
          <cell r="B23">
            <v>-10500.000000000002</v>
          </cell>
          <cell r="C23">
            <v>-7000.0000000000009</v>
          </cell>
          <cell r="D23">
            <v>-3500.0000000000005</v>
          </cell>
          <cell r="E23">
            <v>0</v>
          </cell>
          <cell r="G23">
            <v>-21000.000000000004</v>
          </cell>
        </row>
        <row r="24">
          <cell r="B24">
            <v>839500</v>
          </cell>
          <cell r="C24">
            <v>-207000</v>
          </cell>
          <cell r="D24">
            <v>-203500</v>
          </cell>
          <cell r="E24">
            <v>-200000</v>
          </cell>
        </row>
        <row r="26">
          <cell r="B26">
            <v>-1253291.7568560136</v>
          </cell>
          <cell r="C26">
            <v>-3676628.6189918467</v>
          </cell>
          <cell r="D26">
            <v>-5604105.5717696249</v>
          </cell>
          <cell r="E26">
            <v>-7450560.5984362913</v>
          </cell>
          <cell r="G26">
            <v>-7450560.5984362913</v>
          </cell>
        </row>
      </sheetData>
      <sheetData sheetId="10"/>
      <sheetData sheetId="11">
        <row r="3">
          <cell r="B3">
            <v>-3267064.5027224999</v>
          </cell>
          <cell r="C3">
            <v>-3536983.8</v>
          </cell>
          <cell r="D3">
            <v>-2359604.5</v>
          </cell>
          <cell r="E3">
            <v>-2492299.4</v>
          </cell>
        </row>
        <row r="5">
          <cell r="B5">
            <v>0.35</v>
          </cell>
          <cell r="C5">
            <v>0.35</v>
          </cell>
          <cell r="D5">
            <v>0.35</v>
          </cell>
          <cell r="E5">
            <v>0.35</v>
          </cell>
        </row>
        <row r="7">
          <cell r="B7">
            <v>-2123591.9267696249</v>
          </cell>
          <cell r="C7">
            <v>-2299039.4699999997</v>
          </cell>
          <cell r="D7">
            <v>-1533742.925</v>
          </cell>
          <cell r="E7">
            <v>-1619994.61</v>
          </cell>
          <cell r="G7">
            <v>-7576368.9317696244</v>
          </cell>
        </row>
        <row r="11">
          <cell r="B11">
            <v>-2096466.7568560138</v>
          </cell>
          <cell r="C11">
            <v>-2218786.8621358331</v>
          </cell>
          <cell r="D11">
            <v>-1725201.9527777778</v>
          </cell>
          <cell r="E11">
            <v>-1646455.0266666668</v>
          </cell>
          <cell r="G11">
            <v>-7686910.5984362913</v>
          </cell>
        </row>
        <row r="12">
          <cell r="E12">
            <v>-40356280.641790532</v>
          </cell>
          <cell r="G12">
            <v>-40356280.641790532</v>
          </cell>
        </row>
        <row r="13">
          <cell r="B13">
            <v>-2096466.7568560138</v>
          </cell>
          <cell r="C13">
            <v>-2218786.8621358331</v>
          </cell>
          <cell r="D13">
            <v>-1725201.9527777778</v>
          </cell>
          <cell r="E13">
            <v>-42002735.668457195</v>
          </cell>
        </row>
        <row r="18">
          <cell r="B18">
            <v>-39028790.853943117</v>
          </cell>
        </row>
      </sheetData>
      <sheetData sheetId="12">
        <row r="18">
          <cell r="B18">
            <v>75000</v>
          </cell>
          <cell r="C18">
            <v>75000</v>
          </cell>
          <cell r="D18">
            <v>75000</v>
          </cell>
          <cell r="E18">
            <v>75000</v>
          </cell>
        </row>
        <row r="19">
          <cell r="B19">
            <v>62500</v>
          </cell>
          <cell r="C19">
            <v>62500</v>
          </cell>
          <cell r="D19">
            <v>62500</v>
          </cell>
          <cell r="E19">
            <v>62500</v>
          </cell>
        </row>
        <row r="20">
          <cell r="B20">
            <v>50000</v>
          </cell>
          <cell r="C20">
            <v>50000</v>
          </cell>
          <cell r="D20">
            <v>50000</v>
          </cell>
          <cell r="E20">
            <v>50000</v>
          </cell>
        </row>
        <row r="21">
          <cell r="B21">
            <v>43750</v>
          </cell>
          <cell r="C21">
            <v>43750</v>
          </cell>
          <cell r="D21">
            <v>43750</v>
          </cell>
          <cell r="E21">
            <v>43750</v>
          </cell>
        </row>
        <row r="22">
          <cell r="B22">
            <v>40000</v>
          </cell>
          <cell r="C22">
            <v>40000</v>
          </cell>
          <cell r="D22">
            <v>40000</v>
          </cell>
          <cell r="E22">
            <v>40000</v>
          </cell>
        </row>
        <row r="23">
          <cell r="B23">
            <v>33750</v>
          </cell>
          <cell r="C23">
            <v>33750</v>
          </cell>
          <cell r="D23">
            <v>33750</v>
          </cell>
          <cell r="E23">
            <v>33750</v>
          </cell>
        </row>
        <row r="24">
          <cell r="B24">
            <v>28750</v>
          </cell>
          <cell r="C24">
            <v>28750</v>
          </cell>
          <cell r="D24">
            <v>28750</v>
          </cell>
          <cell r="E24">
            <v>28750</v>
          </cell>
        </row>
        <row r="25">
          <cell r="B25">
            <v>15000</v>
          </cell>
          <cell r="C25">
            <v>15000</v>
          </cell>
          <cell r="D25">
            <v>15000</v>
          </cell>
          <cell r="E25">
            <v>15000</v>
          </cell>
        </row>
        <row r="26">
          <cell r="B26">
            <v>10000</v>
          </cell>
          <cell r="C26">
            <v>10000</v>
          </cell>
          <cell r="D26">
            <v>10000</v>
          </cell>
          <cell r="E26">
            <v>10000</v>
          </cell>
        </row>
      </sheetData>
      <sheetData sheetId="13">
        <row r="15">
          <cell r="B15">
            <v>855000</v>
          </cell>
          <cell r="C15">
            <v>855000</v>
          </cell>
          <cell r="D15">
            <v>1146250</v>
          </cell>
          <cell r="E15">
            <v>1213750</v>
          </cell>
        </row>
        <row r="17">
          <cell r="B17">
            <v>991799.99999999988</v>
          </cell>
          <cell r="C17">
            <v>991799.99999999988</v>
          </cell>
          <cell r="D17">
            <v>1329650</v>
          </cell>
          <cell r="E17">
            <v>1407950</v>
          </cell>
          <cell r="G17">
            <v>4721200</v>
          </cell>
        </row>
      </sheetData>
      <sheetData sheetId="14"/>
      <sheetData sheetId="15">
        <row r="9">
          <cell r="B9">
            <v>2243050.0877225003</v>
          </cell>
          <cell r="C9">
            <v>2511613.8000000003</v>
          </cell>
          <cell r="D9">
            <v>992254.5</v>
          </cell>
          <cell r="E9">
            <v>1044689.3999999999</v>
          </cell>
          <cell r="G9">
            <v>6791607.7877225</v>
          </cell>
        </row>
        <row r="15">
          <cell r="B15">
            <v>1028749.9999999999</v>
          </cell>
          <cell r="C15">
            <v>1030949.9999999999</v>
          </cell>
          <cell r="D15">
            <v>1370800</v>
          </cell>
          <cell r="E15">
            <v>1451150</v>
          </cell>
          <cell r="G15">
            <v>4881650</v>
          </cell>
        </row>
        <row r="20">
          <cell r="B20">
            <v>-2238314.5027225004</v>
          </cell>
          <cell r="C20">
            <v>-2506033.8000000003</v>
          </cell>
          <cell r="D20">
            <v>-988804.5</v>
          </cell>
          <cell r="E20">
            <v>-1041149.3999999999</v>
          </cell>
          <cell r="G20">
            <v>-6774302.2027225001</v>
          </cell>
        </row>
        <row r="28">
          <cell r="B28">
            <v>3271800.0877225003</v>
          </cell>
          <cell r="C28">
            <v>3542563.8000000003</v>
          </cell>
          <cell r="D28">
            <v>2363054.5</v>
          </cell>
          <cell r="E28">
            <v>2495839.4</v>
          </cell>
          <cell r="G28">
            <v>11673257.7877225</v>
          </cell>
        </row>
        <row r="35">
          <cell r="B35">
            <v>2368.2925000000005</v>
          </cell>
          <cell r="C35">
            <v>2790.6820000000002</v>
          </cell>
          <cell r="D35">
            <v>1725.66</v>
          </cell>
          <cell r="E35">
            <v>1770.6599999999999</v>
          </cell>
        </row>
        <row r="36">
          <cell r="B36">
            <v>-2363.2925000000005</v>
          </cell>
          <cell r="C36">
            <v>-2784.4820000000004</v>
          </cell>
          <cell r="D36">
            <v>-1719.66</v>
          </cell>
          <cell r="E36">
            <v>-1764.6599999999999</v>
          </cell>
        </row>
        <row r="40">
          <cell r="B40">
            <v>-435.30371293439117</v>
          </cell>
          <cell r="C40">
            <v>-370.24839808625075</v>
          </cell>
          <cell r="D40">
            <v>-797.13431724875841</v>
          </cell>
          <cell r="E40">
            <v>-822.33971416590168</v>
          </cell>
        </row>
      </sheetData>
      <sheetData sheetId="16">
        <row r="3">
          <cell r="B3">
            <v>-39028790.853943117</v>
          </cell>
          <cell r="D3">
            <v>0.6</v>
          </cell>
        </row>
        <row r="4">
          <cell r="B4">
            <v>14833.358571428569</v>
          </cell>
          <cell r="D4">
            <v>0.2</v>
          </cell>
        </row>
        <row r="5">
          <cell r="B5">
            <v>15351.728629032257</v>
          </cell>
          <cell r="D5">
            <v>0.2</v>
          </cell>
        </row>
        <row r="6">
          <cell r="F6">
            <v>-23411237.494925775</v>
          </cell>
        </row>
      </sheetData>
      <sheetData sheetId="17">
        <row r="8">
          <cell r="B8">
            <v>100000000</v>
          </cell>
          <cell r="D8">
            <v>110000000</v>
          </cell>
          <cell r="E8">
            <v>11000000</v>
          </cell>
          <cell r="F8">
            <v>12000000</v>
          </cell>
        </row>
        <row r="9">
          <cell r="B9">
            <v>90000000</v>
          </cell>
          <cell r="D9">
            <v>105000000</v>
          </cell>
          <cell r="E9">
            <v>10000000</v>
          </cell>
          <cell r="F9">
            <v>11000000</v>
          </cell>
        </row>
        <row r="10">
          <cell r="B10">
            <v>80000000</v>
          </cell>
          <cell r="D10">
            <v>95000000</v>
          </cell>
          <cell r="E10">
            <v>10000000</v>
          </cell>
          <cell r="F10">
            <v>10500000</v>
          </cell>
        </row>
        <row r="11">
          <cell r="H11">
            <v>0.8571428571428571</v>
          </cell>
          <cell r="I11">
            <v>9</v>
          </cell>
          <cell r="J11">
            <v>8.1818181818181817</v>
          </cell>
        </row>
        <row r="14">
          <cell r="B14">
            <v>800000000</v>
          </cell>
          <cell r="D14">
            <v>900000000</v>
          </cell>
          <cell r="E14">
            <v>90000000</v>
          </cell>
          <cell r="F14">
            <v>100000000</v>
          </cell>
          <cell r="H14">
            <v>0.88888888888888884</v>
          </cell>
          <cell r="I14">
            <v>8.8888888888888893</v>
          </cell>
          <cell r="J14">
            <v>8</v>
          </cell>
        </row>
        <row r="21">
          <cell r="D21">
            <v>14833.358571428569</v>
          </cell>
        </row>
        <row r="32">
          <cell r="B32">
            <v>75000000</v>
          </cell>
          <cell r="D32">
            <v>80000000</v>
          </cell>
          <cell r="E32">
            <v>8000000</v>
          </cell>
          <cell r="F32">
            <v>80000000</v>
          </cell>
        </row>
        <row r="33">
          <cell r="B33">
            <v>60000000</v>
          </cell>
          <cell r="D33">
            <v>71000000</v>
          </cell>
          <cell r="E33">
            <v>7500000</v>
          </cell>
          <cell r="F33">
            <v>70000000</v>
          </cell>
        </row>
        <row r="34">
          <cell r="B34">
            <v>55000000</v>
          </cell>
          <cell r="D34">
            <v>62000000</v>
          </cell>
          <cell r="E34">
            <v>7000000</v>
          </cell>
          <cell r="F34">
            <v>90000000</v>
          </cell>
        </row>
        <row r="35">
          <cell r="H35">
            <v>0.88709677419354838</v>
          </cell>
          <cell r="I35">
            <v>8</v>
          </cell>
          <cell r="J35">
            <v>0.8571428571428571</v>
          </cell>
        </row>
        <row r="42">
          <cell r="D42">
            <v>15351.728629032257</v>
          </cell>
        </row>
      </sheetData>
      <sheetData sheetId="18">
        <row r="6">
          <cell r="B6">
            <v>500000</v>
          </cell>
        </row>
        <row r="7">
          <cell r="B7">
            <v>250000</v>
          </cell>
        </row>
        <row r="8">
          <cell r="B8">
            <v>250000</v>
          </cell>
        </row>
        <row r="9">
          <cell r="B9">
            <v>-10565.804094296065</v>
          </cell>
        </row>
        <row r="10">
          <cell r="B10">
            <v>0</v>
          </cell>
        </row>
        <row r="11">
          <cell r="B11">
            <v>989434.19590570393</v>
          </cell>
        </row>
        <row r="15">
          <cell r="B15">
            <v>-23411237.494925775</v>
          </cell>
        </row>
        <row r="16">
          <cell r="B16">
            <v>250000</v>
          </cell>
        </row>
        <row r="18">
          <cell r="B18">
            <v>1000000</v>
          </cell>
        </row>
        <row r="20">
          <cell r="B20">
            <v>-1.0678632432573706E-2</v>
          </cell>
        </row>
        <row r="21">
          <cell r="B21">
            <v>-10565.804094296065</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REF"/>
      <sheetName val="MergeCo"/>
      <sheetName val="i&amp;cb workbook1"/>
      <sheetName val="Inputs"/>
      <sheetName val="KGC Sum"/>
      <sheetName val="DAT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put total"/>
      <sheetName val="List"/>
      <sheetName val="Front page Part I "/>
      <sheetName val="Content Part I"/>
      <sheetName val="Market Context"/>
      <sheetName val="Fin Perform - Total OpCo"/>
      <sheetName val="Fin &amp; Op Perform - Brewery (A3)"/>
      <sheetName val="Fin &amp; Op Perf - Wholesale"/>
      <sheetName val="Fin &amp; Op Perform - Softdrinks"/>
      <sheetName val="Enablers"/>
      <sheetName val="Front page Part II"/>
      <sheetName val="Content Part II"/>
      <sheetName val="Key Issues"/>
      <sheetName val="OpCo P&amp;L (Eur)"/>
      <sheetName val="OpCo P&amp;L %RSP"/>
      <sheetName val="Opco ENP, BS (Eur)"/>
      <sheetName val="Opco CF (Eur)"/>
      <sheetName val="OpCo P&amp;L (LC)"/>
      <sheetName val="Opco ENP, BS (LC)"/>
      <sheetName val="Opco CF (LC)"/>
      <sheetName val="OpCo Working Capital (Eur)"/>
      <sheetName val="OpCo Investments &amp; Finance"/>
      <sheetName val="OpCo Funds"/>
      <sheetName val="Front page Part III"/>
      <sheetName val="Content Part III"/>
      <sheetName val="Quickview"/>
      <sheetName val="Brewery Front page"/>
      <sheetName val="Brewery Key Indicators"/>
      <sheetName val="Brewery Sources of Value"/>
      <sheetName val="Brewery P&amp;L (Eur)"/>
      <sheetName val="Brewery P&amp;L EUR per Hl."/>
      <sheetName val="Brewery ENP, BS (Eur)"/>
      <sheetName val="Brewery CF (Eur)"/>
      <sheetName val="Brewery P&amp;L (LC)"/>
      <sheetName val="Brewery ENP, BS (LC)"/>
      <sheetName val="Brewery CF (LC)"/>
      <sheetName val="Brewery TLG - Volume"/>
      <sheetName val="Brewery TLG - Pricing"/>
      <sheetName val="Brewery TLG - Brand Exp.+Contr."/>
      <sheetName val="Brewery TLG - Portfolio Eff."/>
      <sheetName val="Brewery TLG Brand Health H'ken"/>
      <sheetName val="Brewery TLG Brand Health Amstel"/>
      <sheetName val="Brewery TLG Brand Health 3"/>
      <sheetName val="Brewery TLG Brand Health 4"/>
      <sheetName val="Brewery Cost Leadersh. - VC"/>
      <sheetName val="Brewery Cost Leadersh. - FC"/>
      <sheetName val="Brewery Working Capital (Eur)"/>
      <sheetName val="Wholesale Front page"/>
      <sheetName val="Wholesale Key Indicators"/>
      <sheetName val="Wholesale P&amp;L (Eur)"/>
      <sheetName val="Wholesale P&amp;L %RSP"/>
      <sheetName val="Wholesale ENP, BS (Eur)"/>
      <sheetName val="Wholesale CF (Eur)"/>
      <sheetName val="Wholesale P&amp;L (LC)"/>
      <sheetName val="Wholesale ENP, BS (LC)"/>
      <sheetName val="Wholesale CF (LC)"/>
      <sheetName val="Wholesale Contribution"/>
      <sheetName val="Wholesale Cost control"/>
      <sheetName val="Wholesale Working Capital (Eur)"/>
      <sheetName val="Softdrink Front page"/>
      <sheetName val="Softdrink Key Indicators"/>
      <sheetName val="Softdrink P&amp;L (Eur)"/>
      <sheetName val="Softdrink P&amp;L EUR per Hl."/>
      <sheetName val="Softdrink ENP, BS (Eur)"/>
      <sheetName val="Softdrink CF (Eur)"/>
      <sheetName val="Softdrink P&amp;L (LC)"/>
      <sheetName val="Softdrink ENP, BS (LC)"/>
      <sheetName val="Softdrink CF (LC)"/>
      <sheetName val="Softdrink Working Capital (Eur)"/>
      <sheetName val="Real Estate Front page"/>
      <sheetName val="Real Estate Key Indicators"/>
      <sheetName val="Real Estate P&amp;L (Eur)"/>
      <sheetName val="Real Estate P&amp;L %RSP"/>
      <sheetName val="Real Est ENP, BS (Eur)"/>
      <sheetName val="Real Estate CF (Eur)"/>
      <sheetName val="Real Estate P&amp;L (LC)"/>
      <sheetName val="Real Est ENP, BS (LC)"/>
      <sheetName val="Real Estate CF (LC)"/>
      <sheetName val="Real Estate WC (Eur)"/>
      <sheetName val="Maltery Front page"/>
      <sheetName val="Maltery Key Indicators"/>
      <sheetName val="Maltery P&amp;L (Eur)"/>
      <sheetName val="Maltery P&amp;L %RSP"/>
      <sheetName val="Maltery ENP, BS (Eur)"/>
      <sheetName val="Maltery CF (Eur)"/>
      <sheetName val="Maltery P&amp;L (LC)"/>
      <sheetName val="Maltery ENP, BS (LC)"/>
      <sheetName val="Maltery CF (LC)"/>
      <sheetName val="Maltery Working Capital (Eur)"/>
      <sheetName val="Front page Part IV CS"/>
      <sheetName val="OpCo Treasury"/>
      <sheetName val="PP&amp;C Brewery inf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duction_beer"/>
      <sheetName val="Mate_beer"/>
      <sheetName val="erteg-08_beer"/>
      <sheetName val="Budget_beer"/>
      <sheetName val="Budget_beer UNZ"/>
      <sheetName val="erteg-08_beer Tseh"/>
      <sheetName val="erteg-08_beer Tseh (2)"/>
      <sheetName val="Тайлбар"/>
    </sheetNames>
    <sheetDataSet>
      <sheetData sheetId="0" refreshError="1"/>
      <sheetData sheetId="1">
        <row r="194">
          <cell r="F194">
            <v>11735.634298528686</v>
          </cell>
        </row>
        <row r="213">
          <cell r="F213">
            <v>7552.0568446364368</v>
          </cell>
        </row>
      </sheetData>
      <sheetData sheetId="2"/>
      <sheetData sheetId="3" refreshError="1"/>
      <sheetData sheetId="4" refreshError="1"/>
      <sheetData sheetId="5" refreshError="1"/>
      <sheetData sheetId="6" refreshError="1"/>
      <sheetData sheetId="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1 DF_q"/>
      <sheetName val="2011 ex"/>
      <sheetName val="production_ domestic to plant"/>
      <sheetName val="production_ total"/>
      <sheetName val="production_ total_end"/>
      <sheetName val="beer"/>
      <sheetName val="pet"/>
      <sheetName val="vodka"/>
      <sheetName val="milk"/>
      <sheetName val="spirt"/>
      <sheetName val="Zahialga_UNDSEN"/>
      <sheetName val="Zahialga_TUSLAH"/>
      <sheetName val="Zahialga_SBB"/>
      <sheetName val="Sheet1"/>
    </sheetNames>
    <sheetDataSet>
      <sheetData sheetId="0" refreshError="1"/>
      <sheetData sheetId="1" refreshError="1"/>
      <sheetData sheetId="2" refreshError="1"/>
      <sheetData sheetId="3" refreshError="1"/>
      <sheetData sheetId="4" refreshError="1"/>
      <sheetData sheetId="5">
        <row r="9">
          <cell r="D9">
            <v>10017.195496482345</v>
          </cell>
        </row>
      </sheetData>
      <sheetData sheetId="6">
        <row r="8">
          <cell r="E8">
            <v>9450</v>
          </cell>
        </row>
      </sheetData>
      <sheetData sheetId="7">
        <row r="8">
          <cell r="B8" t="str">
            <v>Ñïèðò</v>
          </cell>
        </row>
        <row r="158">
          <cell r="E158">
            <v>260.15712000000002</v>
          </cell>
        </row>
      </sheetData>
      <sheetData sheetId="8">
        <row r="9">
          <cell r="B9" t="str">
            <v>Õóóðàé òîñëîãòîé ñ¿¿</v>
          </cell>
        </row>
      </sheetData>
      <sheetData sheetId="9">
        <row r="9">
          <cell r="B9" t="str">
            <v>Улаан буудай</v>
          </cell>
        </row>
      </sheetData>
      <sheetData sheetId="10">
        <row r="138">
          <cell r="I138">
            <v>3700991.864931555</v>
          </cell>
        </row>
      </sheetData>
      <sheetData sheetId="11">
        <row r="101">
          <cell r="F101">
            <v>1188108.6326723834</v>
          </cell>
        </row>
      </sheetData>
      <sheetData sheetId="12">
        <row r="175">
          <cell r="F175">
            <v>42847051.530857414</v>
          </cell>
        </row>
      </sheetData>
      <sheetData sheetId="1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zardal_huvaari"/>
      <sheetName val="Sheet2"/>
      <sheetName val="Tosov"/>
      <sheetName val="Tosov_III"/>
      <sheetName val="Spirt_tosov"/>
      <sheetName val="Spirt_tosov_III"/>
      <sheetName val="Uildver"/>
      <sheetName val="u-bor"/>
      <sheetName val="Perf_III ul"/>
      <sheetName val="Negtgel"/>
    </sheetNames>
    <sheetDataSet>
      <sheetData sheetId="0">
        <row r="4">
          <cell r="D4">
            <v>109270</v>
          </cell>
        </row>
      </sheetData>
      <sheetData sheetId="1" refreshError="1"/>
      <sheetData sheetId="2" refreshError="1"/>
      <sheetData sheetId="3" refreshError="1"/>
      <sheetData sheetId="4" refreshError="1"/>
      <sheetData sheetId="5" refreshError="1"/>
      <sheetData sheetId="6" refreshError="1"/>
      <sheetData sheetId="7" refreshError="1"/>
      <sheetData sheetId="8">
        <row r="60">
          <cell r="C60">
            <v>788.69413982159995</v>
          </cell>
        </row>
        <row r="65">
          <cell r="D65">
            <v>621.08672616000013</v>
          </cell>
        </row>
      </sheetData>
      <sheetData sheetId="9">
        <row r="11">
          <cell r="G11">
            <v>32628.545890000001</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enarios"/>
      <sheetName val="Summary Outputs"/>
      <sheetName val="Detailed Scenarios"/>
      <sheetName val="Inputs"/>
      <sheetName val="Workings"/>
      <sheetName val="BS"/>
      <sheetName val="CF"/>
      <sheetName val="IS"/>
      <sheetName val="Ratios"/>
      <sheetName val="CAPEX"/>
      <sheetName val="2001&amp;2002"/>
      <sheetName val="1h 2003"/>
      <sheetName val="FRM Fcst Summary"/>
      <sheetName val="FRM Hist Summary"/>
      <sheetName val="FRM HistFinancials"/>
      <sheetName val="Annexe Output"/>
      <sheetName val="Summary_Outputs"/>
      <sheetName val="Detailed_Scenarios"/>
      <sheetName val="1h_2003"/>
      <sheetName val="FRM_Fcst_Summary"/>
      <sheetName val="FRM_Hist_Summary"/>
      <sheetName val="FRM_HistFinancials"/>
      <sheetName val="Annexe_Output"/>
    </sheetNames>
    <sheetDataSet>
      <sheetData sheetId="0">
        <row r="3">
          <cell r="C3" t="b">
            <v>1</v>
          </cell>
        </row>
        <row r="16">
          <cell r="C16" t="b">
            <v>0</v>
          </cell>
        </row>
        <row r="19">
          <cell r="C19">
            <v>1</v>
          </cell>
        </row>
      </sheetData>
      <sheetData sheetId="1"/>
      <sheetData sheetId="2"/>
      <sheetData sheetId="3"/>
      <sheetData sheetId="4">
        <row r="4">
          <cell r="C4">
            <v>1</v>
          </cell>
          <cell r="D4">
            <v>1</v>
          </cell>
          <cell r="E4">
            <v>1.03</v>
          </cell>
          <cell r="F4">
            <v>1.0609</v>
          </cell>
          <cell r="G4">
            <v>1.092727</v>
          </cell>
          <cell r="H4">
            <v>1.13643608</v>
          </cell>
          <cell r="I4">
            <v>1.1818935232000001</v>
          </cell>
          <cell r="J4">
            <v>1.2291692641280001</v>
          </cell>
          <cell r="K4">
            <v>1.2783360346931201</v>
          </cell>
        </row>
        <row r="5">
          <cell r="C5">
            <v>1</v>
          </cell>
          <cell r="D5">
            <v>1</v>
          </cell>
          <cell r="E5">
            <v>1</v>
          </cell>
          <cell r="F5">
            <v>1.08</v>
          </cell>
          <cell r="G5">
            <v>1.1448</v>
          </cell>
          <cell r="H5">
            <v>1.20204</v>
          </cell>
          <cell r="I5">
            <v>1.2621420000000001</v>
          </cell>
          <cell r="J5">
            <v>1.3252491000000002</v>
          </cell>
          <cell r="K5">
            <v>1.3915115550000003</v>
          </cell>
        </row>
        <row r="6">
          <cell r="C6">
            <v>1</v>
          </cell>
          <cell r="D6">
            <v>1</v>
          </cell>
          <cell r="E6">
            <v>1</v>
          </cell>
          <cell r="F6">
            <v>1.02</v>
          </cell>
          <cell r="G6">
            <v>1.0404</v>
          </cell>
          <cell r="H6">
            <v>1.0612079999999999</v>
          </cell>
          <cell r="I6">
            <v>1.08243216</v>
          </cell>
          <cell r="J6">
            <v>1.1040808032</v>
          </cell>
          <cell r="K6">
            <v>1.1261624192640001</v>
          </cell>
        </row>
        <row r="7">
          <cell r="C7">
            <v>59.662999999999997</v>
          </cell>
          <cell r="D7">
            <v>61.5152</v>
          </cell>
          <cell r="E7">
            <v>66.98</v>
          </cell>
          <cell r="F7">
            <v>69.5</v>
          </cell>
          <cell r="G7">
            <v>70.05</v>
          </cell>
          <cell r="H7">
            <v>69.930000000000007</v>
          </cell>
          <cell r="I7">
            <v>70.540000000000006</v>
          </cell>
          <cell r="J7">
            <v>71.150000000000006</v>
          </cell>
          <cell r="K7">
            <v>71.760000000000005</v>
          </cell>
        </row>
        <row r="8">
          <cell r="C8">
            <v>59.662999999999997</v>
          </cell>
          <cell r="D8">
            <v>61.5152</v>
          </cell>
          <cell r="E8">
            <v>66.98</v>
          </cell>
          <cell r="F8">
            <v>70.920415224913498</v>
          </cell>
          <cell r="G8">
            <v>73.701607978831674</v>
          </cell>
          <cell r="H8">
            <v>75.869302331150266</v>
          </cell>
          <cell r="I8">
            <v>78.100752399713514</v>
          </cell>
          <cell r="J8">
            <v>80.397833352646259</v>
          </cell>
          <cell r="K8">
            <v>82.762475510077039</v>
          </cell>
        </row>
        <row r="10">
          <cell r="C10">
            <v>15000</v>
          </cell>
          <cell r="D10">
            <v>15000</v>
          </cell>
          <cell r="E10">
            <v>15450</v>
          </cell>
          <cell r="F10">
            <v>15913.5</v>
          </cell>
          <cell r="G10">
            <v>16390.904999999999</v>
          </cell>
          <cell r="H10">
            <v>17046.5412</v>
          </cell>
          <cell r="I10">
            <v>17728.402848000002</v>
          </cell>
          <cell r="J10">
            <v>18437.538961920003</v>
          </cell>
          <cell r="K10">
            <v>19175.0405203968</v>
          </cell>
        </row>
        <row r="11">
          <cell r="C11">
            <v>5548.8</v>
          </cell>
          <cell r="D11">
            <v>4732.8</v>
          </cell>
          <cell r="E11">
            <v>5605.7527942143324</v>
          </cell>
          <cell r="F11">
            <v>6515.7687905379626</v>
          </cell>
          <cell r="G11">
            <v>7445.454545454545</v>
          </cell>
          <cell r="H11">
            <v>7669.5652173913049</v>
          </cell>
          <cell r="I11">
            <v>8217.391304347826</v>
          </cell>
          <cell r="J11">
            <v>9130.434782608696</v>
          </cell>
          <cell r="K11">
            <v>9860.8695652173919</v>
          </cell>
        </row>
        <row r="12">
          <cell r="D12">
            <v>0.31552000000000002</v>
          </cell>
          <cell r="E12">
            <v>0.36283189606565258</v>
          </cell>
          <cell r="F12">
            <v>0.40944913378816494</v>
          </cell>
          <cell r="G12">
            <v>0.45424304182438646</v>
          </cell>
          <cell r="H12">
            <v>0.44991914356158685</v>
          </cell>
          <cell r="I12">
            <v>0.46351560119668966</v>
          </cell>
          <cell r="J12">
            <v>0.49520897563748895</v>
          </cell>
          <cell r="K12">
            <v>0.51425547470046939</v>
          </cell>
        </row>
        <row r="16">
          <cell r="C16">
            <v>5548.8</v>
          </cell>
          <cell r="D16">
            <v>4732.8</v>
          </cell>
          <cell r="E16">
            <v>5605.7527942143324</v>
          </cell>
          <cell r="F16">
            <v>6515.7687905379626</v>
          </cell>
          <cell r="G16">
            <v>7445.454545454545</v>
          </cell>
          <cell r="H16">
            <v>7669.5652173913049</v>
          </cell>
          <cell r="I16">
            <v>8217.391304347826</v>
          </cell>
          <cell r="J16">
            <v>9130.434782608696</v>
          </cell>
          <cell r="K16">
            <v>9860.8695652173919</v>
          </cell>
        </row>
        <row r="17">
          <cell r="C17">
            <v>231.20000000000002</v>
          </cell>
          <cell r="D17">
            <v>197.20000000000002</v>
          </cell>
          <cell r="E17">
            <v>344.24720578566735</v>
          </cell>
          <cell r="F17">
            <v>414.23120946203738</v>
          </cell>
          <cell r="G17">
            <v>744.54545454545462</v>
          </cell>
          <cell r="H17">
            <v>1150.4347826086953</v>
          </cell>
          <cell r="I17">
            <v>1232.608695652174</v>
          </cell>
          <cell r="J17">
            <v>1369.565217391304</v>
          </cell>
          <cell r="K17">
            <v>1479.1304347826083</v>
          </cell>
        </row>
        <row r="18">
          <cell r="C18">
            <v>5780</v>
          </cell>
          <cell r="D18">
            <v>4930</v>
          </cell>
          <cell r="E18">
            <v>5950</v>
          </cell>
          <cell r="F18">
            <v>6930</v>
          </cell>
          <cell r="G18">
            <v>8190</v>
          </cell>
          <cell r="H18">
            <v>8820</v>
          </cell>
          <cell r="I18">
            <v>9450</v>
          </cell>
          <cell r="J18">
            <v>10500</v>
          </cell>
          <cell r="K18">
            <v>11340</v>
          </cell>
        </row>
        <row r="20">
          <cell r="C20">
            <v>694927.5851955798</v>
          </cell>
          <cell r="D20">
            <v>675211.8362858888</v>
          </cell>
          <cell r="E20">
            <v>968684.48849441414</v>
          </cell>
          <cell r="F20">
            <v>1265635.961411675</v>
          </cell>
          <cell r="G20">
            <v>1446219.9818181819</v>
          </cell>
          <cell r="H20">
            <v>1489751.6869565221</v>
          </cell>
          <cell r="I20">
            <v>1596162.5217391306</v>
          </cell>
          <cell r="J20">
            <v>1773513.9130434785</v>
          </cell>
          <cell r="K20">
            <v>1915395.0260869567</v>
          </cell>
        </row>
        <row r="21">
          <cell r="C21">
            <v>485.31445032626294</v>
          </cell>
          <cell r="D21">
            <v>457.34755819556852</v>
          </cell>
          <cell r="E21">
            <v>860.61801446416837</v>
          </cell>
          <cell r="F21">
            <v>1201.2705074399084</v>
          </cell>
          <cell r="G21">
            <v>2159.1818181818185</v>
          </cell>
          <cell r="H21">
            <v>3336.2608695652161</v>
          </cell>
          <cell r="I21">
            <v>3574.5652173913045</v>
          </cell>
          <cell r="J21">
            <v>3971.7391304347816</v>
          </cell>
          <cell r="K21">
            <v>4289.4782608695641</v>
          </cell>
        </row>
        <row r="22">
          <cell r="C22">
            <v>694927.5851955798</v>
          </cell>
          <cell r="D22">
            <v>675211.8362858888</v>
          </cell>
          <cell r="E22">
            <v>968684.48849441414</v>
          </cell>
          <cell r="F22">
            <v>1366886.838324609</v>
          </cell>
          <cell r="G22">
            <v>1655632.6351854547</v>
          </cell>
          <cell r="H22">
            <v>1790741.1177892177</v>
          </cell>
          <cell r="I22">
            <v>2014583.75751287</v>
          </cell>
          <cell r="J22">
            <v>2350347.7170983483</v>
          </cell>
          <cell r="K22">
            <v>2665294.3111895272</v>
          </cell>
        </row>
        <row r="23">
          <cell r="C23">
            <v>485.31445032626294</v>
          </cell>
          <cell r="D23">
            <v>457.34755819556852</v>
          </cell>
          <cell r="E23">
            <v>860.61801446416837</v>
          </cell>
          <cell r="F23">
            <v>1225.2959175887067</v>
          </cell>
          <cell r="G23">
            <v>2246.4127636363637</v>
          </cell>
          <cell r="H23">
            <v>3540.4667248695637</v>
          </cell>
          <cell r="I23">
            <v>3869.2243493217393</v>
          </cell>
          <cell r="J23">
            <v>4385.1209292313033</v>
          </cell>
          <cell r="K23">
            <v>4830.6492156412041</v>
          </cell>
        </row>
        <row r="24">
          <cell r="C24">
            <v>11647.546807830311</v>
          </cell>
          <cell r="D24">
            <v>10976.341396693642</v>
          </cell>
          <cell r="E24">
            <v>14462.294543063812</v>
          </cell>
          <cell r="F24">
            <v>19667.436522656244</v>
          </cell>
          <cell r="G24">
            <v>23635.012636480438</v>
          </cell>
          <cell r="H24">
            <v>25607.623592009404</v>
          </cell>
          <cell r="I24">
            <v>28559.452190429114</v>
          </cell>
          <cell r="J24">
            <v>33033.699467299339</v>
          </cell>
          <cell r="K24">
            <v>37141.782485918717</v>
          </cell>
        </row>
        <row r="26">
          <cell r="C26">
            <v>723882.90124539565</v>
          </cell>
          <cell r="D26">
            <v>703345.66279780073</v>
          </cell>
          <cell r="E26">
            <v>1026328.6831032241</v>
          </cell>
          <cell r="F26">
            <v>1452044.9045970242</v>
          </cell>
          <cell r="G26">
            <v>1812993.8492781818</v>
          </cell>
          <cell r="H26">
            <v>2038325.9558593463</v>
          </cell>
          <cell r="I26">
            <v>2287518.8431140254</v>
          </cell>
          <cell r="J26">
            <v>2662349.0712131555</v>
          </cell>
          <cell r="K26">
            <v>3011941.6989039402</v>
          </cell>
        </row>
        <row r="27">
          <cell r="C27">
            <v>12132.861258156574</v>
          </cell>
          <cell r="D27">
            <v>11433.68895488921</v>
          </cell>
          <cell r="E27">
            <v>15322.91255752798</v>
          </cell>
          <cell r="F27">
            <v>20892.732440244952</v>
          </cell>
          <cell r="G27">
            <v>25881.425400116801</v>
          </cell>
          <cell r="H27">
            <v>29148.090316878966</v>
          </cell>
          <cell r="I27">
            <v>32428.676539750853</v>
          </cell>
          <cell r="J27">
            <v>37418.820396530646</v>
          </cell>
          <cell r="K27">
            <v>41972.431701559923</v>
          </cell>
        </row>
        <row r="30">
          <cell r="C30">
            <v>4643.1000000000004</v>
          </cell>
          <cell r="D30">
            <v>4643.1000000000004</v>
          </cell>
          <cell r="E30">
            <v>3778.8000000000034</v>
          </cell>
          <cell r="F30">
            <v>5091.9999999999982</v>
          </cell>
          <cell r="G30">
            <v>6700.0000000000018</v>
          </cell>
          <cell r="H30">
            <v>7369.9999999999991</v>
          </cell>
          <cell r="I30">
            <v>7597.7999999999993</v>
          </cell>
          <cell r="J30">
            <v>7597.7999999999993</v>
          </cell>
          <cell r="K30">
            <v>8039.9999999999955</v>
          </cell>
        </row>
        <row r="31">
          <cell r="C31">
            <v>2286.9000000000005</v>
          </cell>
          <cell r="D31">
            <v>2286.9000000000005</v>
          </cell>
          <cell r="E31">
            <v>1861.2000000000019</v>
          </cell>
          <cell r="F31">
            <v>2507.9999999999995</v>
          </cell>
          <cell r="G31">
            <v>3300.0000000000014</v>
          </cell>
          <cell r="H31">
            <v>3630</v>
          </cell>
          <cell r="I31">
            <v>3742.2000000000003</v>
          </cell>
          <cell r="J31">
            <v>3742.2000000000003</v>
          </cell>
          <cell r="K31">
            <v>3959.9999999999982</v>
          </cell>
        </row>
        <row r="32">
          <cell r="C32">
            <v>6930.0000000000009</v>
          </cell>
          <cell r="D32">
            <v>6930.0000000000009</v>
          </cell>
          <cell r="E32">
            <v>5640.0000000000055</v>
          </cell>
          <cell r="F32">
            <v>7599.9999999999982</v>
          </cell>
          <cell r="G32">
            <v>10000.000000000004</v>
          </cell>
          <cell r="H32">
            <v>11000</v>
          </cell>
          <cell r="I32">
            <v>11340</v>
          </cell>
          <cell r="J32">
            <v>11340</v>
          </cell>
          <cell r="K32">
            <v>11999.999999999993</v>
          </cell>
        </row>
        <row r="34">
          <cell r="C34">
            <v>177066.14926576448</v>
          </cell>
          <cell r="D34">
            <v>219309.6223129837</v>
          </cell>
          <cell r="E34">
            <v>278414.42640000029</v>
          </cell>
          <cell r="F34">
            <v>306955.9439999999</v>
          </cell>
          <cell r="G34">
            <v>350037.48000000016</v>
          </cell>
          <cell r="H34">
            <v>362086.84710000001</v>
          </cell>
          <cell r="I34">
            <v>373278.62237400003</v>
          </cell>
          <cell r="J34">
            <v>373278.62237400003</v>
          </cell>
          <cell r="K34">
            <v>395003.83319999982</v>
          </cell>
        </row>
        <row r="35">
          <cell r="C35">
            <v>1461.7381871387149</v>
          </cell>
          <cell r="D35">
            <v>1755.9590505112055</v>
          </cell>
          <cell r="E35">
            <v>2047.3200000000022</v>
          </cell>
          <cell r="F35">
            <v>2257.1999999999998</v>
          </cell>
          <cell r="G35">
            <v>2574.0000000000014</v>
          </cell>
          <cell r="H35">
            <v>2662.605</v>
          </cell>
          <cell r="I35">
            <v>2744.9037000000003</v>
          </cell>
          <cell r="J35">
            <v>2744.9037000000003</v>
          </cell>
          <cell r="K35">
            <v>2904.6599999999989</v>
          </cell>
        </row>
        <row r="36">
          <cell r="C36">
            <v>177066.14926576448</v>
          </cell>
          <cell r="D36">
            <v>219309.6223129837</v>
          </cell>
          <cell r="E36">
            <v>278414.42640000029</v>
          </cell>
          <cell r="F36">
            <v>331512.41951999994</v>
          </cell>
          <cell r="G36">
            <v>400722.90710400022</v>
          </cell>
          <cell r="H36">
            <v>435242.87368808402</v>
          </cell>
          <cell r="I36">
            <v>471130.62700036517</v>
          </cell>
          <cell r="J36">
            <v>494687.15835038346</v>
          </cell>
          <cell r="K36">
            <v>549652.39816709247</v>
          </cell>
        </row>
        <row r="37">
          <cell r="C37">
            <v>1461.7381871387149</v>
          </cell>
          <cell r="D37">
            <v>1755.9590505112055</v>
          </cell>
          <cell r="E37">
            <v>2047.3200000000022</v>
          </cell>
          <cell r="F37">
            <v>2302.3440000000001</v>
          </cell>
          <cell r="G37">
            <v>2677.9896000000012</v>
          </cell>
          <cell r="H37">
            <v>2825.5777268399997</v>
          </cell>
          <cell r="I37">
            <v>2971.1720409829923</v>
          </cell>
          <cell r="J37">
            <v>3030.5954818026521</v>
          </cell>
          <cell r="K37">
            <v>3271.118932739369</v>
          </cell>
        </row>
        <row r="38">
          <cell r="C38">
            <v>2967.7714708573908</v>
          </cell>
          <cell r="D38">
            <v>3565.1289813409321</v>
          </cell>
          <cell r="E38">
            <v>4156.6800000000039</v>
          </cell>
          <cell r="F38">
            <v>4769.9628707913662</v>
          </cell>
          <cell r="G38">
            <v>5720.5268680085683</v>
          </cell>
          <cell r="H38">
            <v>6223.9793177189185</v>
          </cell>
          <cell r="I38">
            <v>6678.9144740624488</v>
          </cell>
          <cell r="J38">
            <v>6952.7358868641377</v>
          </cell>
          <cell r="K38">
            <v>7659.5930625291585</v>
          </cell>
        </row>
        <row r="40">
          <cell r="C40">
            <v>264277.83472502162</v>
          </cell>
          <cell r="D40">
            <v>327327.79449699062</v>
          </cell>
          <cell r="E40">
            <v>415543.92000000045</v>
          </cell>
          <cell r="F40">
            <v>491525.32751999993</v>
          </cell>
          <cell r="G40">
            <v>588316.07858400024</v>
          </cell>
          <cell r="H40">
            <v>632835.52412600524</v>
          </cell>
          <cell r="I40">
            <v>680717.10277130548</v>
          </cell>
          <cell r="J40">
            <v>710314.02688064217</v>
          </cell>
          <cell r="K40">
            <v>784387.89278046961</v>
          </cell>
        </row>
        <row r="41">
          <cell r="C41">
            <v>4429.5096579961055</v>
          </cell>
          <cell r="D41">
            <v>5321.0880318521376</v>
          </cell>
          <cell r="E41">
            <v>6204.0000000000064</v>
          </cell>
          <cell r="F41">
            <v>7072.3068707913662</v>
          </cell>
          <cell r="G41">
            <v>8398.5164680085691</v>
          </cell>
          <cell r="H41">
            <v>9049.5570445589183</v>
          </cell>
          <cell r="I41">
            <v>9650.086515045441</v>
          </cell>
          <cell r="J41">
            <v>9983.3313686667898</v>
          </cell>
          <cell r="K41">
            <v>10930.711995268528</v>
          </cell>
        </row>
        <row r="44">
          <cell r="C44">
            <v>1618.4317999999998</v>
          </cell>
          <cell r="D44">
            <v>1660.6</v>
          </cell>
          <cell r="E44">
            <v>1396.4999999999984</v>
          </cell>
          <cell r="F44">
            <v>1899.9999999999991</v>
          </cell>
          <cell r="G44">
            <v>2089.9999999999982</v>
          </cell>
          <cell r="H44">
            <v>2280.0000000000018</v>
          </cell>
          <cell r="I44">
            <v>2849.9999999999991</v>
          </cell>
          <cell r="J44">
            <v>2849.9999999999991</v>
          </cell>
          <cell r="K44">
            <v>2849.9999999999991</v>
          </cell>
        </row>
        <row r="45">
          <cell r="C45">
            <v>83.56819999999999</v>
          </cell>
          <cell r="D45">
            <v>87.4</v>
          </cell>
          <cell r="E45">
            <v>73.499999999999929</v>
          </cell>
          <cell r="F45">
            <v>99.999999999999957</v>
          </cell>
          <cell r="G45">
            <v>109.99999999999991</v>
          </cell>
          <cell r="H45">
            <v>120.0000000000001</v>
          </cell>
          <cell r="I45">
            <v>149.99999999999997</v>
          </cell>
          <cell r="J45">
            <v>149.99999999999997</v>
          </cell>
          <cell r="K45">
            <v>149.99999999999997</v>
          </cell>
        </row>
        <row r="46">
          <cell r="C46">
            <v>1701.9999999999998</v>
          </cell>
          <cell r="D46">
            <v>1748</v>
          </cell>
          <cell r="E46">
            <v>1469.9999999999984</v>
          </cell>
          <cell r="F46">
            <v>1999.9999999999991</v>
          </cell>
          <cell r="G46">
            <v>2199.9999999999982</v>
          </cell>
          <cell r="H46">
            <v>2400.0000000000018</v>
          </cell>
          <cell r="I46">
            <v>2999.9999999999991</v>
          </cell>
          <cell r="J46">
            <v>2999.9999999999991</v>
          </cell>
          <cell r="K46">
            <v>2999.9999999999991</v>
          </cell>
        </row>
        <row r="48">
          <cell r="C48">
            <v>105426.42886405152</v>
          </cell>
          <cell r="D48">
            <v>126431.6955967555</v>
          </cell>
          <cell r="E48">
            <v>129870.87099999987</v>
          </cell>
          <cell r="F48">
            <v>175621.55999999991</v>
          </cell>
          <cell r="G48">
            <v>165186.07599999986</v>
          </cell>
          <cell r="H48">
            <v>180202.99200000014</v>
          </cell>
          <cell r="I48">
            <v>225253.73999999993</v>
          </cell>
          <cell r="J48">
            <v>225253.73999999993</v>
          </cell>
          <cell r="K48">
            <v>225253.73999999993</v>
          </cell>
        </row>
        <row r="49">
          <cell r="C49">
            <v>91.241213679047661</v>
          </cell>
          <cell r="D49">
            <v>108.17326072662188</v>
          </cell>
          <cell r="E49">
            <v>102.04999999999991</v>
          </cell>
          <cell r="F49">
            <v>137.99999999999994</v>
          </cell>
          <cell r="G49">
            <v>129.7999999999999</v>
          </cell>
          <cell r="H49">
            <v>141.60000000000011</v>
          </cell>
          <cell r="I49">
            <v>176.99999999999994</v>
          </cell>
          <cell r="J49">
            <v>176.99999999999994</v>
          </cell>
          <cell r="K49">
            <v>176.99999999999994</v>
          </cell>
        </row>
        <row r="50">
          <cell r="C50">
            <v>105426.42886405152</v>
          </cell>
          <cell r="D50">
            <v>126431.6955967555</v>
          </cell>
          <cell r="E50">
            <v>129870.87099999987</v>
          </cell>
          <cell r="F50">
            <v>189671.28479999991</v>
          </cell>
          <cell r="G50">
            <v>189105.01980479984</v>
          </cell>
          <cell r="H50">
            <v>216611.20450368017</v>
          </cell>
          <cell r="I50">
            <v>284302.20591107995</v>
          </cell>
          <cell r="J50">
            <v>298517.31620663393</v>
          </cell>
          <cell r="K50">
            <v>313443.1820169657</v>
          </cell>
        </row>
        <row r="51">
          <cell r="C51">
            <v>91.241213679047661</v>
          </cell>
          <cell r="D51">
            <v>108.17326072662188</v>
          </cell>
          <cell r="E51">
            <v>102.04999999999991</v>
          </cell>
          <cell r="F51">
            <v>140.75999999999993</v>
          </cell>
          <cell r="G51">
            <v>135.0439199999999</v>
          </cell>
          <cell r="H51">
            <v>150.2670528000001</v>
          </cell>
          <cell r="I51">
            <v>191.59049231999992</v>
          </cell>
          <cell r="J51">
            <v>195.42230216639993</v>
          </cell>
          <cell r="K51">
            <v>199.33074820972794</v>
          </cell>
        </row>
        <row r="52">
          <cell r="C52">
            <v>1767.0319773402532</v>
          </cell>
          <cell r="D52">
            <v>2055.2919538058154</v>
          </cell>
          <cell r="E52">
            <v>1938.949999999998</v>
          </cell>
          <cell r="F52">
            <v>2729.0832345323729</v>
          </cell>
          <cell r="G52">
            <v>2699.5720171991411</v>
          </cell>
          <cell r="H52">
            <v>3097.5433219459483</v>
          </cell>
          <cell r="I52">
            <v>4030.368668997447</v>
          </cell>
          <cell r="J52">
            <v>4195.6052875141795</v>
          </cell>
          <cell r="K52">
            <v>4367.937319077002</v>
          </cell>
        </row>
        <row r="54">
          <cell r="C54">
            <v>110870.15339578454</v>
          </cell>
          <cell r="D54">
            <v>133085.99536500577</v>
          </cell>
          <cell r="E54">
            <v>136706.17999999988</v>
          </cell>
          <cell r="F54">
            <v>199454.10479999991</v>
          </cell>
          <cell r="G54">
            <v>198564.84640079984</v>
          </cell>
          <cell r="H54">
            <v>227119.37950598417</v>
          </cell>
          <cell r="I54">
            <v>297816.99923933274</v>
          </cell>
          <cell r="J54">
            <v>312421.61300577328</v>
          </cell>
          <cell r="K54">
            <v>327747.15650849574</v>
          </cell>
        </row>
        <row r="55">
          <cell r="C55">
            <v>1858.2731910193008</v>
          </cell>
          <cell r="D55">
            <v>2163.4652145324371</v>
          </cell>
          <cell r="E55">
            <v>2040.999999999998</v>
          </cell>
          <cell r="F55">
            <v>2869.8432345323727</v>
          </cell>
          <cell r="G55">
            <v>2834.6159371991412</v>
          </cell>
          <cell r="H55">
            <v>3247.8103747459481</v>
          </cell>
          <cell r="I55">
            <v>4221.9591613174471</v>
          </cell>
          <cell r="J55">
            <v>4391.0275896805797</v>
          </cell>
          <cell r="K55">
            <v>4567.26806728673</v>
          </cell>
        </row>
        <row r="59">
          <cell r="C59">
            <v>453.30128533669085</v>
          </cell>
          <cell r="D59">
            <v>756.13029214707501</v>
          </cell>
          <cell r="E59">
            <v>0</v>
          </cell>
          <cell r="F59">
            <v>0</v>
          </cell>
          <cell r="G59">
            <v>0</v>
          </cell>
          <cell r="H59">
            <v>0</v>
          </cell>
          <cell r="I59">
            <v>0</v>
          </cell>
          <cell r="J59">
            <v>0</v>
          </cell>
          <cell r="K59">
            <v>0</v>
          </cell>
        </row>
        <row r="60">
          <cell r="C60">
            <v>23.388704529715838</v>
          </cell>
          <cell r="D60">
            <v>39.013584476955849</v>
          </cell>
          <cell r="E60">
            <v>0</v>
          </cell>
          <cell r="F60">
            <v>0</v>
          </cell>
          <cell r="G60">
            <v>0</v>
          </cell>
          <cell r="H60">
            <v>0</v>
          </cell>
          <cell r="I60">
            <v>0</v>
          </cell>
          <cell r="J60">
            <v>0</v>
          </cell>
          <cell r="K60">
            <v>0</v>
          </cell>
        </row>
        <row r="61">
          <cell r="C61">
            <v>476.68998986640668</v>
          </cell>
          <cell r="D61">
            <v>795.1438766240309</v>
          </cell>
          <cell r="E61">
            <v>0</v>
          </cell>
          <cell r="F61">
            <v>0</v>
          </cell>
          <cell r="G61">
            <v>0</v>
          </cell>
          <cell r="H61">
            <v>0</v>
          </cell>
          <cell r="I61">
            <v>0</v>
          </cell>
          <cell r="J61">
            <v>0</v>
          </cell>
          <cell r="K61">
            <v>0</v>
          </cell>
        </row>
        <row r="63">
          <cell r="C63">
            <v>29528.544676724567</v>
          </cell>
          <cell r="D63">
            <v>49255.159505020907</v>
          </cell>
          <cell r="E63">
            <v>0</v>
          </cell>
          <cell r="F63">
            <v>0</v>
          </cell>
          <cell r="G63">
            <v>0</v>
          </cell>
          <cell r="H63">
            <v>0</v>
          </cell>
          <cell r="I63">
            <v>0</v>
          </cell>
          <cell r="J63">
            <v>0</v>
          </cell>
          <cell r="K63">
            <v>0</v>
          </cell>
        </row>
        <row r="64">
          <cell r="C64">
            <v>25.536194242210708</v>
          </cell>
          <cell r="D64">
            <v>41.313168699473316</v>
          </cell>
          <cell r="E64">
            <v>0</v>
          </cell>
          <cell r="F64">
            <v>0</v>
          </cell>
          <cell r="G64">
            <v>0</v>
          </cell>
          <cell r="H64">
            <v>0</v>
          </cell>
          <cell r="I64">
            <v>0</v>
          </cell>
          <cell r="J64">
            <v>0</v>
          </cell>
          <cell r="K64">
            <v>0</v>
          </cell>
        </row>
        <row r="65">
          <cell r="C65">
            <v>29528.544676724567</v>
          </cell>
          <cell r="D65">
            <v>49255.159505020907</v>
          </cell>
          <cell r="E65">
            <v>0</v>
          </cell>
          <cell r="F65">
            <v>0</v>
          </cell>
          <cell r="G65">
            <v>0</v>
          </cell>
          <cell r="H65">
            <v>0</v>
          </cell>
          <cell r="I65">
            <v>0</v>
          </cell>
          <cell r="J65">
            <v>0</v>
          </cell>
          <cell r="K65">
            <v>0</v>
          </cell>
        </row>
        <row r="66">
          <cell r="C66">
            <v>25.536194242210708</v>
          </cell>
          <cell r="D66">
            <v>41.313168699473316</v>
          </cell>
          <cell r="E66">
            <v>0</v>
          </cell>
          <cell r="F66">
            <v>0</v>
          </cell>
          <cell r="G66">
            <v>0</v>
          </cell>
          <cell r="H66">
            <v>0</v>
          </cell>
          <cell r="I66">
            <v>0</v>
          </cell>
          <cell r="J66">
            <v>0</v>
          </cell>
          <cell r="K66">
            <v>0</v>
          </cell>
        </row>
        <row r="67">
          <cell r="C67">
            <v>494.92222443934378</v>
          </cell>
          <cell r="D67">
            <v>800.69900618092618</v>
          </cell>
          <cell r="E67">
            <v>0</v>
          </cell>
          <cell r="F67">
            <v>0</v>
          </cell>
          <cell r="G67">
            <v>0</v>
          </cell>
          <cell r="H67">
            <v>0</v>
          </cell>
          <cell r="I67">
            <v>0</v>
          </cell>
          <cell r="J67">
            <v>0</v>
          </cell>
          <cell r="K67">
            <v>0</v>
          </cell>
        </row>
        <row r="69">
          <cell r="C69">
            <v>31052.110633797583</v>
          </cell>
          <cell r="D69">
            <v>51796.547340202749</v>
          </cell>
          <cell r="E69">
            <v>0</v>
          </cell>
          <cell r="F69">
            <v>0</v>
          </cell>
          <cell r="G69">
            <v>0</v>
          </cell>
          <cell r="H69">
            <v>0</v>
          </cell>
          <cell r="I69">
            <v>0</v>
          </cell>
          <cell r="J69">
            <v>0</v>
          </cell>
          <cell r="K69">
            <v>0</v>
          </cell>
        </row>
        <row r="70">
          <cell r="C70">
            <v>520.45841868155446</v>
          </cell>
          <cell r="D70">
            <v>842.01217488039947</v>
          </cell>
          <cell r="E70">
            <v>0</v>
          </cell>
          <cell r="F70">
            <v>0</v>
          </cell>
          <cell r="G70">
            <v>0</v>
          </cell>
          <cell r="H70">
            <v>0</v>
          </cell>
          <cell r="I70">
            <v>0</v>
          </cell>
          <cell r="J70">
            <v>0</v>
          </cell>
          <cell r="K70">
            <v>0</v>
          </cell>
        </row>
        <row r="76">
          <cell r="C76">
            <v>14888.689989866407</v>
          </cell>
          <cell r="D76">
            <v>14403.143876624032</v>
          </cell>
          <cell r="E76">
            <v>13060.000000000004</v>
          </cell>
          <cell r="F76">
            <v>16529.999999999996</v>
          </cell>
          <cell r="G76">
            <v>20390</v>
          </cell>
          <cell r="H76">
            <v>22220</v>
          </cell>
          <cell r="I76">
            <v>23790</v>
          </cell>
          <cell r="J76">
            <v>24840</v>
          </cell>
          <cell r="K76">
            <v>26339.999999999993</v>
          </cell>
        </row>
        <row r="78">
          <cell r="C78">
            <v>1130082.9999999993</v>
          </cell>
          <cell r="D78">
            <v>1215556</v>
          </cell>
          <cell r="E78">
            <v>1578578.7831032246</v>
          </cell>
          <cell r="F78">
            <v>2143024.3369170241</v>
          </cell>
          <cell r="G78">
            <v>2599874.774262982</v>
          </cell>
          <cell r="H78">
            <v>2898280.8594913357</v>
          </cell>
          <cell r="I78">
            <v>3266052.9451246634</v>
          </cell>
          <cell r="J78">
            <v>3685084.7110995706</v>
          </cell>
          <cell r="K78">
            <v>4124076.7481929054</v>
          </cell>
        </row>
        <row r="79">
          <cell r="C79">
            <v>18941.102525853534</v>
          </cell>
          <cell r="D79">
            <v>19760.254376154186</v>
          </cell>
          <cell r="E79">
            <v>23567.912557527983</v>
          </cell>
          <cell r="F79">
            <v>30834.882545568689</v>
          </cell>
          <cell r="G79">
            <v>37114.557805324512</v>
          </cell>
          <cell r="H79">
            <v>41445.457736183831</v>
          </cell>
          <cell r="I79">
            <v>46300.72221611374</v>
          </cell>
          <cell r="J79">
            <v>51793.179354878012</v>
          </cell>
          <cell r="K79">
            <v>57470.411764115182</v>
          </cell>
        </row>
        <row r="87">
          <cell r="C87">
            <v>0</v>
          </cell>
          <cell r="D87">
            <v>0</v>
          </cell>
          <cell r="E87">
            <v>211873.404670338</v>
          </cell>
          <cell r="F87">
            <v>255559.90320907629</v>
          </cell>
          <cell r="G87">
            <v>319086.91747296002</v>
          </cell>
          <cell r="H87">
            <v>366898.67205468233</v>
          </cell>
          <cell r="I87">
            <v>411753.39176052454</v>
          </cell>
          <cell r="J87">
            <v>479222.83281836798</v>
          </cell>
          <cell r="K87">
            <v>542149.50580270926</v>
          </cell>
        </row>
        <row r="88">
          <cell r="C88">
            <v>916831.00000000023</v>
          </cell>
          <cell r="D88">
            <v>1032753.2486463998</v>
          </cell>
          <cell r="E88">
            <v>121720.20091540921</v>
          </cell>
          <cell r="F88">
            <v>149496.8141580839</v>
          </cell>
          <cell r="G88">
            <v>181299.3849278182</v>
          </cell>
          <cell r="H88">
            <v>203832.59558593464</v>
          </cell>
          <cell r="I88">
            <v>228751.88431140257</v>
          </cell>
          <cell r="J88">
            <v>266234.90712131554</v>
          </cell>
          <cell r="K88">
            <v>301194.16989039403</v>
          </cell>
        </row>
        <row r="89">
          <cell r="C89">
            <v>0</v>
          </cell>
          <cell r="D89">
            <v>0</v>
          </cell>
          <cell r="E89">
            <v>3163.2338708620182</v>
          </cell>
          <cell r="F89">
            <v>3677.120909483112</v>
          </cell>
          <cell r="G89">
            <v>4555.1308704205576</v>
          </cell>
          <cell r="H89">
            <v>5246.6562570382139</v>
          </cell>
          <cell r="I89">
            <v>5837.1617771551528</v>
          </cell>
          <cell r="J89">
            <v>6735.3876713755153</v>
          </cell>
          <cell r="K89">
            <v>7555.0377062807866</v>
          </cell>
        </row>
        <row r="90">
          <cell r="C90">
            <v>15366.827011715808</v>
          </cell>
          <cell r="D90">
            <v>16788.586376154184</v>
          </cell>
          <cell r="E90">
            <v>1817.2618828815946</v>
          </cell>
          <cell r="F90">
            <v>2151.0332972386173</v>
          </cell>
          <cell r="G90">
            <v>2588.1425400116805</v>
          </cell>
          <cell r="H90">
            <v>2914.809031687897</v>
          </cell>
          <cell r="I90">
            <v>3242.8676539750859</v>
          </cell>
          <cell r="J90">
            <v>3741.8820396530641</v>
          </cell>
          <cell r="K90">
            <v>4197.2431701559926</v>
          </cell>
        </row>
        <row r="94">
          <cell r="C94">
            <v>0</v>
          </cell>
          <cell r="D94">
            <v>0</v>
          </cell>
          <cell r="E94">
            <v>109445.32000000008</v>
          </cell>
          <cell r="F94">
            <v>129271.16113775999</v>
          </cell>
          <cell r="G94">
            <v>154727.12866759207</v>
          </cell>
          <cell r="H94">
            <v>166435.74284513938</v>
          </cell>
          <cell r="I94">
            <v>179028.59802885336</v>
          </cell>
          <cell r="J94">
            <v>186812.58906960889</v>
          </cell>
          <cell r="K94">
            <v>206294.01580126351</v>
          </cell>
        </row>
        <row r="95">
          <cell r="C95">
            <v>0</v>
          </cell>
          <cell r="D95">
            <v>0</v>
          </cell>
          <cell r="E95">
            <v>44809.619999999995</v>
          </cell>
          <cell r="F95">
            <v>53431.340283779937</v>
          </cell>
          <cell r="G95">
            <v>60890.714133444024</v>
          </cell>
          <cell r="H95">
            <v>65498.476747041539</v>
          </cell>
          <cell r="I95">
            <v>70454.220136830118</v>
          </cell>
          <cell r="J95">
            <v>73517.501782146457</v>
          </cell>
          <cell r="K95">
            <v>81184.146902778608</v>
          </cell>
        </row>
        <row r="96">
          <cell r="C96">
            <v>0</v>
          </cell>
          <cell r="D96">
            <v>0</v>
          </cell>
          <cell r="E96">
            <v>1634.0000000000011</v>
          </cell>
          <cell r="F96">
            <v>1860.0167070181294</v>
          </cell>
          <cell r="G96">
            <v>2208.8098310862538</v>
          </cell>
          <cell r="H96">
            <v>2380.0335027189958</v>
          </cell>
          <cell r="I96">
            <v>2537.9727534569515</v>
          </cell>
          <cell r="J96">
            <v>2625.6161499593659</v>
          </cell>
          <cell r="K96">
            <v>2874.7772547556228</v>
          </cell>
        </row>
        <row r="97">
          <cell r="C97">
            <v>0</v>
          </cell>
          <cell r="D97">
            <v>0</v>
          </cell>
          <cell r="E97">
            <v>668.99999999999989</v>
          </cell>
          <cell r="F97">
            <v>768.79626307597027</v>
          </cell>
          <cell r="G97">
            <v>869.24645443888687</v>
          </cell>
          <cell r="H97">
            <v>936.62915411184804</v>
          </cell>
          <cell r="I97">
            <v>998.7839543072032</v>
          </cell>
          <cell r="J97">
            <v>1033.2747966570128</v>
          </cell>
          <cell r="K97">
            <v>1131.3286915102926</v>
          </cell>
        </row>
        <row r="101">
          <cell r="C101">
            <v>0</v>
          </cell>
          <cell r="D101">
            <v>0</v>
          </cell>
          <cell r="E101">
            <v>59746.159999999887</v>
          </cell>
          <cell r="F101">
            <v>89754.347159999961</v>
          </cell>
          <cell r="G101">
            <v>87368.532416351925</v>
          </cell>
          <cell r="H101">
            <v>99932.526982633033</v>
          </cell>
          <cell r="I101">
            <v>131039.47966530641</v>
          </cell>
          <cell r="J101">
            <v>137465.50972254024</v>
          </cell>
          <cell r="K101">
            <v>144208.74886373812</v>
          </cell>
        </row>
        <row r="102">
          <cell r="C102">
            <v>0</v>
          </cell>
          <cell r="D102">
            <v>0</v>
          </cell>
          <cell r="E102">
            <v>10515.859999999988</v>
          </cell>
          <cell r="F102">
            <v>16069.132038371754</v>
          </cell>
          <cell r="G102">
            <v>15885.187712063987</v>
          </cell>
          <cell r="H102">
            <v>18169.550360478734</v>
          </cell>
          <cell r="I102">
            <v>23825.35993914662</v>
          </cell>
          <cell r="J102">
            <v>24993.729040461862</v>
          </cell>
          <cell r="K102">
            <v>26219.77252067966</v>
          </cell>
        </row>
        <row r="103">
          <cell r="C103">
            <v>0</v>
          </cell>
          <cell r="D103">
            <v>0</v>
          </cell>
          <cell r="E103">
            <v>891.99999999999829</v>
          </cell>
          <cell r="F103">
            <v>1291.4294555395677</v>
          </cell>
          <cell r="G103">
            <v>1247.231012367622</v>
          </cell>
          <cell r="H103">
            <v>1429.0365648882171</v>
          </cell>
          <cell r="I103">
            <v>1857.6620309796767</v>
          </cell>
          <cell r="J103">
            <v>1932.052139459455</v>
          </cell>
          <cell r="K103">
            <v>2009.5979496061609</v>
          </cell>
        </row>
        <row r="104">
          <cell r="C104">
            <v>0</v>
          </cell>
          <cell r="D104">
            <v>0</v>
          </cell>
          <cell r="E104">
            <v>156.9999999999998</v>
          </cell>
          <cell r="F104">
            <v>231.2105329262123</v>
          </cell>
          <cell r="G104">
            <v>226.7692749759313</v>
          </cell>
          <cell r="H104">
            <v>259.82482997967583</v>
          </cell>
          <cell r="I104">
            <v>337.75673290539578</v>
          </cell>
          <cell r="J104">
            <v>351.2822071744464</v>
          </cell>
          <cell r="K104">
            <v>365.38144538293841</v>
          </cell>
        </row>
        <row r="108">
          <cell r="C108">
            <v>0</v>
          </cell>
          <cell r="D108">
            <v>0</v>
          </cell>
          <cell r="E108">
            <v>0</v>
          </cell>
          <cell r="F108">
            <v>0</v>
          </cell>
          <cell r="G108">
            <v>0</v>
          </cell>
          <cell r="H108">
            <v>0</v>
          </cell>
          <cell r="I108">
            <v>0</v>
          </cell>
          <cell r="J108">
            <v>0</v>
          </cell>
          <cell r="K108">
            <v>0</v>
          </cell>
        </row>
        <row r="109">
          <cell r="C109">
            <v>0</v>
          </cell>
          <cell r="D109">
            <v>0</v>
          </cell>
          <cell r="E109">
            <v>0</v>
          </cell>
          <cell r="F109">
            <v>0</v>
          </cell>
          <cell r="G109">
            <v>0</v>
          </cell>
          <cell r="H109">
            <v>0</v>
          </cell>
          <cell r="I109">
            <v>0</v>
          </cell>
          <cell r="J109">
            <v>0</v>
          </cell>
          <cell r="K109">
            <v>0</v>
          </cell>
        </row>
        <row r="110">
          <cell r="C110">
            <v>0</v>
          </cell>
          <cell r="D110">
            <v>0</v>
          </cell>
          <cell r="E110">
            <v>0</v>
          </cell>
          <cell r="F110">
            <v>0</v>
          </cell>
          <cell r="G110">
            <v>0</v>
          </cell>
          <cell r="H110">
            <v>0</v>
          </cell>
          <cell r="I110">
            <v>0</v>
          </cell>
          <cell r="J110">
            <v>0</v>
          </cell>
          <cell r="K110">
            <v>0</v>
          </cell>
        </row>
        <row r="111">
          <cell r="C111">
            <v>0</v>
          </cell>
          <cell r="D111">
            <v>0</v>
          </cell>
          <cell r="E111">
            <v>0</v>
          </cell>
          <cell r="F111">
            <v>0</v>
          </cell>
          <cell r="G111">
            <v>0</v>
          </cell>
          <cell r="H111">
            <v>0</v>
          </cell>
          <cell r="I111">
            <v>0</v>
          </cell>
          <cell r="J111">
            <v>0</v>
          </cell>
          <cell r="K111">
            <v>0</v>
          </cell>
        </row>
        <row r="114">
          <cell r="E114">
            <v>692735.07751747686</v>
          </cell>
          <cell r="F114">
            <v>1046988.1872298641</v>
          </cell>
          <cell r="G114">
            <v>1312607.5468774037</v>
          </cell>
          <cell r="H114">
            <v>1467594.6882187293</v>
          </cell>
          <cell r="I114">
            <v>1647013.5670420984</v>
          </cell>
          <cell r="J114">
            <v>1916891.3312734719</v>
          </cell>
          <cell r="K114">
            <v>2168598.023210837</v>
          </cell>
        </row>
        <row r="115">
          <cell r="E115">
            <v>10342.416803784366</v>
          </cell>
          <cell r="F115">
            <v>15064.578233523222</v>
          </cell>
          <cell r="G115">
            <v>18738.151989684564</v>
          </cell>
          <cell r="H115">
            <v>20986.625028152856</v>
          </cell>
          <cell r="I115">
            <v>23348.647108620615</v>
          </cell>
          <cell r="J115">
            <v>26941.550685502065</v>
          </cell>
          <cell r="K115">
            <v>30220.150825123143</v>
          </cell>
        </row>
        <row r="116">
          <cell r="E116">
            <v>261288.98000000039</v>
          </cell>
          <cell r="F116">
            <v>308822.82609846001</v>
          </cell>
          <cell r="G116">
            <v>372698.23578296416</v>
          </cell>
          <cell r="H116">
            <v>400901.30453382432</v>
          </cell>
          <cell r="I116">
            <v>431234.284605622</v>
          </cell>
          <cell r="J116">
            <v>449983.93602888682</v>
          </cell>
          <cell r="K116">
            <v>496909.73007642751</v>
          </cell>
        </row>
        <row r="117">
          <cell r="E117">
            <v>3901.0000000000055</v>
          </cell>
          <cell r="F117">
            <v>4443.4939006972663</v>
          </cell>
          <cell r="G117">
            <v>5320.460182483429</v>
          </cell>
          <cell r="H117">
            <v>5732.8943877280744</v>
          </cell>
          <cell r="I117">
            <v>6113.3298072812859</v>
          </cell>
          <cell r="J117">
            <v>6324.4404220504111</v>
          </cell>
          <cell r="K117">
            <v>6924.6060490026121</v>
          </cell>
        </row>
        <row r="118">
          <cell r="E118">
            <v>66444.160000000003</v>
          </cell>
          <cell r="F118">
            <v>93630.625601628199</v>
          </cell>
          <cell r="G118">
            <v>95311.126272383932</v>
          </cell>
          <cell r="H118">
            <v>109017.30216287239</v>
          </cell>
          <cell r="I118">
            <v>142952.15963487973</v>
          </cell>
          <cell r="J118">
            <v>149962.37424277118</v>
          </cell>
          <cell r="K118">
            <v>157318.63512407796</v>
          </cell>
        </row>
        <row r="119">
          <cell r="E119">
            <v>991.99999999999977</v>
          </cell>
          <cell r="F119">
            <v>1347.2032460665928</v>
          </cell>
          <cell r="G119">
            <v>1360.6156498555879</v>
          </cell>
          <cell r="H119">
            <v>1558.9489798780553</v>
          </cell>
          <cell r="I119">
            <v>2026.5403974323744</v>
          </cell>
          <cell r="J119">
            <v>2107.6932430466782</v>
          </cell>
          <cell r="K119">
            <v>2192.2886722976309</v>
          </cell>
        </row>
        <row r="120">
          <cell r="E120">
            <v>0</v>
          </cell>
          <cell r="F120">
            <v>0</v>
          </cell>
          <cell r="G120">
            <v>0</v>
          </cell>
          <cell r="H120">
            <v>0</v>
          </cell>
          <cell r="I120">
            <v>0</v>
          </cell>
          <cell r="J120">
            <v>0</v>
          </cell>
          <cell r="K120">
            <v>0</v>
          </cell>
        </row>
        <row r="121">
          <cell r="E121">
            <v>0</v>
          </cell>
          <cell r="F121">
            <v>0</v>
          </cell>
          <cell r="G121">
            <v>0</v>
          </cell>
          <cell r="H121">
            <v>0</v>
          </cell>
          <cell r="I121">
            <v>0</v>
          </cell>
          <cell r="J121">
            <v>0</v>
          </cell>
          <cell r="K121">
            <v>0</v>
          </cell>
        </row>
        <row r="122">
          <cell r="C122">
            <v>213251.99999999907</v>
          </cell>
          <cell r="D122">
            <v>182802.75135360018</v>
          </cell>
          <cell r="E122">
            <v>1020468.2175174773</v>
          </cell>
          <cell r="F122">
            <v>1449441.6389299522</v>
          </cell>
          <cell r="G122">
            <v>1780616.9089327517</v>
          </cell>
          <cell r="H122">
            <v>1977513.2949154261</v>
          </cell>
          <cell r="I122">
            <v>2221200.0112826</v>
          </cell>
          <cell r="J122">
            <v>2516837.6415451299</v>
          </cell>
          <cell r="K122">
            <v>2822826.3884113426</v>
          </cell>
        </row>
        <row r="123">
          <cell r="C123">
            <v>3574.2755141377256</v>
          </cell>
          <cell r="D123">
            <v>2971.6680000000015</v>
          </cell>
          <cell r="E123">
            <v>15235.416803784372</v>
          </cell>
          <cell r="F123">
            <v>20855.275380287083</v>
          </cell>
          <cell r="G123">
            <v>25419.227822023578</v>
          </cell>
          <cell r="H123">
            <v>28278.468395758988</v>
          </cell>
          <cell r="I123">
            <v>31488.517313334276</v>
          </cell>
          <cell r="J123">
            <v>35373.684350599149</v>
          </cell>
          <cell r="K123">
            <v>39337.045546423389</v>
          </cell>
        </row>
        <row r="124">
          <cell r="E124">
            <v>0.64644744275062771</v>
          </cell>
          <cell r="F124">
            <v>0.67635332644664847</v>
          </cell>
          <cell r="G124">
            <v>0.68488564393934115</v>
          </cell>
          <cell r="H124">
            <v>0.68230561176962357</v>
          </cell>
          <cell r="I124">
            <v>0.68008695774459282</v>
          </cell>
          <cell r="J124">
            <v>0.68297958903477829</v>
          </cell>
          <cell r="K124">
            <v>0.68447474689898846</v>
          </cell>
        </row>
        <row r="127">
          <cell r="C127">
            <v>0</v>
          </cell>
          <cell r="D127">
            <v>0</v>
          </cell>
          <cell r="E127">
            <v>121449.72622323566</v>
          </cell>
          <cell r="F127">
            <v>149077.81118026894</v>
          </cell>
          <cell r="G127">
            <v>181991.23419840875</v>
          </cell>
          <cell r="H127">
            <v>210125.36231312182</v>
          </cell>
          <cell r="I127">
            <v>244953.97088434975</v>
          </cell>
          <cell r="J127">
            <v>285594.06511021673</v>
          </cell>
          <cell r="K127">
            <v>329926.13985543244</v>
          </cell>
        </row>
        <row r="129">
          <cell r="C129">
            <v>0</v>
          </cell>
          <cell r="D129">
            <v>0</v>
          </cell>
          <cell r="E129">
            <v>306463.97410908178</v>
          </cell>
          <cell r="F129">
            <v>383215.41818181827</v>
          </cell>
          <cell r="G129">
            <v>423070.37306181819</v>
          </cell>
          <cell r="H129">
            <v>457768.16371898184</v>
          </cell>
          <cell r="I129">
            <v>500000.88535488007</v>
          </cell>
          <cell r="J129">
            <v>545587.60937275644</v>
          </cell>
          <cell r="K129">
            <v>594771.91173810349</v>
          </cell>
        </row>
        <row r="130">
          <cell r="C130">
            <v>0</v>
          </cell>
          <cell r="D130">
            <v>0</v>
          </cell>
          <cell r="E130">
            <v>7205.0199203187249</v>
          </cell>
          <cell r="F130">
            <v>8376.6960000000017</v>
          </cell>
          <cell r="G130">
            <v>9526.9569120000015</v>
          </cell>
          <cell r="H130">
            <v>10288.779641280002</v>
          </cell>
          <cell r="I130">
            <v>11217.968581680001</v>
          </cell>
          <cell r="J130">
            <v>12220.174961064005</v>
          </cell>
          <cell r="K130">
            <v>13300.668575681764</v>
          </cell>
        </row>
        <row r="131">
          <cell r="C131">
            <v>0</v>
          </cell>
          <cell r="D131">
            <v>0</v>
          </cell>
          <cell r="E131">
            <v>224947.47659220954</v>
          </cell>
          <cell r="F131">
            <v>330025.74788522173</v>
          </cell>
          <cell r="G131">
            <v>409480.27694641968</v>
          </cell>
          <cell r="H131">
            <v>492707.74611352704</v>
          </cell>
          <cell r="I131">
            <v>555229.00067119277</v>
          </cell>
          <cell r="J131">
            <v>626464.40088692692</v>
          </cell>
          <cell r="K131">
            <v>701093.04719279381</v>
          </cell>
        </row>
        <row r="134">
          <cell r="C134">
            <v>0</v>
          </cell>
          <cell r="D134">
            <v>0</v>
          </cell>
          <cell r="E134">
            <v>1813.2237417622523</v>
          </cell>
          <cell r="F134">
            <v>2145.0044774139415</v>
          </cell>
          <cell r="G134">
            <v>2598.0190463727163</v>
          </cell>
          <cell r="H134">
            <v>3004.7956858733278</v>
          </cell>
          <cell r="I134">
            <v>3472.5541662085302</v>
          </cell>
          <cell r="J134">
            <v>4013.9714000030458</v>
          </cell>
          <cell r="K134">
            <v>4597.6329411292145</v>
          </cell>
        </row>
        <row r="136">
          <cell r="C136">
            <v>0</v>
          </cell>
          <cell r="D136">
            <v>0</v>
          </cell>
          <cell r="E136">
            <v>4575.4549732618952</v>
          </cell>
          <cell r="F136">
            <v>5513.8909090909101</v>
          </cell>
          <cell r="G136">
            <v>6039.5485090909096</v>
          </cell>
          <cell r="H136">
            <v>6546.0912872727267</v>
          </cell>
          <cell r="I136">
            <v>7088.189472</v>
          </cell>
          <cell r="J136">
            <v>7668.1322469818188</v>
          </cell>
          <cell r="K136">
            <v>8288.3488257818208</v>
          </cell>
        </row>
        <row r="137">
          <cell r="C137">
            <v>0</v>
          </cell>
          <cell r="D137">
            <v>0</v>
          </cell>
          <cell r="E137">
            <v>107.56972111553785</v>
          </cell>
          <cell r="F137">
            <v>120.52800000000002</v>
          </cell>
          <cell r="G137">
            <v>136.00224000000003</v>
          </cell>
          <cell r="H137">
            <v>147.129696</v>
          </cell>
          <cell r="I137">
            <v>159.02989199999999</v>
          </cell>
          <cell r="J137">
            <v>171.75228336000006</v>
          </cell>
          <cell r="K137">
            <v>185.34933912600005</v>
          </cell>
        </row>
        <row r="138">
          <cell r="C138">
            <v>0</v>
          </cell>
          <cell r="D138">
            <v>0</v>
          </cell>
          <cell r="E138">
            <v>3358.4275394477386</v>
          </cell>
          <cell r="F138">
            <v>4748.5719120175791</v>
          </cell>
          <cell r="G138">
            <v>5845.5428543386106</v>
          </cell>
          <cell r="H138">
            <v>7045.727815151251</v>
          </cell>
          <cell r="I138">
            <v>7871.1227767393357</v>
          </cell>
          <cell r="J138">
            <v>8804.8404903292594</v>
          </cell>
          <cell r="K138">
            <v>9769.9699998995784</v>
          </cell>
        </row>
        <row r="139">
          <cell r="C139">
            <v>0</v>
          </cell>
          <cell r="D139">
            <v>0</v>
          </cell>
          <cell r="E139">
            <v>660066.19684484578</v>
          </cell>
          <cell r="F139">
            <v>870695.67324730894</v>
          </cell>
          <cell r="G139">
            <v>1024068.8411186467</v>
          </cell>
          <cell r="H139">
            <v>1170890.0517869107</v>
          </cell>
          <cell r="I139">
            <v>1311401.8254921024</v>
          </cell>
          <cell r="J139">
            <v>1469866.2503309641</v>
          </cell>
          <cell r="K139">
            <v>1639091.7673620116</v>
          </cell>
        </row>
        <row r="140">
          <cell r="C140">
            <v>0</v>
          </cell>
          <cell r="D140">
            <v>0</v>
          </cell>
          <cell r="E140">
            <v>9854.6759755874227</v>
          </cell>
          <cell r="F140">
            <v>12527.99529852243</v>
          </cell>
          <cell r="G140">
            <v>14619.112649802237</v>
          </cell>
          <cell r="H140">
            <v>16743.744484297305</v>
          </cell>
          <cell r="I140">
            <v>18590.896306947867</v>
          </cell>
          <cell r="J140">
            <v>20658.696420674125</v>
          </cell>
          <cell r="K140">
            <v>22841.301105936611</v>
          </cell>
        </row>
        <row r="143">
          <cell r="C143">
            <v>213251.99999999907</v>
          </cell>
          <cell r="D143">
            <v>182802.75135360018</v>
          </cell>
          <cell r="E143">
            <v>360402.02067263157</v>
          </cell>
          <cell r="F143">
            <v>578745.96568264323</v>
          </cell>
          <cell r="G143">
            <v>756548.06781410507</v>
          </cell>
          <cell r="H143">
            <v>806623.24312851531</v>
          </cell>
          <cell r="I143">
            <v>909798.18579049758</v>
          </cell>
          <cell r="J143">
            <v>1046971.3912141658</v>
          </cell>
          <cell r="K143">
            <v>1183734.621049331</v>
          </cell>
        </row>
        <row r="144">
          <cell r="C144">
            <v>3574.2755141377256</v>
          </cell>
          <cell r="D144">
            <v>2971.6680000000015</v>
          </cell>
          <cell r="E144">
            <v>5380.7408281969492</v>
          </cell>
          <cell r="F144">
            <v>8327.280081764653</v>
          </cell>
          <cell r="G144">
            <v>10800.115172221342</v>
          </cell>
          <cell r="H144">
            <v>11534.723911461682</v>
          </cell>
          <cell r="I144">
            <v>12897.621006386409</v>
          </cell>
          <cell r="J144">
            <v>14714.987929925024</v>
          </cell>
          <cell r="K144">
            <v>16495.744440486778</v>
          </cell>
        </row>
        <row r="145">
          <cell r="C145">
            <v>0.18870472345836478</v>
          </cell>
          <cell r="D145">
            <v>0.15038612071644589</v>
          </cell>
          <cell r="E145">
            <v>0.22830790868995529</v>
          </cell>
          <cell r="F145">
            <v>0.27006037948931233</v>
          </cell>
          <cell r="G145">
            <v>0.29099404144515878</v>
          </cell>
          <cell r="H145">
            <v>0.27831093059424283</v>
          </cell>
          <cell r="I145">
            <v>0.2785619832491022</v>
          </cell>
          <cell r="J145">
            <v>0.2841105356576093</v>
          </cell>
          <cell r="K145">
            <v>0.28703021144502755</v>
          </cell>
        </row>
        <row r="147">
          <cell r="C147">
            <v>0</v>
          </cell>
          <cell r="D147">
            <v>1686.296</v>
          </cell>
          <cell r="E147">
            <v>3228.481172264107</v>
          </cell>
          <cell r="F147">
            <v>4223.9565130916017</v>
          </cell>
          <cell r="G147">
            <v>5084.1860007293853</v>
          </cell>
          <cell r="H147">
            <v>5677.4599638607988</v>
          </cell>
          <cell r="I147">
            <v>6342.564687138869</v>
          </cell>
          <cell r="J147">
            <v>7094.956076010687</v>
          </cell>
          <cell r="K147">
            <v>7872.659145769203</v>
          </cell>
        </row>
        <row r="148">
          <cell r="C148">
            <v>0</v>
          </cell>
          <cell r="D148">
            <v>130.64699999999999</v>
          </cell>
          <cell r="E148">
            <v>46.005856704763545</v>
          </cell>
          <cell r="F148">
            <v>65.048930301610667</v>
          </cell>
          <cell r="G148">
            <v>80.075929511487814</v>
          </cell>
          <cell r="H148">
            <v>96.516819385633582</v>
          </cell>
          <cell r="I148">
            <v>107.82359968136076</v>
          </cell>
          <cell r="J148">
            <v>120.61425329218164</v>
          </cell>
          <cell r="K148">
            <v>133.8352054780764</v>
          </cell>
        </row>
        <row r="149">
          <cell r="C149">
            <v>0</v>
          </cell>
          <cell r="D149">
            <v>2466.8330000000001</v>
          </cell>
          <cell r="E149">
            <v>645.69623445282139</v>
          </cell>
          <cell r="F149">
            <v>844.79130261832029</v>
          </cell>
          <cell r="G149">
            <v>1016.837200145877</v>
          </cell>
          <cell r="H149">
            <v>1135.4919927721598</v>
          </cell>
          <cell r="I149">
            <v>1268.5129374277737</v>
          </cell>
          <cell r="J149">
            <v>1418.9912152021375</v>
          </cell>
          <cell r="K149">
            <v>1574.5318291538408</v>
          </cell>
        </row>
        <row r="150">
          <cell r="C150">
            <v>0</v>
          </cell>
          <cell r="D150">
            <v>2199.65</v>
          </cell>
          <cell r="E150">
            <v>3487.9507426114315</v>
          </cell>
          <cell r="F150">
            <v>4316.5264999076235</v>
          </cell>
          <cell r="G150">
            <v>5046.6054364855399</v>
          </cell>
          <cell r="H150">
            <v>5736.3051170700028</v>
          </cell>
          <cell r="I150">
            <v>6406.0742046052428</v>
          </cell>
          <cell r="J150">
            <v>7110.8860267033115</v>
          </cell>
          <cell r="K150">
            <v>7858.155377134216</v>
          </cell>
        </row>
        <row r="151">
          <cell r="C151">
            <v>0</v>
          </cell>
          <cell r="D151">
            <v>1044.693</v>
          </cell>
          <cell r="E151">
            <v>1027.2939970368834</v>
          </cell>
          <cell r="F151">
            <v>1230.3625272264999</v>
          </cell>
          <cell r="G151">
            <v>1441.8899979412108</v>
          </cell>
          <cell r="H151">
            <v>1623.3274529290909</v>
          </cell>
          <cell r="I151">
            <v>1826.1622482878795</v>
          </cell>
          <cell r="J151">
            <v>2024.3213018973936</v>
          </cell>
          <cell r="K151">
            <v>2235.6204925921393</v>
          </cell>
        </row>
        <row r="152">
          <cell r="C152">
            <v>0</v>
          </cell>
          <cell r="D152">
            <v>3472.0819999999999</v>
          </cell>
          <cell r="E152">
            <v>2219.8597865677157</v>
          </cell>
          <cell r="F152">
            <v>2773.6740089939385</v>
          </cell>
          <cell r="G152">
            <v>3310.5027754540697</v>
          </cell>
          <cell r="H152">
            <v>3816.5774533889471</v>
          </cell>
          <cell r="I152">
            <v>4299.5970157359998</v>
          </cell>
          <cell r="J152">
            <v>4806.2970237716982</v>
          </cell>
          <cell r="K152">
            <v>5342.6250671869466</v>
          </cell>
        </row>
        <row r="155">
          <cell r="E155">
            <v>3350.7619999999997</v>
          </cell>
          <cell r="F155">
            <v>6215.5682165022909</v>
          </cell>
          <cell r="G155">
            <v>7907.0117641517181</v>
          </cell>
          <cell r="H155">
            <v>9359.0917893594305</v>
          </cell>
          <cell r="I155">
            <v>10452.52389262874</v>
          </cell>
          <cell r="J155">
            <v>11651.540661405124</v>
          </cell>
          <cell r="K155">
            <v>12963.471849334015</v>
          </cell>
        </row>
        <row r="156">
          <cell r="E156">
            <v>2864.8062165022911</v>
          </cell>
          <cell r="F156">
            <v>1691.4435476494273</v>
          </cell>
          <cell r="G156">
            <v>1452.0800252077124</v>
          </cell>
          <cell r="H156">
            <v>1093.4321032693097</v>
          </cell>
          <cell r="I156">
            <v>1199.0167687763842</v>
          </cell>
          <cell r="J156">
            <v>1311.9311879288907</v>
          </cell>
          <cell r="K156">
            <v>1368.705133606516</v>
          </cell>
        </row>
        <row r="157">
          <cell r="D157">
            <v>3350.7619999999997</v>
          </cell>
          <cell r="E157">
            <v>6215.5682165022909</v>
          </cell>
          <cell r="F157">
            <v>7907.0117641517181</v>
          </cell>
          <cell r="G157">
            <v>9359.0917893594305</v>
          </cell>
          <cell r="H157">
            <v>10452.52389262874</v>
          </cell>
          <cell r="I157">
            <v>11651.540661405124</v>
          </cell>
          <cell r="J157">
            <v>12963.471849334015</v>
          </cell>
          <cell r="K157">
            <v>14332.176982940531</v>
          </cell>
        </row>
        <row r="160">
          <cell r="C160">
            <v>3574.2755141377406</v>
          </cell>
          <cell r="D160">
            <v>2971.6680000000001</v>
          </cell>
          <cell r="E160">
            <v>3976.0925699999934</v>
          </cell>
          <cell r="F160">
            <v>4089.8397299999924</v>
          </cell>
          <cell r="G160">
            <v>4038.6961500000034</v>
          </cell>
          <cell r="H160">
            <v>4123.5927900000024</v>
          </cell>
          <cell r="I160">
            <v>4210.1873627999958</v>
          </cell>
          <cell r="J160">
            <v>4298.5138270560128</v>
          </cell>
          <cell r="K160">
            <v>4388.6068205971096</v>
          </cell>
        </row>
        <row r="164">
          <cell r="C164" t="b">
            <v>0</v>
          </cell>
          <cell r="D164" t="b">
            <v>0</v>
          </cell>
          <cell r="E164" t="b">
            <v>0</v>
          </cell>
          <cell r="F164" t="b">
            <v>1</v>
          </cell>
          <cell r="G164" t="b">
            <v>0</v>
          </cell>
          <cell r="H164" t="b">
            <v>0</v>
          </cell>
          <cell r="I164" t="b">
            <v>0</v>
          </cell>
          <cell r="J164" t="b">
            <v>0</v>
          </cell>
          <cell r="K164" t="b">
            <v>0</v>
          </cell>
        </row>
        <row r="165">
          <cell r="C165" t="b">
            <v>0</v>
          </cell>
          <cell r="D165" t="b">
            <v>0</v>
          </cell>
          <cell r="E165" t="b">
            <v>0</v>
          </cell>
          <cell r="F165" t="b">
            <v>0</v>
          </cell>
          <cell r="G165" t="b">
            <v>1</v>
          </cell>
          <cell r="H165" t="b">
            <v>1</v>
          </cell>
          <cell r="I165" t="b">
            <v>1</v>
          </cell>
          <cell r="J165" t="b">
            <v>1</v>
          </cell>
          <cell r="K165" t="b">
            <v>1</v>
          </cell>
        </row>
        <row r="166">
          <cell r="C166">
            <v>0</v>
          </cell>
          <cell r="D166">
            <v>0</v>
          </cell>
          <cell r="E166">
            <v>0</v>
          </cell>
          <cell r="F166">
            <v>314.40000000000003</v>
          </cell>
          <cell r="G166">
            <v>681.2</v>
          </cell>
          <cell r="H166">
            <v>510.90000000000003</v>
          </cell>
          <cell r="I166">
            <v>340.6</v>
          </cell>
          <cell r="J166">
            <v>170.3</v>
          </cell>
          <cell r="K166">
            <v>85.15</v>
          </cell>
        </row>
        <row r="167">
          <cell r="C167">
            <v>0</v>
          </cell>
          <cell r="D167">
            <v>0</v>
          </cell>
          <cell r="E167">
            <v>0</v>
          </cell>
          <cell r="F167">
            <v>196.72</v>
          </cell>
          <cell r="G167">
            <v>0</v>
          </cell>
          <cell r="H167">
            <v>0</v>
          </cell>
          <cell r="I167">
            <v>0</v>
          </cell>
          <cell r="J167">
            <v>0</v>
          </cell>
          <cell r="K167">
            <v>0</v>
          </cell>
        </row>
        <row r="168">
          <cell r="E168">
            <v>0</v>
          </cell>
          <cell r="F168">
            <v>0</v>
          </cell>
          <cell r="G168">
            <v>13100</v>
          </cell>
          <cell r="H168">
            <v>10480</v>
          </cell>
          <cell r="I168">
            <v>7860</v>
          </cell>
          <cell r="J168">
            <v>5240</v>
          </cell>
          <cell r="K168">
            <v>2620</v>
          </cell>
        </row>
        <row r="169">
          <cell r="E169">
            <v>0</v>
          </cell>
          <cell r="F169">
            <v>13100</v>
          </cell>
          <cell r="G169">
            <v>0</v>
          </cell>
          <cell r="H169">
            <v>0</v>
          </cell>
          <cell r="I169">
            <v>0</v>
          </cell>
          <cell r="J169">
            <v>0</v>
          </cell>
          <cell r="K169">
            <v>0</v>
          </cell>
        </row>
        <row r="170">
          <cell r="E170">
            <v>0</v>
          </cell>
          <cell r="F170">
            <v>0</v>
          </cell>
          <cell r="G170">
            <v>2620</v>
          </cell>
          <cell r="H170">
            <v>2620</v>
          </cell>
          <cell r="I170">
            <v>2620</v>
          </cell>
          <cell r="J170">
            <v>2620</v>
          </cell>
          <cell r="K170">
            <v>2620</v>
          </cell>
        </row>
        <row r="171">
          <cell r="E171">
            <v>0</v>
          </cell>
          <cell r="F171">
            <v>2620</v>
          </cell>
          <cell r="G171">
            <v>2620</v>
          </cell>
          <cell r="H171">
            <v>2620</v>
          </cell>
          <cell r="I171">
            <v>2620</v>
          </cell>
          <cell r="J171">
            <v>2620</v>
          </cell>
        </row>
        <row r="174">
          <cell r="F174">
            <v>10480</v>
          </cell>
          <cell r="G174">
            <v>7860</v>
          </cell>
          <cell r="H174">
            <v>5240</v>
          </cell>
          <cell r="I174">
            <v>2620</v>
          </cell>
          <cell r="J174">
            <v>0</v>
          </cell>
          <cell r="K174">
            <v>0</v>
          </cell>
        </row>
        <row r="178">
          <cell r="D178">
            <v>0</v>
          </cell>
          <cell r="E178">
            <v>33.024907499999998</v>
          </cell>
          <cell r="F178">
            <v>33.024907499999998</v>
          </cell>
          <cell r="G178">
            <v>0</v>
          </cell>
          <cell r="H178">
            <v>0</v>
          </cell>
          <cell r="I178">
            <v>0</v>
          </cell>
          <cell r="J178">
            <v>0</v>
          </cell>
          <cell r="K178">
            <v>0</v>
          </cell>
        </row>
        <row r="179">
          <cell r="D179">
            <v>0</v>
          </cell>
          <cell r="E179">
            <v>0</v>
          </cell>
          <cell r="F179">
            <v>4403.3209999999999</v>
          </cell>
          <cell r="G179">
            <v>0</v>
          </cell>
          <cell r="H179">
            <v>0</v>
          </cell>
          <cell r="I179">
            <v>0</v>
          </cell>
          <cell r="J179">
            <v>0</v>
          </cell>
          <cell r="K179">
            <v>0</v>
          </cell>
        </row>
        <row r="180">
          <cell r="D180">
            <v>0</v>
          </cell>
          <cell r="E180">
            <v>4403.3209999999999</v>
          </cell>
          <cell r="F180">
            <v>0</v>
          </cell>
          <cell r="G180">
            <v>0</v>
          </cell>
          <cell r="H180">
            <v>0</v>
          </cell>
          <cell r="I180">
            <v>0</v>
          </cell>
          <cell r="J180">
            <v>0</v>
          </cell>
          <cell r="K180">
            <v>0</v>
          </cell>
        </row>
        <row r="181">
          <cell r="D181">
            <v>0</v>
          </cell>
          <cell r="E181">
            <v>0</v>
          </cell>
          <cell r="F181">
            <v>4403.3209999999999</v>
          </cell>
          <cell r="G181">
            <v>0</v>
          </cell>
          <cell r="H181">
            <v>0</v>
          </cell>
          <cell r="I181">
            <v>0</v>
          </cell>
          <cell r="J181">
            <v>0</v>
          </cell>
          <cell r="K181">
            <v>0</v>
          </cell>
        </row>
        <row r="182">
          <cell r="D182">
            <v>0</v>
          </cell>
          <cell r="E182">
            <v>4403.3209999999999</v>
          </cell>
          <cell r="F182">
            <v>0</v>
          </cell>
          <cell r="G182">
            <v>0</v>
          </cell>
          <cell r="H182">
            <v>0</v>
          </cell>
          <cell r="I182">
            <v>0</v>
          </cell>
          <cell r="J182">
            <v>0</v>
          </cell>
          <cell r="K182">
            <v>0</v>
          </cell>
        </row>
        <row r="185">
          <cell r="D185">
            <v>0</v>
          </cell>
          <cell r="E185">
            <v>1387.6043399999999</v>
          </cell>
          <cell r="F185">
            <v>561.70253999999989</v>
          </cell>
          <cell r="G185">
            <v>0</v>
          </cell>
          <cell r="H185">
            <v>0</v>
          </cell>
          <cell r="I185">
            <v>0</v>
          </cell>
          <cell r="J185">
            <v>0</v>
          </cell>
          <cell r="K185">
            <v>0</v>
          </cell>
        </row>
        <row r="186">
          <cell r="D186">
            <v>9855.8235422288526</v>
          </cell>
          <cell r="E186">
            <v>13765.029999999999</v>
          </cell>
          <cell r="F186">
            <v>9361.7089999999989</v>
          </cell>
          <cell r="G186">
            <v>0</v>
          </cell>
          <cell r="H186">
            <v>0</v>
          </cell>
          <cell r="I186">
            <v>0</v>
          </cell>
          <cell r="J186">
            <v>0</v>
          </cell>
          <cell r="K186">
            <v>0</v>
          </cell>
        </row>
        <row r="187">
          <cell r="D187">
            <v>3909.2064577711462</v>
          </cell>
          <cell r="E187">
            <v>0</v>
          </cell>
          <cell r="F187">
            <v>0</v>
          </cell>
          <cell r="G187">
            <v>0</v>
          </cell>
          <cell r="H187">
            <v>0</v>
          </cell>
          <cell r="I187">
            <v>0</v>
          </cell>
          <cell r="J187">
            <v>0</v>
          </cell>
          <cell r="K187">
            <v>0</v>
          </cell>
        </row>
        <row r="188">
          <cell r="D188">
            <v>0</v>
          </cell>
          <cell r="E188">
            <v>4403.3209999999999</v>
          </cell>
          <cell r="F188">
            <v>9361.7090000000007</v>
          </cell>
          <cell r="G188">
            <v>0</v>
          </cell>
          <cell r="H188">
            <v>0</v>
          </cell>
          <cell r="I188">
            <v>0</v>
          </cell>
          <cell r="J188">
            <v>0</v>
          </cell>
          <cell r="K188">
            <v>0</v>
          </cell>
        </row>
        <row r="189">
          <cell r="C189">
            <v>9855.8235422288526</v>
          </cell>
          <cell r="D189">
            <v>13765.029999999999</v>
          </cell>
          <cell r="E189">
            <v>9361.7089999999989</v>
          </cell>
          <cell r="F189">
            <v>0</v>
          </cell>
          <cell r="G189">
            <v>0</v>
          </cell>
          <cell r="H189">
            <v>0</v>
          </cell>
          <cell r="I189">
            <v>0</v>
          </cell>
          <cell r="J189">
            <v>0</v>
          </cell>
          <cell r="K189">
            <v>0</v>
          </cell>
        </row>
        <row r="192">
          <cell r="D192">
            <v>10419.272000000001</v>
          </cell>
          <cell r="E192">
            <v>9672.7129999999997</v>
          </cell>
          <cell r="F192">
            <v>22688.141</v>
          </cell>
          <cell r="G192">
            <v>25688.141</v>
          </cell>
          <cell r="H192">
            <v>25688.141</v>
          </cell>
          <cell r="I192">
            <v>25688.141</v>
          </cell>
          <cell r="J192">
            <v>25688.141</v>
          </cell>
          <cell r="K192">
            <v>25688.141</v>
          </cell>
        </row>
        <row r="193">
          <cell r="D193">
            <v>-746.55900000000111</v>
          </cell>
          <cell r="E193">
            <v>13015.428</v>
          </cell>
          <cell r="F193">
            <v>3000</v>
          </cell>
          <cell r="G193">
            <v>0</v>
          </cell>
          <cell r="H193">
            <v>0</v>
          </cell>
          <cell r="I193">
            <v>0</v>
          </cell>
          <cell r="J193">
            <v>0</v>
          </cell>
          <cell r="K193">
            <v>0</v>
          </cell>
        </row>
        <row r="194">
          <cell r="C194">
            <v>10419.272000000001</v>
          </cell>
          <cell r="D194">
            <v>9672.7129999999997</v>
          </cell>
          <cell r="E194">
            <v>22688.141</v>
          </cell>
          <cell r="F194">
            <v>25688.141</v>
          </cell>
          <cell r="G194">
            <v>25688.141</v>
          </cell>
          <cell r="H194">
            <v>25688.141</v>
          </cell>
          <cell r="I194">
            <v>25688.141</v>
          </cell>
          <cell r="J194">
            <v>25688.141</v>
          </cell>
          <cell r="K194">
            <v>25688.141</v>
          </cell>
        </row>
        <row r="197">
          <cell r="D197">
            <v>9156.4793371939068</v>
          </cell>
          <cell r="E197">
            <v>5967.6440000000002</v>
          </cell>
          <cell r="F197">
            <v>5967.6440000000002</v>
          </cell>
          <cell r="G197">
            <v>5967.6440000000002</v>
          </cell>
          <cell r="H197">
            <v>5967.6440000000002</v>
          </cell>
          <cell r="I197">
            <v>5967.6440000000002</v>
          </cell>
          <cell r="J197">
            <v>5967.6440000000002</v>
          </cell>
          <cell r="K197">
            <v>5967.6440000000002</v>
          </cell>
        </row>
        <row r="198">
          <cell r="D198">
            <v>-3188.8353371939065</v>
          </cell>
          <cell r="E198">
            <v>0</v>
          </cell>
          <cell r="F198">
            <v>0</v>
          </cell>
          <cell r="G198">
            <v>0</v>
          </cell>
          <cell r="H198">
            <v>0</v>
          </cell>
          <cell r="I198">
            <v>0</v>
          </cell>
          <cell r="J198">
            <v>0</v>
          </cell>
          <cell r="K198">
            <v>0</v>
          </cell>
        </row>
        <row r="199">
          <cell r="D199">
            <v>5967.6440000000002</v>
          </cell>
          <cell r="E199">
            <v>5967.6440000000002</v>
          </cell>
          <cell r="F199">
            <v>5967.6440000000002</v>
          </cell>
          <cell r="G199">
            <v>5967.6440000000002</v>
          </cell>
          <cell r="H199">
            <v>5967.6440000000002</v>
          </cell>
          <cell r="I199">
            <v>5967.6440000000002</v>
          </cell>
          <cell r="J199">
            <v>5967.6440000000002</v>
          </cell>
          <cell r="K199">
            <v>5967.6440000000002</v>
          </cell>
        </row>
        <row r="202">
          <cell r="C202">
            <v>-1.5006662579253316E-11</v>
          </cell>
          <cell r="D202">
            <v>0</v>
          </cell>
          <cell r="E202">
            <v>1404.6482581969558</v>
          </cell>
          <cell r="F202">
            <v>4237.4403517646606</v>
          </cell>
          <cell r="G202">
            <v>6761.4190222213383</v>
          </cell>
          <cell r="H202">
            <v>7411.1311214616799</v>
          </cell>
          <cell r="I202">
            <v>8687.4336435864134</v>
          </cell>
          <cell r="J202">
            <v>10416.474102869011</v>
          </cell>
          <cell r="K202">
            <v>12107.137619889669</v>
          </cell>
        </row>
        <row r="203">
          <cell r="C203">
            <v>-1.5006662579253316E-11</v>
          </cell>
          <cell r="D203">
            <v>0</v>
          </cell>
          <cell r="E203">
            <v>-15.980989303043998</v>
          </cell>
          <cell r="F203">
            <v>3157.600689904672</v>
          </cell>
          <cell r="G203">
            <v>6135.3949102354518</v>
          </cell>
          <cell r="H203">
            <v>6987.0948588378851</v>
          </cell>
          <cell r="I203">
            <v>8472.7420736788281</v>
          </cell>
          <cell r="J203">
            <v>10423.917723450075</v>
          </cell>
          <cell r="K203">
            <v>12264.64150946032</v>
          </cell>
        </row>
        <row r="204">
          <cell r="C204">
            <v>-1.5006662579253316E-11</v>
          </cell>
          <cell r="D204">
            <v>0</v>
          </cell>
          <cell r="E204">
            <v>-15.980989303043998</v>
          </cell>
          <cell r="F204">
            <v>2717.773931820444</v>
          </cell>
          <cell r="G204">
            <v>5276.4396228024889</v>
          </cell>
          <cell r="H204">
            <v>6008.9015786005812</v>
          </cell>
          <cell r="I204">
            <v>7286.5581833637916</v>
          </cell>
          <cell r="J204">
            <v>8964.5692421670647</v>
          </cell>
          <cell r="K204">
            <v>10547.591698135875</v>
          </cell>
        </row>
        <row r="207">
          <cell r="C207">
            <v>0</v>
          </cell>
          <cell r="D207">
            <v>-1.5006662579253316E-11</v>
          </cell>
          <cell r="E207">
            <v>-1.5006662579253316E-11</v>
          </cell>
          <cell r="F207">
            <v>-15.980989303059005</v>
          </cell>
          <cell r="G207">
            <v>2158.2381561532966</v>
          </cell>
          <cell r="H207">
            <v>6379.3898543952873</v>
          </cell>
          <cell r="I207">
            <v>11186.511117275753</v>
          </cell>
          <cell r="J207">
            <v>17015.757663966786</v>
          </cell>
          <cell r="K207">
            <v>24187.41305770044</v>
          </cell>
        </row>
        <row r="208">
          <cell r="C208">
            <v>-1.5006662579253316E-11</v>
          </cell>
          <cell r="D208">
            <v>0</v>
          </cell>
          <cell r="E208">
            <v>-15.980989303043998</v>
          </cell>
          <cell r="F208">
            <v>2174.2191454563554</v>
          </cell>
          <cell r="G208">
            <v>4221.1516982419907</v>
          </cell>
          <cell r="H208">
            <v>4807.1212628804651</v>
          </cell>
          <cell r="I208">
            <v>5829.2465466910335</v>
          </cell>
          <cell r="J208">
            <v>7171.6553937336521</v>
          </cell>
          <cell r="K208">
            <v>8438.0733585087</v>
          </cell>
        </row>
        <row r="209">
          <cell r="C209">
            <v>-1.5006662579253316E-11</v>
          </cell>
          <cell r="D209">
            <v>-1.5006662579253316E-11</v>
          </cell>
          <cell r="E209">
            <v>-15.980989303059005</v>
          </cell>
          <cell r="F209">
            <v>2158.2381561532966</v>
          </cell>
          <cell r="G209">
            <v>6379.3898543952873</v>
          </cell>
          <cell r="H209">
            <v>11186.511117275753</v>
          </cell>
          <cell r="I209">
            <v>17015.757663966786</v>
          </cell>
          <cell r="J209">
            <v>24187.41305770044</v>
          </cell>
          <cell r="K209">
            <v>32625.48641620914</v>
          </cell>
        </row>
        <row r="212">
          <cell r="D212">
            <v>-171.1444654822626</v>
          </cell>
          <cell r="E212">
            <v>-10499.493388305342</v>
          </cell>
          <cell r="F212">
            <v>1595.8365341152257</v>
          </cell>
          <cell r="G212">
            <v>6827.4083889294016</v>
          </cell>
          <cell r="H212">
            <v>7459.9205207594096</v>
          </cell>
          <cell r="I212">
            <v>8555.5466373727213</v>
          </cell>
          <cell r="J212">
            <v>10008.711245281096</v>
          </cell>
          <cell r="K212">
            <v>11415.365987069252</v>
          </cell>
        </row>
        <row r="213">
          <cell r="D213">
            <v>-26.187879422761398</v>
          </cell>
          <cell r="E213">
            <v>11595.330408999993</v>
          </cell>
          <cell r="F213">
            <v>1229.1225524999993</v>
          </cell>
          <cell r="G213">
            <v>-3818.7470007240772</v>
          </cell>
          <cell r="H213">
            <v>-4131.0120365463845</v>
          </cell>
          <cell r="I213">
            <v>-4075.5165783439106</v>
          </cell>
          <cell r="J213">
            <v>-4121.7032065803432</v>
          </cell>
          <cell r="K213">
            <v>-4320.3202278523504</v>
          </cell>
        </row>
        <row r="216">
          <cell r="D216">
            <v>289.79434490387678</v>
          </cell>
          <cell r="E216">
            <v>92.461999998852775</v>
          </cell>
          <cell r="F216">
            <v>1188.2990206935037</v>
          </cell>
          <cell r="G216">
            <v>4013.2581073087285</v>
          </cell>
          <cell r="H216">
            <v>7021.9194955140529</v>
          </cell>
          <cell r="I216">
            <v>10350.827979727077</v>
          </cell>
          <cell r="J216">
            <v>14830.858038755887</v>
          </cell>
          <cell r="K216">
            <v>20717.866077456638</v>
          </cell>
        </row>
        <row r="217">
          <cell r="D217">
            <v>-197.332344905024</v>
          </cell>
          <cell r="E217">
            <v>1095.8370206946511</v>
          </cell>
          <cell r="F217">
            <v>2824.9590866152248</v>
          </cell>
          <cell r="G217">
            <v>3008.6613882053243</v>
          </cell>
          <cell r="H217">
            <v>3328.9084842130251</v>
          </cell>
          <cell r="I217">
            <v>4480.0300590288107</v>
          </cell>
          <cell r="J217">
            <v>5887.0080387007529</v>
          </cell>
          <cell r="K217">
            <v>7095.0457592169014</v>
          </cell>
        </row>
        <row r="218">
          <cell r="C218">
            <v>289.79434490387678</v>
          </cell>
          <cell r="D218">
            <v>92.461999998852775</v>
          </cell>
          <cell r="E218">
            <v>1188.2990206935037</v>
          </cell>
          <cell r="F218">
            <v>4013.2581073087285</v>
          </cell>
          <cell r="G218">
            <v>7021.9194955140529</v>
          </cell>
          <cell r="H218">
            <v>10350.827979727077</v>
          </cell>
          <cell r="I218">
            <v>14830.858038755887</v>
          </cell>
          <cell r="J218">
            <v>20717.866077456638</v>
          </cell>
          <cell r="K218">
            <v>27812.911836673538</v>
          </cell>
        </row>
        <row r="221">
          <cell r="C221">
            <v>0.5</v>
          </cell>
          <cell r="D221">
            <v>0.5</v>
          </cell>
          <cell r="E221">
            <v>0.5</v>
          </cell>
          <cell r="F221">
            <v>0.5</v>
          </cell>
          <cell r="G221">
            <v>0.5</v>
          </cell>
          <cell r="H221">
            <v>0.5</v>
          </cell>
          <cell r="I221">
            <v>0.5</v>
          </cell>
          <cell r="J221">
            <v>0.5</v>
          </cell>
          <cell r="K221">
            <v>0.5</v>
          </cell>
        </row>
        <row r="222">
          <cell r="C222">
            <v>1.15E-2</v>
          </cell>
          <cell r="D222">
            <v>1.15E-2</v>
          </cell>
          <cell r="E222">
            <v>0</v>
          </cell>
          <cell r="F222">
            <v>0.01</v>
          </cell>
          <cell r="G222">
            <v>0.01</v>
          </cell>
          <cell r="H222">
            <v>0.01</v>
          </cell>
          <cell r="I222">
            <v>0.01</v>
          </cell>
          <cell r="J222">
            <v>0.01</v>
          </cell>
          <cell r="K222">
            <v>0.01</v>
          </cell>
        </row>
        <row r="223">
          <cell r="C223">
            <v>0</v>
          </cell>
          <cell r="D223">
            <v>0.53165649999340348</v>
          </cell>
          <cell r="E223">
            <v>0</v>
          </cell>
          <cell r="F223">
            <v>26.007785640011161</v>
          </cell>
          <cell r="G223">
            <v>55.175888014113909</v>
          </cell>
          <cell r="H223">
            <v>86.863737376205648</v>
          </cell>
          <cell r="I223">
            <v>125.90843009241482</v>
          </cell>
          <cell r="J223">
            <v>177.74362058106266</v>
          </cell>
          <cell r="K223">
            <v>242.65388957065088</v>
          </cell>
        </row>
        <row r="224">
          <cell r="C224">
            <v>0</v>
          </cell>
          <cell r="D224">
            <v>0</v>
          </cell>
          <cell r="E224">
            <v>0.53165649999340348</v>
          </cell>
          <cell r="F224">
            <v>0</v>
          </cell>
          <cell r="G224">
            <v>26.007785640011161</v>
          </cell>
          <cell r="H224">
            <v>55.175888014113909</v>
          </cell>
          <cell r="I224">
            <v>86.863737376205648</v>
          </cell>
          <cell r="J224">
            <v>125.90843009241482</v>
          </cell>
          <cell r="K224">
            <v>177.74362058106266</v>
          </cell>
        </row>
        <row r="225">
          <cell r="D225">
            <v>0</v>
          </cell>
          <cell r="E225">
            <v>92.461999998852775</v>
          </cell>
          <cell r="F225">
            <v>1188.2990206935037</v>
          </cell>
          <cell r="G225">
            <v>4013.2581073087285</v>
          </cell>
          <cell r="H225">
            <v>7021.9194955140529</v>
          </cell>
          <cell r="I225">
            <v>10350.827979727077</v>
          </cell>
          <cell r="J225">
            <v>14830.858038755887</v>
          </cell>
          <cell r="K225">
            <v>20717.866077456638</v>
          </cell>
        </row>
        <row r="226">
          <cell r="D226">
            <v>92.461999998852775</v>
          </cell>
          <cell r="E226">
            <v>1188.2990206935037</v>
          </cell>
          <cell r="F226">
            <v>4013.2581073087285</v>
          </cell>
          <cell r="G226">
            <v>7021.9194955140529</v>
          </cell>
          <cell r="H226">
            <v>10350.827979727077</v>
          </cell>
          <cell r="I226">
            <v>14830.858038755887</v>
          </cell>
          <cell r="J226">
            <v>20717.866077456638</v>
          </cell>
          <cell r="K226">
            <v>27812.911836673538</v>
          </cell>
        </row>
        <row r="229">
          <cell r="C229">
            <v>2</v>
          </cell>
          <cell r="D229">
            <v>2</v>
          </cell>
          <cell r="E229">
            <v>2</v>
          </cell>
          <cell r="F229">
            <v>2</v>
          </cell>
          <cell r="G229">
            <v>2</v>
          </cell>
          <cell r="H229">
            <v>2</v>
          </cell>
          <cell r="I229">
            <v>2</v>
          </cell>
          <cell r="J229">
            <v>2</v>
          </cell>
          <cell r="K229">
            <v>2</v>
          </cell>
        </row>
        <row r="230">
          <cell r="C230">
            <v>4.5999999999999999E-2</v>
          </cell>
          <cell r="D230">
            <v>4.5999999999999999E-2</v>
          </cell>
          <cell r="E230">
            <v>0</v>
          </cell>
          <cell r="F230">
            <v>0.04</v>
          </cell>
          <cell r="G230">
            <v>0.04</v>
          </cell>
          <cell r="H230">
            <v>0.04</v>
          </cell>
          <cell r="I230">
            <v>0.04</v>
          </cell>
          <cell r="J230">
            <v>0.04</v>
          </cell>
          <cell r="K230">
            <v>0.04</v>
          </cell>
        </row>
        <row r="231">
          <cell r="C231">
            <v>0</v>
          </cell>
          <cell r="D231">
            <v>0</v>
          </cell>
          <cell r="E231">
            <v>0</v>
          </cell>
          <cell r="F231">
            <v>0</v>
          </cell>
          <cell r="G231">
            <v>0</v>
          </cell>
          <cell r="H231">
            <v>0</v>
          </cell>
          <cell r="I231">
            <v>0</v>
          </cell>
          <cell r="J231">
            <v>0</v>
          </cell>
          <cell r="K231">
            <v>0</v>
          </cell>
        </row>
        <row r="232">
          <cell r="D232">
            <v>0</v>
          </cell>
          <cell r="E232">
            <v>0</v>
          </cell>
          <cell r="F232">
            <v>0</v>
          </cell>
          <cell r="G232">
            <v>0</v>
          </cell>
          <cell r="H232">
            <v>0</v>
          </cell>
          <cell r="I232">
            <v>0</v>
          </cell>
          <cell r="J232">
            <v>0</v>
          </cell>
          <cell r="K232">
            <v>0</v>
          </cell>
        </row>
        <row r="233">
          <cell r="D233">
            <v>0</v>
          </cell>
          <cell r="E233">
            <v>0</v>
          </cell>
          <cell r="F233">
            <v>0</v>
          </cell>
          <cell r="G233">
            <v>0</v>
          </cell>
          <cell r="H233">
            <v>0</v>
          </cell>
          <cell r="I233">
            <v>0</v>
          </cell>
          <cell r="J233">
            <v>0</v>
          </cell>
          <cell r="K233">
            <v>0</v>
          </cell>
        </row>
        <row r="234">
          <cell r="D234">
            <v>0</v>
          </cell>
          <cell r="E234">
            <v>0</v>
          </cell>
          <cell r="F234">
            <v>0</v>
          </cell>
          <cell r="G234">
            <v>0</v>
          </cell>
          <cell r="H234">
            <v>0</v>
          </cell>
          <cell r="I234">
            <v>0</v>
          </cell>
          <cell r="J234">
            <v>0</v>
          </cell>
          <cell r="K234">
            <v>0</v>
          </cell>
        </row>
        <row r="237">
          <cell r="E237">
            <v>0</v>
          </cell>
          <cell r="F237">
            <v>-0.53165649999340348</v>
          </cell>
          <cell r="G237">
            <v>25.476129140017758</v>
          </cell>
          <cell r="H237">
            <v>54.644231514120506</v>
          </cell>
          <cell r="I237">
            <v>86.332080876212231</v>
          </cell>
          <cell r="J237">
            <v>125.37677359242142</v>
          </cell>
          <cell r="K237">
            <v>177.21196408106928</v>
          </cell>
        </row>
        <row r="238">
          <cell r="E238">
            <v>0</v>
          </cell>
          <cell r="F238">
            <v>26.007785640011161</v>
          </cell>
          <cell r="G238">
            <v>55.175888014113909</v>
          </cell>
          <cell r="H238">
            <v>86.863737376205648</v>
          </cell>
          <cell r="I238">
            <v>125.90843009241482</v>
          </cell>
          <cell r="J238">
            <v>177.74362058106266</v>
          </cell>
          <cell r="K238">
            <v>242.65388957065088</v>
          </cell>
        </row>
        <row r="239">
          <cell r="E239">
            <v>0.53165649999340348</v>
          </cell>
          <cell r="F239">
            <v>0</v>
          </cell>
          <cell r="G239">
            <v>26.007785640011161</v>
          </cell>
          <cell r="H239">
            <v>55.175888014113909</v>
          </cell>
          <cell r="I239">
            <v>86.863737376205648</v>
          </cell>
          <cell r="J239">
            <v>125.90843009241482</v>
          </cell>
          <cell r="K239">
            <v>177.74362058106266</v>
          </cell>
        </row>
        <row r="240">
          <cell r="E240">
            <v>-0.53165649999340348</v>
          </cell>
          <cell r="F240">
            <v>25.476129140017758</v>
          </cell>
          <cell r="G240">
            <v>54.644231514120506</v>
          </cell>
          <cell r="H240">
            <v>86.332080876212231</v>
          </cell>
          <cell r="I240">
            <v>125.37677359242142</v>
          </cell>
          <cell r="J240">
            <v>177.21196408106928</v>
          </cell>
          <cell r="K240">
            <v>242.1222330706575</v>
          </cell>
        </row>
        <row r="243">
          <cell r="E243">
            <v>0</v>
          </cell>
          <cell r="F243">
            <v>0</v>
          </cell>
          <cell r="G243">
            <v>0</v>
          </cell>
          <cell r="H243">
            <v>0</v>
          </cell>
          <cell r="I243">
            <v>0</v>
          </cell>
          <cell r="J243">
            <v>0</v>
          </cell>
          <cell r="K243">
            <v>0</v>
          </cell>
        </row>
        <row r="244">
          <cell r="E244">
            <v>1420.6292474999998</v>
          </cell>
          <cell r="F244">
            <v>909.1274474999999</v>
          </cell>
          <cell r="G244">
            <v>681.2</v>
          </cell>
          <cell r="H244">
            <v>510.90000000000003</v>
          </cell>
          <cell r="I244">
            <v>340.6</v>
          </cell>
          <cell r="J244">
            <v>170.3</v>
          </cell>
          <cell r="K244">
            <v>85.15</v>
          </cell>
        </row>
        <row r="245">
          <cell r="E245">
            <v>1420.6292474999998</v>
          </cell>
          <cell r="F245">
            <v>909.1274474999999</v>
          </cell>
          <cell r="G245">
            <v>681.2</v>
          </cell>
          <cell r="H245">
            <v>510.90000000000003</v>
          </cell>
          <cell r="I245">
            <v>340.6</v>
          </cell>
          <cell r="J245">
            <v>170.3</v>
          </cell>
          <cell r="K245">
            <v>85.15</v>
          </cell>
        </row>
        <row r="246">
          <cell r="E246">
            <v>0</v>
          </cell>
          <cell r="F246">
            <v>0</v>
          </cell>
          <cell r="G246">
            <v>0</v>
          </cell>
          <cell r="H246">
            <v>0</v>
          </cell>
          <cell r="I246">
            <v>0</v>
          </cell>
          <cell r="J246">
            <v>0</v>
          </cell>
          <cell r="K246">
            <v>0</v>
          </cell>
        </row>
        <row r="249">
          <cell r="E249">
            <v>1420.6292474999998</v>
          </cell>
          <cell r="F249">
            <v>883.1196618599887</v>
          </cell>
          <cell r="G249">
            <v>626.02411198588618</v>
          </cell>
          <cell r="H249">
            <v>424.03626262379441</v>
          </cell>
          <cell r="I249">
            <v>214.6915699075852</v>
          </cell>
          <cell r="J249">
            <v>-7.4436205810626461</v>
          </cell>
          <cell r="K249">
            <v>-157.50388957065087</v>
          </cell>
        </row>
        <row r="250">
          <cell r="E250">
            <v>1420.0975910000063</v>
          </cell>
          <cell r="F250">
            <v>909.1274474999999</v>
          </cell>
          <cell r="G250">
            <v>655.19221435998884</v>
          </cell>
          <cell r="H250">
            <v>455.72411198588611</v>
          </cell>
          <cell r="I250">
            <v>253.73626262379437</v>
          </cell>
          <cell r="J250">
            <v>44.391569907585193</v>
          </cell>
          <cell r="K250">
            <v>-92.593620581062652</v>
          </cell>
        </row>
        <row r="253">
          <cell r="C253">
            <v>0</v>
          </cell>
          <cell r="D253">
            <v>3281.2973371927592</v>
          </cell>
          <cell r="E253">
            <v>1188.2990206935053</v>
          </cell>
          <cell r="F253">
            <v>4209.9781073087297</v>
          </cell>
          <cell r="G253">
            <v>7565.4742818781406</v>
          </cell>
          <cell r="H253">
            <v>11406.115904287575</v>
          </cell>
          <cell r="I253">
            <v>16032.638354476005</v>
          </cell>
          <cell r="J253">
            <v>22175.177714129397</v>
          </cell>
          <cell r="K253">
            <v>29605.825685106949</v>
          </cell>
        </row>
        <row r="255">
          <cell r="C255" t="b">
            <v>0</v>
          </cell>
          <cell r="D255" t="b">
            <v>0</v>
          </cell>
          <cell r="E255" t="b">
            <v>0</v>
          </cell>
          <cell r="F255" t="b">
            <v>1</v>
          </cell>
          <cell r="G255" t="b">
            <v>1</v>
          </cell>
          <cell r="H255" t="b">
            <v>1</v>
          </cell>
          <cell r="I255" t="b">
            <v>1</v>
          </cell>
          <cell r="J255" t="b">
            <v>1</v>
          </cell>
          <cell r="K255" t="b">
            <v>1</v>
          </cell>
        </row>
        <row r="256">
          <cell r="C256">
            <v>0</v>
          </cell>
          <cell r="D256">
            <v>0</v>
          </cell>
          <cell r="E256">
            <v>0.2</v>
          </cell>
          <cell r="F256">
            <v>0.2</v>
          </cell>
          <cell r="G256">
            <v>0.2</v>
          </cell>
          <cell r="H256">
            <v>0.2</v>
          </cell>
          <cell r="I256">
            <v>0.2</v>
          </cell>
          <cell r="J256">
            <v>0.2</v>
          </cell>
          <cell r="K256">
            <v>0.2</v>
          </cell>
        </row>
        <row r="257">
          <cell r="E257">
            <v>0</v>
          </cell>
          <cell r="F257">
            <v>0</v>
          </cell>
          <cell r="G257">
            <v>543.55478636408884</v>
          </cell>
          <cell r="H257">
            <v>1055.2879245604979</v>
          </cell>
          <cell r="I257">
            <v>1201.7803157201163</v>
          </cell>
          <cell r="J257">
            <v>1457.3116366727584</v>
          </cell>
          <cell r="K257">
            <v>1792.9138484334132</v>
          </cell>
        </row>
        <row r="258">
          <cell r="E258">
            <v>0</v>
          </cell>
          <cell r="F258">
            <v>543.55478636408884</v>
          </cell>
          <cell r="G258">
            <v>1055.2879245604979</v>
          </cell>
          <cell r="H258">
            <v>1201.7803157201163</v>
          </cell>
          <cell r="I258">
            <v>1457.3116366727584</v>
          </cell>
          <cell r="J258">
            <v>1792.913848433413</v>
          </cell>
          <cell r="K258">
            <v>2109.518339627175</v>
          </cell>
        </row>
        <row r="259">
          <cell r="E259">
            <v>0</v>
          </cell>
          <cell r="F259">
            <v>0</v>
          </cell>
          <cell r="G259">
            <v>543.55478636408884</v>
          </cell>
          <cell r="H259">
            <v>1055.2879245604979</v>
          </cell>
          <cell r="I259">
            <v>1201.7803157201163</v>
          </cell>
          <cell r="J259">
            <v>1457.3116366727584</v>
          </cell>
          <cell r="K259">
            <v>1792.913848433413</v>
          </cell>
        </row>
        <row r="260">
          <cell r="E260">
            <v>0</v>
          </cell>
          <cell r="F260">
            <v>543.55478636408884</v>
          </cell>
          <cell r="G260">
            <v>1055.2879245604979</v>
          </cell>
          <cell r="H260">
            <v>1201.7803157201163</v>
          </cell>
          <cell r="I260">
            <v>1457.3116366727584</v>
          </cell>
          <cell r="J260">
            <v>1792.9138484334132</v>
          </cell>
          <cell r="K260">
            <v>2109.5183396271755</v>
          </cell>
        </row>
        <row r="262">
          <cell r="C262">
            <v>-1.5006662579253316E-11</v>
          </cell>
          <cell r="D262">
            <v>0</v>
          </cell>
          <cell r="E262">
            <v>-15.980989303043998</v>
          </cell>
          <cell r="F262">
            <v>3157.600689904672</v>
          </cell>
          <cell r="G262">
            <v>6135.3949102354518</v>
          </cell>
          <cell r="H262">
            <v>6987.0948588378851</v>
          </cell>
          <cell r="I262">
            <v>8472.7420736788281</v>
          </cell>
          <cell r="J262">
            <v>10423.917723450075</v>
          </cell>
          <cell r="K262">
            <v>12264.64150946032</v>
          </cell>
        </row>
        <row r="265">
          <cell r="E265">
            <v>0</v>
          </cell>
          <cell r="F265">
            <v>15.980989303043998</v>
          </cell>
          <cell r="G265">
            <v>0</v>
          </cell>
          <cell r="H265">
            <v>0</v>
          </cell>
          <cell r="I265">
            <v>0</v>
          </cell>
          <cell r="J265">
            <v>0</v>
          </cell>
          <cell r="K265">
            <v>0</v>
          </cell>
        </row>
        <row r="266">
          <cell r="E266">
            <v>15.980989303043998</v>
          </cell>
          <cell r="F266">
            <v>0</v>
          </cell>
          <cell r="G266">
            <v>0</v>
          </cell>
          <cell r="H266">
            <v>0</v>
          </cell>
          <cell r="I266">
            <v>0</v>
          </cell>
          <cell r="J266">
            <v>0</v>
          </cell>
          <cell r="K266">
            <v>0</v>
          </cell>
        </row>
        <row r="267">
          <cell r="E267">
            <v>0</v>
          </cell>
          <cell r="F267">
            <v>15.980989303043998</v>
          </cell>
          <cell r="G267">
            <v>0</v>
          </cell>
          <cell r="H267">
            <v>0</v>
          </cell>
          <cell r="I267">
            <v>0</v>
          </cell>
          <cell r="J267">
            <v>0</v>
          </cell>
          <cell r="K267">
            <v>0</v>
          </cell>
        </row>
        <row r="268">
          <cell r="E268">
            <v>15.980989303043998</v>
          </cell>
          <cell r="F268">
            <v>0</v>
          </cell>
          <cell r="G268">
            <v>0</v>
          </cell>
          <cell r="H268">
            <v>0</v>
          </cell>
          <cell r="I268">
            <v>0</v>
          </cell>
          <cell r="J268">
            <v>0</v>
          </cell>
          <cell r="K268">
            <v>0</v>
          </cell>
        </row>
        <row r="270">
          <cell r="E270">
            <v>0</v>
          </cell>
          <cell r="F270">
            <v>3141.6197006016282</v>
          </cell>
          <cell r="G270">
            <v>6135.3949102354518</v>
          </cell>
          <cell r="H270">
            <v>6987.0948588378851</v>
          </cell>
          <cell r="I270">
            <v>8472.7420736788281</v>
          </cell>
          <cell r="J270">
            <v>10423.917723450075</v>
          </cell>
          <cell r="K270">
            <v>12264.64150946032</v>
          </cell>
        </row>
        <row r="273">
          <cell r="E273">
            <v>0.14000000000000001</v>
          </cell>
          <cell r="F273">
            <v>0.14000000000000001</v>
          </cell>
          <cell r="G273">
            <v>0.14000000000000001</v>
          </cell>
          <cell r="H273">
            <v>0.14000000000000001</v>
          </cell>
          <cell r="I273">
            <v>0.14000000000000001</v>
          </cell>
          <cell r="J273">
            <v>0.14000000000000001</v>
          </cell>
          <cell r="K273">
            <v>0.14000000000000001</v>
          </cell>
        </row>
        <row r="274">
          <cell r="E274">
            <v>1198.913</v>
          </cell>
          <cell r="F274">
            <v>1198.913</v>
          </cell>
          <cell r="G274">
            <v>1638.739758084228</v>
          </cell>
          <cell r="H274">
            <v>2057.8682874329634</v>
          </cell>
          <cell r="I274">
            <v>2177.106280237304</v>
          </cell>
          <cell r="J274">
            <v>2385.096890315036</v>
          </cell>
          <cell r="K274">
            <v>2658.2614812830107</v>
          </cell>
        </row>
        <row r="275">
          <cell r="E275">
            <v>0</v>
          </cell>
          <cell r="F275">
            <v>439.826758084228</v>
          </cell>
          <cell r="G275">
            <v>858.95528743296336</v>
          </cell>
          <cell r="H275">
            <v>978.19328023730395</v>
          </cell>
          <cell r="I275">
            <v>1186.183890315036</v>
          </cell>
          <cell r="J275">
            <v>1459.3484812830106</v>
          </cell>
          <cell r="K275">
            <v>1717.049811324445</v>
          </cell>
        </row>
        <row r="276">
          <cell r="E276">
            <v>0</v>
          </cell>
          <cell r="F276">
            <v>0</v>
          </cell>
          <cell r="G276">
            <v>439.826758084228</v>
          </cell>
          <cell r="H276">
            <v>858.95528743296336</v>
          </cell>
          <cell r="I276">
            <v>978.19328023730395</v>
          </cell>
          <cell r="J276">
            <v>1186.183890315036</v>
          </cell>
          <cell r="K276">
            <v>1459.3484812830106</v>
          </cell>
        </row>
        <row r="277">
          <cell r="D277">
            <v>1198.913</v>
          </cell>
          <cell r="E277">
            <v>1198.913</v>
          </cell>
          <cell r="F277">
            <v>1638.739758084228</v>
          </cell>
          <cell r="G277">
            <v>2057.8682874329634</v>
          </cell>
          <cell r="H277">
            <v>2177.106280237304</v>
          </cell>
          <cell r="I277">
            <v>2385.096890315036</v>
          </cell>
          <cell r="J277">
            <v>2658.2614812830107</v>
          </cell>
          <cell r="K277">
            <v>2915.9628113244448</v>
          </cell>
        </row>
        <row r="280">
          <cell r="E280">
            <v>6919.255611694658</v>
          </cell>
          <cell r="F280">
            <v>17695.836534115224</v>
          </cell>
          <cell r="G280">
            <v>6283.8536025653129</v>
          </cell>
          <cell r="H280">
            <v>6404.6325961989114</v>
          </cell>
          <cell r="I280">
            <v>7353.7663216526053</v>
          </cell>
          <cell r="J280">
            <v>8551.3996086083371</v>
          </cell>
          <cell r="K280">
            <v>9622.4521386358392</v>
          </cell>
        </row>
        <row r="281">
          <cell r="E281">
            <v>5823.9502474999999</v>
          </cell>
          <cell r="F281">
            <v>14674.1574475</v>
          </cell>
          <cell r="G281">
            <v>3301.2</v>
          </cell>
          <cell r="H281">
            <v>3130.9</v>
          </cell>
          <cell r="I281">
            <v>2960.6</v>
          </cell>
          <cell r="J281">
            <v>2790.3</v>
          </cell>
          <cell r="K281">
            <v>2705.15</v>
          </cell>
        </row>
        <row r="282">
          <cell r="E282">
            <v>1.1880691485413755</v>
          </cell>
          <cell r="F282">
            <v>1.2059184043394615</v>
          </cell>
          <cell r="G282">
            <v>1.9035058774279998</v>
          </cell>
          <cell r="H282">
            <v>2.0456202996578976</v>
          </cell>
          <cell r="I282">
            <v>2.4838770254855791</v>
          </cell>
          <cell r="J282">
            <v>3.0646882444928276</v>
          </cell>
          <cell r="K282">
            <v>3.5570863496056924</v>
          </cell>
        </row>
        <row r="283">
          <cell r="E283" t="b">
            <v>0</v>
          </cell>
          <cell r="F283" t="b">
            <v>0</v>
          </cell>
          <cell r="G283" t="b">
            <v>1</v>
          </cell>
          <cell r="H283" t="b">
            <v>1</v>
          </cell>
          <cell r="I283" t="b">
            <v>1</v>
          </cell>
          <cell r="J283" t="b">
            <v>1</v>
          </cell>
          <cell r="K283" t="b">
            <v>1</v>
          </cell>
        </row>
        <row r="284">
          <cell r="E284">
            <v>0</v>
          </cell>
          <cell r="F284">
            <v>0</v>
          </cell>
          <cell r="G284">
            <v>1.9035058774279998</v>
          </cell>
          <cell r="H284">
            <v>2.0456202996578976</v>
          </cell>
          <cell r="I284">
            <v>2.4838770254855791</v>
          </cell>
          <cell r="J284">
            <v>3.0646882444928276</v>
          </cell>
          <cell r="K284">
            <v>3.5570863496056924</v>
          </cell>
        </row>
        <row r="285">
          <cell r="D285">
            <v>0</v>
          </cell>
        </row>
        <row r="290">
          <cell r="E290">
            <v>2515.9346116946581</v>
          </cell>
          <cell r="F290">
            <v>6635.8365341152257</v>
          </cell>
          <cell r="G290">
            <v>6283.8536025653129</v>
          </cell>
          <cell r="H290">
            <v>6404.6325961989114</v>
          </cell>
          <cell r="I290">
            <v>7353.7663216526053</v>
          </cell>
          <cell r="J290">
            <v>8551.3996086083371</v>
          </cell>
          <cell r="K290">
            <v>9622.4521386358392</v>
          </cell>
        </row>
        <row r="291">
          <cell r="E291">
            <v>0</v>
          </cell>
          <cell r="F291">
            <v>511.12</v>
          </cell>
          <cell r="G291">
            <v>3301.2</v>
          </cell>
          <cell r="H291">
            <v>3130.9</v>
          </cell>
          <cell r="I291">
            <v>2960.6</v>
          </cell>
          <cell r="J291">
            <v>2790.3</v>
          </cell>
          <cell r="K291">
            <v>2705.15</v>
          </cell>
        </row>
        <row r="292">
          <cell r="E292">
            <v>0</v>
          </cell>
          <cell r="F292">
            <v>12.982932646179421</v>
          </cell>
          <cell r="G292">
            <v>1.9035058774279998</v>
          </cell>
          <cell r="H292">
            <v>2.0456202996578976</v>
          </cell>
          <cell r="I292">
            <v>2.4838770254855791</v>
          </cell>
          <cell r="J292">
            <v>3.0646882444928276</v>
          </cell>
          <cell r="K292">
            <v>3.5570863496056924</v>
          </cell>
        </row>
        <row r="293">
          <cell r="E293" t="b">
            <v>0</v>
          </cell>
          <cell r="F293" t="b">
            <v>0</v>
          </cell>
          <cell r="G293" t="b">
            <v>1</v>
          </cell>
          <cell r="H293" t="b">
            <v>1</v>
          </cell>
          <cell r="I293" t="b">
            <v>1</v>
          </cell>
          <cell r="J293" t="b">
            <v>1</v>
          </cell>
          <cell r="K293" t="b">
            <v>1</v>
          </cell>
        </row>
        <row r="294">
          <cell r="E294">
            <v>0</v>
          </cell>
          <cell r="F294">
            <v>12.982932646179421</v>
          </cell>
          <cell r="G294">
            <v>1.9035058774279998</v>
          </cell>
          <cell r="H294">
            <v>2.0456202996578976</v>
          </cell>
          <cell r="I294">
            <v>2.4838770254855791</v>
          </cell>
          <cell r="J294">
            <v>3.0646882444928276</v>
          </cell>
          <cell r="K294">
            <v>3.5570863496056924</v>
          </cell>
        </row>
        <row r="299">
          <cell r="E299">
            <v>0</v>
          </cell>
          <cell r="F299">
            <v>1.3</v>
          </cell>
          <cell r="G299">
            <v>1.3</v>
          </cell>
          <cell r="H299">
            <v>1.5</v>
          </cell>
          <cell r="I299">
            <v>1.5</v>
          </cell>
          <cell r="J299">
            <v>1.5</v>
          </cell>
          <cell r="K299">
            <v>1.5</v>
          </cell>
        </row>
        <row r="300">
          <cell r="E300">
            <v>0</v>
          </cell>
          <cell r="F300">
            <v>2</v>
          </cell>
          <cell r="G300">
            <v>2</v>
          </cell>
          <cell r="H300">
            <v>2</v>
          </cell>
          <cell r="I300">
            <v>2</v>
          </cell>
          <cell r="J300">
            <v>2</v>
          </cell>
          <cell r="K300">
            <v>2</v>
          </cell>
        </row>
        <row r="301">
          <cell r="E301">
            <v>0</v>
          </cell>
          <cell r="F301">
            <v>0.5</v>
          </cell>
          <cell r="G301">
            <v>0.5</v>
          </cell>
          <cell r="H301">
            <v>0.5</v>
          </cell>
          <cell r="I301">
            <v>0.5</v>
          </cell>
          <cell r="J301">
            <v>0.5</v>
          </cell>
          <cell r="K301">
            <v>0.5</v>
          </cell>
        </row>
        <row r="302">
          <cell r="E302">
            <v>0</v>
          </cell>
          <cell r="F302">
            <v>1.5</v>
          </cell>
          <cell r="G302">
            <v>1.5</v>
          </cell>
          <cell r="H302">
            <v>1.5</v>
          </cell>
          <cell r="I302">
            <v>1.5</v>
          </cell>
          <cell r="J302">
            <v>1.5</v>
          </cell>
          <cell r="K302">
            <v>1.5</v>
          </cell>
        </row>
      </sheetData>
      <sheetData sheetId="5">
        <row r="55">
          <cell r="C55" t="b">
            <v>1</v>
          </cell>
          <cell r="D55" t="b">
            <v>1</v>
          </cell>
          <cell r="E55" t="b">
            <v>1</v>
          </cell>
          <cell r="F55" t="b">
            <v>1</v>
          </cell>
          <cell r="G55" t="b">
            <v>1</v>
          </cell>
          <cell r="H55" t="b">
            <v>1</v>
          </cell>
          <cell r="I55" t="b">
            <v>1</v>
          </cell>
          <cell r="J55" t="b">
            <v>1</v>
          </cell>
          <cell r="K55" t="b">
            <v>1</v>
          </cell>
        </row>
      </sheetData>
      <sheetData sheetId="6">
        <row r="29">
          <cell r="D29" t="b">
            <v>1</v>
          </cell>
          <cell r="E29" t="b">
            <v>1</v>
          </cell>
          <cell r="F29" t="b">
            <v>1</v>
          </cell>
          <cell r="G29" t="b">
            <v>1</v>
          </cell>
          <cell r="H29" t="b">
            <v>1</v>
          </cell>
          <cell r="I29" t="b">
            <v>1</v>
          </cell>
          <cell r="J29" t="b">
            <v>1</v>
          </cell>
          <cell r="K29" t="b">
            <v>1</v>
          </cell>
        </row>
      </sheetData>
      <sheetData sheetId="7">
        <row r="39">
          <cell r="C39" t="b">
            <v>1</v>
          </cell>
          <cell r="D39" t="b">
            <v>1</v>
          </cell>
          <cell r="E39" t="b">
            <v>1</v>
          </cell>
          <cell r="F39" t="b">
            <v>1</v>
          </cell>
          <cell r="G39" t="b">
            <v>1</v>
          </cell>
          <cell r="H39" t="b">
            <v>1</v>
          </cell>
          <cell r="I39" t="b">
            <v>1</v>
          </cell>
          <cell r="J39" t="b">
            <v>1</v>
          </cell>
          <cell r="K39" t="b">
            <v>1</v>
          </cell>
        </row>
      </sheetData>
      <sheetData sheetId="8"/>
      <sheetData sheetId="9">
        <row r="11">
          <cell r="C11">
            <v>0</v>
          </cell>
          <cell r="D11">
            <v>66717.002999999997</v>
          </cell>
          <cell r="E11">
            <v>13015.428</v>
          </cell>
          <cell r="F11">
            <v>5040</v>
          </cell>
          <cell r="G11">
            <v>2080.8000000000002</v>
          </cell>
          <cell r="H11">
            <v>2122.4160000000002</v>
          </cell>
          <cell r="I11">
            <v>2164.8643200000006</v>
          </cell>
          <cell r="J11">
            <v>2208.1616064000009</v>
          </cell>
          <cell r="K11">
            <v>2252.3248385280003</v>
          </cell>
          <cell r="L11" t="e">
            <v>#VALUE!</v>
          </cell>
          <cell r="M11" t="e">
            <v>#VALUE!</v>
          </cell>
          <cell r="N11" t="e">
            <v>#VALUE!</v>
          </cell>
        </row>
        <row r="12">
          <cell r="C12">
            <v>0</v>
          </cell>
          <cell r="D12">
            <v>63717.002999999997</v>
          </cell>
          <cell r="E12">
            <v>13015.428</v>
          </cell>
          <cell r="F12">
            <v>3000</v>
          </cell>
          <cell r="G12">
            <v>0</v>
          </cell>
          <cell r="H12">
            <v>0</v>
          </cell>
          <cell r="I12">
            <v>0</v>
          </cell>
          <cell r="J12">
            <v>0</v>
          </cell>
          <cell r="K12">
            <v>0</v>
          </cell>
          <cell r="L12" t="e">
            <v>#VALUE!</v>
          </cell>
          <cell r="M12" t="e">
            <v>#VALUE!</v>
          </cell>
          <cell r="N12" t="e">
            <v>#VALUE!</v>
          </cell>
        </row>
        <row r="17">
          <cell r="E17">
            <v>2665.942</v>
          </cell>
          <cell r="F17">
            <v>2665.942</v>
          </cell>
          <cell r="G17">
            <v>2665.942</v>
          </cell>
          <cell r="H17">
            <v>2665.942</v>
          </cell>
          <cell r="I17">
            <v>2665.942</v>
          </cell>
          <cell r="J17">
            <v>2665.942</v>
          </cell>
          <cell r="K17">
            <v>2665.942</v>
          </cell>
          <cell r="L17">
            <v>2665.942</v>
          </cell>
          <cell r="M17">
            <v>2665.942</v>
          </cell>
          <cell r="N17">
            <v>2665.942</v>
          </cell>
        </row>
        <row r="32">
          <cell r="E32">
            <v>4119.4019600000029</v>
          </cell>
          <cell r="F32">
            <v>6593.2929200000035</v>
          </cell>
          <cell r="G32">
            <v>6067.1838800000041</v>
          </cell>
          <cell r="H32">
            <v>5541.0748400000048</v>
          </cell>
          <cell r="I32">
            <v>5014.9658000000054</v>
          </cell>
          <cell r="J32">
            <v>4488.856760000006</v>
          </cell>
          <cell r="K32">
            <v>3962.7477200000067</v>
          </cell>
          <cell r="L32">
            <v>3436.6386800000073</v>
          </cell>
          <cell r="M32">
            <v>2910.5296400000079</v>
          </cell>
          <cell r="N32">
            <v>2384.4206000000086</v>
          </cell>
        </row>
        <row r="37">
          <cell r="E37">
            <v>17893.561400000002</v>
          </cell>
          <cell r="F37">
            <v>15536.541800000003</v>
          </cell>
          <cell r="G37">
            <v>13179.522200000003</v>
          </cell>
          <cell r="H37">
            <v>10822.502600000003</v>
          </cell>
          <cell r="I37">
            <v>8465.4830000000038</v>
          </cell>
          <cell r="J37">
            <v>6108.4634000000005</v>
          </cell>
          <cell r="K37">
            <v>3751.4438000000009</v>
          </cell>
          <cell r="L37">
            <v>1394.4242000000013</v>
          </cell>
          <cell r="M37">
            <v>0</v>
          </cell>
          <cell r="N37">
            <v>0</v>
          </cell>
        </row>
        <row r="42">
          <cell r="E42">
            <v>1066.5219999999999</v>
          </cell>
          <cell r="F42">
            <v>2904.922</v>
          </cell>
          <cell r="G42">
            <v>4700.8900000000003</v>
          </cell>
          <cell r="H42">
            <v>6453.5773600000002</v>
          </cell>
          <cell r="I42">
            <v>8162.1184672000009</v>
          </cell>
          <cell r="J42">
            <v>9825.630396544002</v>
          </cell>
          <cell r="K42">
            <v>11443.212564474881</v>
          </cell>
          <cell r="L42" t="e">
            <v>#VALUE!</v>
          </cell>
          <cell r="M42" t="e">
            <v>#VALUE!</v>
          </cell>
          <cell r="N42" t="e">
            <v>#VALUE!</v>
          </cell>
        </row>
        <row r="47">
          <cell r="E47">
            <v>6996.3894899999996</v>
          </cell>
          <cell r="F47">
            <v>6125.6539799999991</v>
          </cell>
          <cell r="G47">
            <v>5254.9184699999996</v>
          </cell>
          <cell r="H47">
            <v>4384.1829600000001</v>
          </cell>
          <cell r="I47">
            <v>3513.4474499999997</v>
          </cell>
          <cell r="J47">
            <v>2642.7119399999992</v>
          </cell>
          <cell r="K47">
            <v>1771.9764299999988</v>
          </cell>
          <cell r="L47">
            <v>901.24091999999837</v>
          </cell>
          <cell r="M47">
            <v>30.505409999997937</v>
          </cell>
          <cell r="N47">
            <v>0</v>
          </cell>
        </row>
        <row r="52">
          <cell r="E52">
            <v>134.37558000000013</v>
          </cell>
          <cell r="F52">
            <v>0</v>
          </cell>
          <cell r="G52">
            <v>0</v>
          </cell>
          <cell r="H52">
            <v>0</v>
          </cell>
          <cell r="I52">
            <v>0</v>
          </cell>
          <cell r="J52">
            <v>0</v>
          </cell>
          <cell r="K52">
            <v>0</v>
          </cell>
          <cell r="L52">
            <v>0</v>
          </cell>
          <cell r="M52">
            <v>0</v>
          </cell>
          <cell r="N52">
            <v>0</v>
          </cell>
        </row>
        <row r="57">
          <cell r="C57">
            <v>0</v>
          </cell>
          <cell r="D57">
            <v>66717.002999999997</v>
          </cell>
          <cell r="E57">
            <v>79732.431000000011</v>
          </cell>
          <cell r="F57">
            <v>84772.431000000011</v>
          </cell>
          <cell r="G57">
            <v>86853.231</v>
          </cell>
          <cell r="H57">
            <v>88975.646999999997</v>
          </cell>
          <cell r="I57">
            <v>91140.51132000002</v>
          </cell>
          <cell r="J57">
            <v>93348.672926400002</v>
          </cell>
          <cell r="K57">
            <v>95600.997764928004</v>
          </cell>
          <cell r="L57" t="e">
            <v>#VALUE!</v>
          </cell>
          <cell r="M57" t="e">
            <v>#VALUE!</v>
          </cell>
          <cell r="N57" t="e">
            <v>#VALUE!</v>
          </cell>
        </row>
        <row r="58">
          <cell r="C58">
            <v>0</v>
          </cell>
          <cell r="D58">
            <v>42880.146000000008</v>
          </cell>
          <cell r="E58">
            <v>46856.238570000001</v>
          </cell>
          <cell r="F58">
            <v>50946.078299999994</v>
          </cell>
          <cell r="G58">
            <v>54984.774449999997</v>
          </cell>
          <cell r="H58">
            <v>59108.36724</v>
          </cell>
          <cell r="I58">
            <v>63318.554602799995</v>
          </cell>
          <cell r="J58">
            <v>67617.068429856008</v>
          </cell>
          <cell r="K58">
            <v>72005.675250453118</v>
          </cell>
          <cell r="L58" t="e">
            <v>#VALUE!</v>
          </cell>
          <cell r="M58" t="e">
            <v>#VALUE!</v>
          </cell>
          <cell r="N58" t="e">
            <v>#VALUE!</v>
          </cell>
        </row>
        <row r="59">
          <cell r="C59">
            <v>0</v>
          </cell>
          <cell r="D59">
            <v>2971.6680000000001</v>
          </cell>
          <cell r="E59">
            <v>3976.0925699999934</v>
          </cell>
          <cell r="F59">
            <v>4089.8397299999924</v>
          </cell>
          <cell r="G59">
            <v>4038.6961500000034</v>
          </cell>
          <cell r="H59">
            <v>4123.5927900000024</v>
          </cell>
          <cell r="I59">
            <v>4210.1873627999958</v>
          </cell>
          <cell r="J59">
            <v>4298.5138270560128</v>
          </cell>
          <cell r="K59">
            <v>4388.6068205971096</v>
          </cell>
          <cell r="L59" t="e">
            <v>#VALUE!</v>
          </cell>
          <cell r="M59" t="e">
            <v>#VALUE!</v>
          </cell>
          <cell r="N59" t="e">
            <v>#VALUE!</v>
          </cell>
        </row>
        <row r="60">
          <cell r="C60">
            <v>0</v>
          </cell>
          <cell r="D60">
            <v>23836.856999999989</v>
          </cell>
          <cell r="E60">
            <v>32876.19243000001</v>
          </cell>
          <cell r="F60">
            <v>33826.352700000018</v>
          </cell>
          <cell r="G60">
            <v>31868.456550000003</v>
          </cell>
          <cell r="H60">
            <v>29867.279759999998</v>
          </cell>
          <cell r="I60">
            <v>27821.956717200024</v>
          </cell>
          <cell r="J60">
            <v>25731.604496543994</v>
          </cell>
          <cell r="K60">
            <v>23595.322514474887</v>
          </cell>
          <cell r="L60" t="e">
            <v>#VALUE!</v>
          </cell>
          <cell r="M60" t="e">
            <v>#VALUE!</v>
          </cell>
          <cell r="N60" t="e">
            <v>#VALUE!</v>
          </cell>
        </row>
      </sheetData>
      <sheetData sheetId="10">
        <row r="6">
          <cell r="D6">
            <v>92.462000000000003</v>
          </cell>
        </row>
        <row r="7">
          <cell r="D7">
            <v>1686.296</v>
          </cell>
        </row>
        <row r="8">
          <cell r="D8">
            <v>1044.693</v>
          </cell>
        </row>
        <row r="9">
          <cell r="D9">
            <v>130.64699999999999</v>
          </cell>
        </row>
        <row r="10">
          <cell r="D10">
            <v>2199.65</v>
          </cell>
        </row>
        <row r="11">
          <cell r="D11">
            <v>2466.8330000000001</v>
          </cell>
        </row>
        <row r="12">
          <cell r="D12">
            <v>89.234999999999999</v>
          </cell>
        </row>
        <row r="16">
          <cell r="D16">
            <v>2665.942</v>
          </cell>
        </row>
        <row r="18">
          <cell r="D18">
            <v>14585.511</v>
          </cell>
        </row>
        <row r="19">
          <cell r="D19">
            <v>4730.1530000000002</v>
          </cell>
        </row>
        <row r="20">
          <cell r="D20">
            <v>372.125</v>
          </cell>
        </row>
        <row r="21">
          <cell r="D21">
            <v>296.60399999999998</v>
          </cell>
        </row>
        <row r="22">
          <cell r="D22">
            <v>1186.5219999999999</v>
          </cell>
        </row>
        <row r="25">
          <cell r="D25">
            <v>3324.2190000000001</v>
          </cell>
        </row>
        <row r="31">
          <cell r="D31">
            <v>13765.029999999999</v>
          </cell>
        </row>
        <row r="32">
          <cell r="D32">
            <v>3472.0819999999999</v>
          </cell>
        </row>
        <row r="34">
          <cell r="D34">
            <v>1198.913</v>
          </cell>
        </row>
        <row r="36">
          <cell r="D36">
            <v>794.51</v>
          </cell>
        </row>
        <row r="46">
          <cell r="D46">
            <v>9672.7129999999997</v>
          </cell>
        </row>
        <row r="47">
          <cell r="D47">
            <v>5967.6440000000002</v>
          </cell>
        </row>
        <row r="59">
          <cell r="D59">
            <v>19760.254376154186</v>
          </cell>
        </row>
        <row r="61">
          <cell r="D61">
            <v>-16776.887999999999</v>
          </cell>
        </row>
        <row r="65">
          <cell r="D65">
            <v>-2971.6680000000001</v>
          </cell>
        </row>
        <row r="69">
          <cell r="D69">
            <v>-4818.451</v>
          </cell>
        </row>
        <row r="70">
          <cell r="D70">
            <v>4806.752623845814</v>
          </cell>
        </row>
        <row r="89">
          <cell r="D89">
            <v>-16788.586376154184</v>
          </cell>
        </row>
        <row r="90">
          <cell r="D90">
            <v>-3846.8851678103442</v>
          </cell>
        </row>
        <row r="95">
          <cell r="D95">
            <v>-3581.3826352010424</v>
          </cell>
        </row>
        <row r="97">
          <cell r="D97">
            <v>704.07270232808014</v>
          </cell>
        </row>
      </sheetData>
      <sheetData sheetId="11">
        <row r="8">
          <cell r="C8">
            <v>5587.1679999999997</v>
          </cell>
        </row>
        <row r="9">
          <cell r="C9">
            <v>1727.5550000000001</v>
          </cell>
        </row>
        <row r="10">
          <cell r="C10">
            <v>426.94900000000001</v>
          </cell>
        </row>
        <row r="11">
          <cell r="C11">
            <v>2415.2950000000001</v>
          </cell>
        </row>
        <row r="12">
          <cell r="C12">
            <v>2272.5839999999998</v>
          </cell>
        </row>
        <row r="13">
          <cell r="C13">
            <v>290.05700000000002</v>
          </cell>
        </row>
        <row r="17">
          <cell r="C17">
            <v>2767.2469999999998</v>
          </cell>
        </row>
        <row r="19">
          <cell r="C19">
            <v>14883.188</v>
          </cell>
        </row>
        <row r="20">
          <cell r="C20">
            <v>9869.0589999999993</v>
          </cell>
        </row>
        <row r="21">
          <cell r="C21">
            <v>391.80599999999998</v>
          </cell>
        </row>
        <row r="22">
          <cell r="C22">
            <v>127.79900000000001</v>
          </cell>
        </row>
        <row r="23">
          <cell r="C23">
            <v>747.04899999999998</v>
          </cell>
        </row>
        <row r="26">
          <cell r="C26">
            <v>2577.2049999999999</v>
          </cell>
        </row>
        <row r="32">
          <cell r="C32">
            <v>9443.5920000000006</v>
          </cell>
        </row>
        <row r="33">
          <cell r="C33">
            <v>5081.8689999999997</v>
          </cell>
        </row>
        <row r="35">
          <cell r="C35">
            <v>186.07899999999407</v>
          </cell>
        </row>
        <row r="37">
          <cell r="C37">
            <v>1812.556</v>
          </cell>
        </row>
        <row r="41">
          <cell r="C41">
            <v>4403.3209999999999</v>
          </cell>
        </row>
        <row r="47">
          <cell r="C47">
            <v>16317.821</v>
          </cell>
        </row>
        <row r="48">
          <cell r="C48">
            <v>6230.6229999999996</v>
          </cell>
        </row>
        <row r="49">
          <cell r="C49">
            <v>939.75599999999997</v>
          </cell>
        </row>
        <row r="60">
          <cell r="C60">
            <v>12627.786</v>
          </cell>
        </row>
        <row r="62">
          <cell r="C62">
            <v>-9991.621000000001</v>
          </cell>
        </row>
        <row r="66">
          <cell r="C66">
            <v>-1311.365</v>
          </cell>
        </row>
        <row r="70">
          <cell r="C70">
            <v>-857.95899999999995</v>
          </cell>
        </row>
        <row r="71">
          <cell r="C71">
            <v>480.173</v>
          </cell>
        </row>
        <row r="88">
          <cell r="C88">
            <v>-10376.665000000001</v>
          </cell>
        </row>
        <row r="89">
          <cell r="C89">
            <v>-3487.2550000000047</v>
          </cell>
        </row>
        <row r="94">
          <cell r="C94">
            <v>-6260.3570000000018</v>
          </cell>
        </row>
        <row r="96">
          <cell r="C96">
            <v>-5513.3430000000017</v>
          </cell>
        </row>
        <row r="107">
          <cell r="C107">
            <v>332.95499999999402</v>
          </cell>
        </row>
      </sheetData>
      <sheetData sheetId="12"/>
      <sheetData sheetId="13"/>
      <sheetData sheetId="14"/>
      <sheetData sheetId="15"/>
      <sheetData sheetId="16"/>
      <sheetData sheetId="17"/>
      <sheetData sheetId="18">
        <row r="8">
          <cell r="C8">
            <v>5587.1679999999997</v>
          </cell>
        </row>
      </sheetData>
      <sheetData sheetId="19"/>
      <sheetData sheetId="20"/>
      <sheetData sheetId="21"/>
      <sheetData sheetId="22"/>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ExRepositorySheet"/>
      <sheetName val="Data Set"/>
      <sheetName val="Opco IS"/>
      <sheetName val="-&gt;"/>
      <sheetName val="Opco IS Beer all PL"/>
      <sheetName val="Opco IS Wholesale all PL"/>
      <sheetName val="Opco IS Soft Drinks all PL"/>
      <sheetName val="--&gt;"/>
      <sheetName val="Opco IS Beer"/>
      <sheetName val="Opco IS Wholesale"/>
      <sheetName val="Opco IS Soft Drinks"/>
      <sheetName val="Changelog"/>
    </sheetNames>
    <sheetDataSet>
      <sheetData sheetId="0" refreshError="1"/>
      <sheetData sheetId="1">
        <row r="11">
          <cell r="D11" t="str">
            <v>December</v>
          </cell>
        </row>
        <row r="12">
          <cell r="D12">
            <v>2012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puts APU"/>
      <sheetName val="Sensitivities"/>
      <sheetName val="Input_updated"/>
      <sheetName val="Workings_updated"/>
      <sheetName val="IS"/>
      <sheetName val="BS"/>
      <sheetName val="CF"/>
      <sheetName val="KeyRatios"/>
      <sheetName val="IS_LCU"/>
      <sheetName val="CF_LCU"/>
      <sheetName val="BS_LCU"/>
      <sheetName val="KeyRatios_LCU"/>
      <sheetName val="Credit_LCU"/>
      <sheetName val="C-F"/>
      <sheetName val="B-S"/>
      <sheetName val="P&amp;L"/>
      <sheetName val="Hist"/>
      <sheetName val="Credit"/>
    </sheetNames>
    <sheetDataSet>
      <sheetData sheetId="0"/>
      <sheetData sheetId="1">
        <row r="8">
          <cell r="I8" t="b">
            <v>1</v>
          </cell>
        </row>
      </sheetData>
      <sheetData sheetId="2">
        <row r="4">
          <cell r="I4">
            <v>2011</v>
          </cell>
        </row>
        <row r="44">
          <cell r="I44">
            <v>2122.8029999999999</v>
          </cell>
          <cell r="J44">
            <v>2680</v>
          </cell>
          <cell r="K44">
            <v>9520</v>
          </cell>
          <cell r="L44">
            <v>18532</v>
          </cell>
          <cell r="M44">
            <v>20385.200000000004</v>
          </cell>
          <cell r="N44">
            <v>22423.72</v>
          </cell>
          <cell r="O44">
            <v>23544.905999999999</v>
          </cell>
          <cell r="P44">
            <v>24722.151300000005</v>
          </cell>
          <cell r="Q44">
            <v>24969.372813000005</v>
          </cell>
        </row>
        <row r="47">
          <cell r="I47">
            <v>0</v>
          </cell>
          <cell r="J47">
            <v>0</v>
          </cell>
          <cell r="K47">
            <v>0.27665652204685398</v>
          </cell>
          <cell r="L47">
            <v>0.3243017876382599</v>
          </cell>
          <cell r="M47">
            <v>0.34398160879836504</v>
          </cell>
          <cell r="N47">
            <v>0.34629860982026678</v>
          </cell>
          <cell r="O47">
            <v>0.34769583731940468</v>
          </cell>
          <cell r="P47">
            <v>0.34904011296587073</v>
          </cell>
          <cell r="Q47">
            <v>0.34982908488743497</v>
          </cell>
        </row>
        <row r="52">
          <cell r="I52">
            <v>0</v>
          </cell>
          <cell r="J52">
            <v>0</v>
          </cell>
          <cell r="K52">
            <v>0</v>
          </cell>
          <cell r="L52">
            <v>0</v>
          </cell>
          <cell r="M52">
            <v>0</v>
          </cell>
          <cell r="N52">
            <v>0</v>
          </cell>
          <cell r="O52">
            <v>0</v>
          </cell>
          <cell r="P52">
            <v>0</v>
          </cell>
          <cell r="Q52">
            <v>0</v>
          </cell>
        </row>
        <row r="53">
          <cell r="I53">
            <v>0</v>
          </cell>
          <cell r="J53">
            <v>0</v>
          </cell>
          <cell r="K53">
            <v>0</v>
          </cell>
          <cell r="L53">
            <v>3.9347743694980841E-2</v>
          </cell>
          <cell r="M53">
            <v>5.5635256588215998E-2</v>
          </cell>
          <cell r="N53">
            <v>5.601000611863105E-2</v>
          </cell>
          <cell r="O53">
            <v>5.6235992358704356E-2</v>
          </cell>
          <cell r="P53">
            <v>5.6453414216743991E-2</v>
          </cell>
          <cell r="Q53">
            <v>5.6581021781143992E-2</v>
          </cell>
        </row>
        <row r="78">
          <cell r="I78">
            <v>982.32221081762634</v>
          </cell>
          <cell r="J78">
            <v>818.18181818181813</v>
          </cell>
          <cell r="K78">
            <v>1065.317035905271</v>
          </cell>
          <cell r="L78">
            <v>1073.8182603064968</v>
          </cell>
          <cell r="M78">
            <v>1073.8182603064965</v>
          </cell>
          <cell r="N78">
            <v>1073.818260306497</v>
          </cell>
          <cell r="O78">
            <v>1073.818260306497</v>
          </cell>
          <cell r="P78">
            <v>1073.8182603064968</v>
          </cell>
          <cell r="Q78">
            <v>1073.8182603064965</v>
          </cell>
        </row>
        <row r="81">
          <cell r="I81">
            <v>0</v>
          </cell>
          <cell r="J81">
            <v>0</v>
          </cell>
          <cell r="K81">
            <v>1557.0328445627765</v>
          </cell>
          <cell r="L81">
            <v>1557.0328445627763</v>
          </cell>
          <cell r="M81">
            <v>1557.0328445627763</v>
          </cell>
          <cell r="N81">
            <v>1557.0328445627765</v>
          </cell>
          <cell r="O81">
            <v>1557.0328445627765</v>
          </cell>
          <cell r="P81">
            <v>1557.0328445627765</v>
          </cell>
          <cell r="Q81">
            <v>1557.0328445627763</v>
          </cell>
        </row>
        <row r="87">
          <cell r="I87">
            <v>0</v>
          </cell>
          <cell r="J87">
            <v>0</v>
          </cell>
          <cell r="K87">
            <v>0</v>
          </cell>
          <cell r="L87">
            <v>0</v>
          </cell>
          <cell r="M87">
            <v>0</v>
          </cell>
          <cell r="N87">
            <v>0</v>
          </cell>
          <cell r="O87">
            <v>0</v>
          </cell>
          <cell r="P87">
            <v>0</v>
          </cell>
          <cell r="Q87">
            <v>0</v>
          </cell>
        </row>
        <row r="115">
          <cell r="I115">
            <v>0.79521761464691365</v>
          </cell>
          <cell r="J115">
            <v>1.2927683515209578</v>
          </cell>
          <cell r="K115">
            <v>1.0214226809134765</v>
          </cell>
          <cell r="L115">
            <v>0.99880528270817714</v>
          </cell>
          <cell r="M115">
            <v>0.98589750097261297</v>
          </cell>
          <cell r="N115">
            <v>0.97513551029073331</v>
          </cell>
          <cell r="O115">
            <v>0.96879150247530132</v>
          </cell>
          <cell r="P115">
            <v>0.95533671685040544</v>
          </cell>
          <cell r="Q115">
            <v>0.93578289744716814</v>
          </cell>
        </row>
        <row r="191">
          <cell r="I191">
            <v>6.5000000000000002E-2</v>
          </cell>
        </row>
      </sheetData>
      <sheetData sheetId="3">
        <row r="8">
          <cell r="H8" t="str">
            <v>USD</v>
          </cell>
        </row>
        <row r="40">
          <cell r="I40">
            <v>0</v>
          </cell>
          <cell r="J40">
            <v>0</v>
          </cell>
          <cell r="K40">
            <v>5393.371791093753</v>
          </cell>
          <cell r="L40">
            <v>12068.32047903981</v>
          </cell>
          <cell r="M40">
            <v>14080.737440631603</v>
          </cell>
          <cell r="N40">
            <v>15593.141155905574</v>
          </cell>
          <cell r="O40">
            <v>16438.858322674125</v>
          </cell>
          <cell r="P40">
            <v>17327.535643575826</v>
          </cell>
          <cell r="Q40">
            <v>17540.369915937561</v>
          </cell>
        </row>
        <row r="45">
          <cell r="I45">
            <v>0</v>
          </cell>
          <cell r="J45">
            <v>0</v>
          </cell>
          <cell r="K45">
            <v>0</v>
          </cell>
          <cell r="L45">
            <v>0</v>
          </cell>
          <cell r="M45">
            <v>0</v>
          </cell>
          <cell r="N45">
            <v>0</v>
          </cell>
          <cell r="O45">
            <v>0</v>
          </cell>
          <cell r="P45">
            <v>0</v>
          </cell>
          <cell r="Q45">
            <v>0</v>
          </cell>
        </row>
        <row r="46">
          <cell r="I46">
            <v>0</v>
          </cell>
          <cell r="J46">
            <v>0</v>
          </cell>
          <cell r="K46">
            <v>0</v>
          </cell>
          <cell r="L46">
            <v>0</v>
          </cell>
          <cell r="M46">
            <v>0</v>
          </cell>
          <cell r="N46">
            <v>0</v>
          </cell>
          <cell r="O46">
            <v>0</v>
          </cell>
          <cell r="P46">
            <v>0</v>
          </cell>
          <cell r="Q46">
            <v>0</v>
          </cell>
        </row>
        <row r="65">
          <cell r="I65">
            <v>1678.8535701342585</v>
          </cell>
          <cell r="J65">
            <v>2869.9114731901191</v>
          </cell>
          <cell r="K65">
            <v>10487.802208001745</v>
          </cell>
          <cell r="L65">
            <v>20123.201582178233</v>
          </cell>
          <cell r="M65">
            <v>21849.459493655471</v>
          </cell>
          <cell r="N65">
            <v>23772.04749286177</v>
          </cell>
          <cell r="O65">
            <v>24798.261608471505</v>
          </cell>
          <cell r="P65">
            <v>25676.550895119486</v>
          </cell>
          <cell r="Q65">
            <v>25402.513623702282</v>
          </cell>
        </row>
        <row r="66">
          <cell r="I66">
            <v>480.89210354358073</v>
          </cell>
          <cell r="J66">
            <v>822.05964229261781</v>
          </cell>
          <cell r="K66">
            <v>3004.1341038168321</v>
          </cell>
          <cell r="L66">
            <v>5764.1052865088895</v>
          </cell>
          <cell r="M66">
            <v>6258.5759259242441</v>
          </cell>
          <cell r="N66">
            <v>6809.2835061642663</v>
          </cell>
          <cell r="O66">
            <v>7103.233064077298</v>
          </cell>
          <cell r="P66">
            <v>7354.8109205917071</v>
          </cell>
          <cell r="Q66">
            <v>7276.315474505469</v>
          </cell>
        </row>
        <row r="67">
          <cell r="I67">
            <v>1177.356529365318</v>
          </cell>
          <cell r="J67">
            <v>2012.628779406064</v>
          </cell>
          <cell r="K67">
            <v>7354.949012792933</v>
          </cell>
          <cell r="L67">
            <v>14112.119839383831</v>
          </cell>
          <cell r="M67">
            <v>15322.720370366249</v>
          </cell>
          <cell r="N67">
            <v>16671.004446126306</v>
          </cell>
          <cell r="O67">
            <v>17390.674053430623</v>
          </cell>
          <cell r="P67">
            <v>18006.606046965902</v>
          </cell>
          <cell r="Q67">
            <v>17814.427541030629</v>
          </cell>
        </row>
        <row r="93">
          <cell r="I93">
            <v>756.86400000000003</v>
          </cell>
          <cell r="J93">
            <v>-728.66</v>
          </cell>
          <cell r="K93">
            <v>0</v>
          </cell>
          <cell r="L93">
            <v>0</v>
          </cell>
          <cell r="M93">
            <v>0</v>
          </cell>
          <cell r="N93">
            <v>0</v>
          </cell>
          <cell r="O93">
            <v>0</v>
          </cell>
          <cell r="P93">
            <v>0</v>
          </cell>
          <cell r="Q93">
            <v>0</v>
          </cell>
        </row>
        <row r="370">
          <cell r="I370">
            <v>20.978999999999999</v>
          </cell>
          <cell r="J370">
            <v>20.978999999999999</v>
          </cell>
          <cell r="K370">
            <v>10.178013979999999</v>
          </cell>
          <cell r="L370">
            <v>0</v>
          </cell>
          <cell r="M370">
            <v>0</v>
          </cell>
          <cell r="N370">
            <v>0</v>
          </cell>
          <cell r="O370">
            <v>0</v>
          </cell>
          <cell r="P370">
            <v>0</v>
          </cell>
          <cell r="Q370">
            <v>0</v>
          </cell>
        </row>
      </sheetData>
      <sheetData sheetId="4">
        <row r="13">
          <cell r="I13">
            <v>33.82879923749126</v>
          </cell>
        </row>
      </sheetData>
      <sheetData sheetId="5">
        <row r="14">
          <cell r="I14">
            <v>50.982269618687226</v>
          </cell>
        </row>
      </sheetData>
      <sheetData sheetId="6">
        <row r="16">
          <cell r="I16">
            <v>14.211873311565334</v>
          </cell>
        </row>
      </sheetData>
      <sheetData sheetId="7"/>
      <sheetData sheetId="8">
        <row r="13">
          <cell r="I13">
            <v>45668.878970613208</v>
          </cell>
        </row>
      </sheetData>
      <sheetData sheetId="9">
        <row r="16">
          <cell r="I16">
            <v>19186.028970613203</v>
          </cell>
        </row>
      </sheetData>
      <sheetData sheetId="10">
        <row r="10">
          <cell r="I10">
            <v>19549.170999999998</v>
          </cell>
        </row>
      </sheetData>
      <sheetData sheetId="11"/>
      <sheetData sheetId="12"/>
      <sheetData sheetId="13"/>
      <sheetData sheetId="14"/>
      <sheetData sheetId="15"/>
      <sheetData sheetId="16">
        <row r="14">
          <cell r="L14">
            <v>116806.73636773421</v>
          </cell>
        </row>
      </sheetData>
      <sheetData sheetId="17"/>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APU&amp;APU TRADING 2005-2012"/>
      <sheetName val="Input New beer palnt 2011-2012"/>
      <sheetName val="assumptions"/>
      <sheetName val="Definitions"/>
      <sheetName val="Inputs"/>
      <sheetName val="Front page"/>
    </sheetNames>
    <sheetDataSet>
      <sheetData sheetId="0"/>
      <sheetData sheetId="1"/>
      <sheetData sheetId="2"/>
      <sheetData sheetId="3"/>
      <sheetData sheetId="4" refreshError="1"/>
      <sheetData sheetId="5"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f"/>
      <sheetName val="bs"/>
      <sheetName val="p&amp;l"/>
      <sheetName val="Ratio"/>
      <sheetName val="APUT---&gt;"/>
      <sheetName val="1(t)"/>
      <sheetName val="2(t)"/>
      <sheetName val="3(t)"/>
      <sheetName val="4(t)"/>
      <sheetName val="5(t)"/>
      <sheetName val="1(td)"/>
      <sheetName val="2(td)"/>
      <sheetName val="3(td)"/>
      <sheetName val="4(td)"/>
      <sheetName val="5(td)"/>
      <sheetName val="base"/>
      <sheetName val="AP"/>
      <sheetName val="AR"/>
      <sheetName val="1"/>
      <sheetName val="2"/>
      <sheetName val="3"/>
      <sheetName val="4"/>
      <sheetName val="5"/>
      <sheetName val="1(ag)"/>
      <sheetName val="2(ag)"/>
      <sheetName val="3(ag)"/>
      <sheetName val="4(ag)"/>
      <sheetName val="5(ag)"/>
      <sheetName val="5(d)"/>
      <sheetName val="APU---&gt;"/>
      <sheetName val="1(a)"/>
      <sheetName val="2(a)"/>
      <sheetName val="3(a)"/>
      <sheetName val="4(a)"/>
      <sheetName val="5(a)"/>
      <sheetName val="Other---&gt;"/>
      <sheetName val="APU APUT elimination"/>
      <sheetName val="PPE1"/>
      <sheetName val="PPE2"/>
      <sheetName val="RPT"/>
      <sheetName val="FX for CF 2016"/>
      <sheetName val="CF_PPE_IA"/>
      <sheetName val="CF14-Trading"/>
      <sheetName val="CF13-Trading"/>
      <sheetName val="CF13_JSC"/>
      <sheetName val="CF14_JSC"/>
      <sheetName val="Currency risk"/>
      <sheetName val="CF13"/>
      <sheetName val="CF14"/>
      <sheetName val="Consol1-CF"/>
      <sheetName val="FX for CF"/>
      <sheetName val="APU % from prepayment acc"/>
      <sheetName val="FX"/>
      <sheetName val="Consol2-CF1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2">
          <cell r="B2">
            <v>47.776000000000003</v>
          </cell>
        </row>
        <row r="3">
          <cell r="B3">
            <v>48.101999999999997</v>
          </cell>
        </row>
        <row r="6">
          <cell r="B6">
            <v>50.58</v>
          </cell>
        </row>
        <row r="7">
          <cell r="B7">
            <v>33.97</v>
          </cell>
        </row>
      </sheetData>
      <sheetData sheetId="53"/>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f"/>
      <sheetName val="base"/>
      <sheetName val="bs-pivot"/>
      <sheetName val="p&amp;l-pivot"/>
      <sheetName val="BS"/>
      <sheetName val="IS"/>
      <sheetName val="SOCE"/>
      <sheetName val="CF"/>
      <sheetName val="Notes"/>
      <sheetName val="FX on cash"/>
      <sheetName val="Sheet2"/>
      <sheetName val="AP"/>
      <sheetName val="AR"/>
      <sheetName val="FX on AR"/>
      <sheetName val="FX on AP"/>
      <sheetName val="FXrate17"/>
      <sheetName val="FXrate18"/>
      <sheetName val="FXrate19"/>
      <sheetName val="supplier list"/>
      <sheetName val="APU JSC_FS workings_20191231_v0"/>
      <sheetName val="Sheet1"/>
      <sheetName val="Sheet3"/>
      <sheetName val="Sheet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6">
          <cell r="B6">
            <v>2427.13</v>
          </cell>
          <cell r="C6">
            <v>2897.87</v>
          </cell>
          <cell r="G6">
            <v>371.58</v>
          </cell>
          <cell r="H6">
            <v>2.27</v>
          </cell>
        </row>
      </sheetData>
      <sheetData sheetId="16">
        <row r="2">
          <cell r="B2">
            <v>2472.64</v>
          </cell>
          <cell r="C2">
            <v>2919.33</v>
          </cell>
          <cell r="F2">
            <v>39.520000000000003</v>
          </cell>
          <cell r="G2">
            <v>373.91</v>
          </cell>
        </row>
        <row r="6">
          <cell r="B6">
            <v>2642.92</v>
          </cell>
          <cell r="C6">
            <v>3028.65</v>
          </cell>
          <cell r="F6">
            <v>38</v>
          </cell>
          <cell r="G6">
            <v>385.73</v>
          </cell>
        </row>
      </sheetData>
      <sheetData sheetId="17">
        <row r="5">
          <cell r="H5">
            <v>2.37</v>
          </cell>
        </row>
      </sheetData>
      <sheetData sheetId="18" refreshError="1"/>
      <sheetData sheetId="19" refreshError="1"/>
      <sheetData sheetId="20"/>
      <sheetData sheetId="21"/>
      <sheetData sheetId="2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PU"/>
      <sheetName val="Grand"/>
      <sheetName val="APUD"/>
      <sheetName val="APUT"/>
      <sheetName val="Depod"/>
      <sheetName val="UBS"/>
      <sheetName val="Natur"/>
      <sheetName val="MBC"/>
      <sheetName val="APB"/>
      <sheetName val="SBB"/>
      <sheetName val="SBBT"/>
      <sheetName val="PwC report (valuation)"/>
      <sheetName val="_TM_Combination"/>
      <sheetName val="BS-sep"/>
      <sheetName val="Notes (for subs)"/>
      <sheetName val="APU consol-2017"/>
      <sheetName val="PwC report (PPA)"/>
      <sheetName val="Disclosure check"/>
      <sheetName val="Ref"/>
      <sheetName val="BC accounting"/>
      <sheetName val="Notes for subs"/>
      <sheetName val="Sheet2"/>
      <sheetName val="Sheet5"/>
      <sheetName val="BS-pivot"/>
      <sheetName val="P&amp;L-pivot"/>
      <sheetName val="APU consol-2018"/>
      <sheetName val="APU consol-2019"/>
      <sheetName val="Base"/>
      <sheetName val="Sum"/>
      <sheetName val="Sheet1"/>
      <sheetName val="Check"/>
      <sheetName val="2019"/>
      <sheetName val="BS"/>
      <sheetName val="IS"/>
      <sheetName val="CF-2016"/>
      <sheetName val="SOCE"/>
      <sheetName val="CFS"/>
      <sheetName val="FXrate19"/>
      <sheetName val="Lease-CFS"/>
      <sheetName val="Notes"/>
      <sheetName val="RP"/>
      <sheetName val="AP"/>
      <sheetName val="RP-Base"/>
      <sheetName val="Disclosure"/>
      <sheetName val="AR"/>
      <sheetName val="Interco balance"/>
      <sheetName val="Interco transactions"/>
      <sheetName val="NA-investment property"/>
      <sheetName val="Trademark and C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ow r="2">
          <cell r="B2">
            <v>2663.62</v>
          </cell>
        </row>
      </sheetData>
      <sheetData sheetId="38">
        <row r="2">
          <cell r="D2">
            <v>2643.69</v>
          </cell>
        </row>
        <row r="3">
          <cell r="D3">
            <v>2733.52</v>
          </cell>
        </row>
        <row r="5">
          <cell r="D5">
            <v>0.22</v>
          </cell>
        </row>
        <row r="6">
          <cell r="D6">
            <v>0.15</v>
          </cell>
        </row>
      </sheetData>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ensitivities"/>
      <sheetName val="Input"/>
      <sheetName val="Output"/>
      <sheetName val="Combined Cashflow"/>
      <sheetName val="Comparison"/>
      <sheetName val="Competition"/>
      <sheetName val="COGS"/>
      <sheetName val="Summary"/>
    </sheetNames>
    <sheetDataSet>
      <sheetData sheetId="0">
        <row r="1">
          <cell r="H1">
            <v>3</v>
          </cell>
          <cell r="I1">
            <v>4</v>
          </cell>
          <cell r="J1">
            <v>5</v>
          </cell>
          <cell r="K1">
            <v>6</v>
          </cell>
          <cell r="L1">
            <v>7</v>
          </cell>
          <cell r="M1">
            <v>8</v>
          </cell>
        </row>
        <row r="7">
          <cell r="F7">
            <v>1</v>
          </cell>
          <cell r="G7" t="str">
            <v>Optimistic</v>
          </cell>
          <cell r="H7">
            <v>22915.4</v>
          </cell>
          <cell r="I7">
            <v>45199.451999999997</v>
          </cell>
          <cell r="J7">
            <v>58632.222960000014</v>
          </cell>
          <cell r="K7">
            <v>69407.378500800012</v>
          </cell>
          <cell r="L7">
            <v>78586.742930784007</v>
          </cell>
          <cell r="M7">
            <v>85055.531272168329</v>
          </cell>
        </row>
        <row r="8">
          <cell r="F8">
            <v>2</v>
          </cell>
          <cell r="G8" t="str">
            <v>Base case</v>
          </cell>
          <cell r="H8">
            <v>22837.100000000002</v>
          </cell>
          <cell r="I8">
            <v>37746.5</v>
          </cell>
          <cell r="J8">
            <v>47270.3</v>
          </cell>
          <cell r="K8">
            <v>53820.800000000003</v>
          </cell>
          <cell r="L8">
            <v>59669.500000000007</v>
          </cell>
          <cell r="M8">
            <v>66887.700000000012</v>
          </cell>
        </row>
        <row r="9">
          <cell r="F9">
            <v>3</v>
          </cell>
          <cell r="G9" t="str">
            <v>Pessimistic</v>
          </cell>
          <cell r="H9">
            <v>20761</v>
          </cell>
          <cell r="I9">
            <v>34315</v>
          </cell>
          <cell r="J9">
            <v>42973</v>
          </cell>
          <cell r="K9">
            <v>48928</v>
          </cell>
          <cell r="L9">
            <v>54245</v>
          </cell>
          <cell r="M9">
            <v>60807</v>
          </cell>
        </row>
        <row r="15">
          <cell r="F15">
            <v>1</v>
          </cell>
          <cell r="G15" t="str">
            <v>Optimistic</v>
          </cell>
          <cell r="H15">
            <v>1.2</v>
          </cell>
          <cell r="I15">
            <v>1.2</v>
          </cell>
          <cell r="J15">
            <v>1.2</v>
          </cell>
          <cell r="K15">
            <v>1.2</v>
          </cell>
          <cell r="L15">
            <v>1.2</v>
          </cell>
          <cell r="M15">
            <v>1.2</v>
          </cell>
        </row>
        <row r="16">
          <cell r="F16">
            <v>2</v>
          </cell>
          <cell r="G16" t="str">
            <v>Base case</v>
          </cell>
          <cell r="H16">
            <v>1</v>
          </cell>
          <cell r="I16">
            <v>1</v>
          </cell>
          <cell r="J16">
            <v>1</v>
          </cell>
          <cell r="K16">
            <v>1</v>
          </cell>
          <cell r="L16">
            <v>1</v>
          </cell>
          <cell r="M16">
            <v>1</v>
          </cell>
        </row>
        <row r="17">
          <cell r="F17">
            <v>3</v>
          </cell>
          <cell r="G17" t="str">
            <v>Pessimistic</v>
          </cell>
          <cell r="H17">
            <v>0.8</v>
          </cell>
          <cell r="I17">
            <v>0.8</v>
          </cell>
          <cell r="J17">
            <v>0.8</v>
          </cell>
          <cell r="K17">
            <v>0.8</v>
          </cell>
          <cell r="L17">
            <v>0.8</v>
          </cell>
          <cell r="M17">
            <v>0.8</v>
          </cell>
        </row>
      </sheetData>
      <sheetData sheetId="1"/>
      <sheetData sheetId="2"/>
      <sheetData sheetId="3"/>
      <sheetData sheetId="4"/>
      <sheetData sheetId="5"/>
      <sheetData sheetId="6"/>
      <sheetData sheetId="7"/>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limit"/>
      <sheetName val="limit"/>
      <sheetName val="limit "/>
      <sheetName val="limit  "/>
      <sheetName val="limit1"/>
      <sheetName val="  limit "/>
      <sheetName val="  limit"/>
      <sheetName val="paper"/>
      <sheetName val="Sheet3"/>
      <sheetName val="Sheet4"/>
      <sheetName val="Sheet5"/>
      <sheetName val="Sheet6"/>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udget"/>
      <sheetName val="CF"/>
      <sheetName val="CF-monthly"/>
      <sheetName val="capex"/>
      <sheetName val="Loan"/>
      <sheetName val="interest"/>
      <sheetName val="EBRD revolve"/>
      <sheetName val="EBRD Capex"/>
      <sheetName val="Credit Suisse"/>
      <sheetName val="TDB"/>
      <sheetName val="Khan bank"/>
      <sheetName val="CS_TS"/>
      <sheetName val="FC"/>
      <sheetName val="invest"/>
      <sheetName val="interest cost"/>
    </sheetNames>
    <sheetDataSet>
      <sheetData sheetId="0"/>
      <sheetData sheetId="1">
        <row r="6">
          <cell r="E6">
            <v>19144.943329000002</v>
          </cell>
        </row>
      </sheetData>
      <sheetData sheetId="2"/>
      <sheetData sheetId="3">
        <row r="4">
          <cell r="E4">
            <v>12057952431.1625</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ssumptions (Comp veryfied)"/>
      <sheetName val="Sensitivities"/>
      <sheetName val="Hist"/>
      <sheetName val="Input"/>
      <sheetName val="Input_Company"/>
      <sheetName val="Workings"/>
      <sheetName val="IS_LCU"/>
      <sheetName val="BS_LCU"/>
      <sheetName val="CF_LCU"/>
      <sheetName val="KeyRatios_LCU"/>
      <sheetName val="IS"/>
      <sheetName val="BS"/>
      <sheetName val="CF"/>
      <sheetName val="KeyRatios"/>
      <sheetName val="Credit_LCU"/>
      <sheetName val="Credit"/>
      <sheetName val="Assumptions_(Comp_veryfied)"/>
    </sheetNames>
    <sheetDataSet>
      <sheetData sheetId="0" refreshError="1"/>
      <sheetData sheetId="1" refreshError="1">
        <row r="11">
          <cell r="I11" t="b">
            <v>1</v>
          </cell>
        </row>
        <row r="16">
          <cell r="I16" t="b">
            <v>1</v>
          </cell>
        </row>
      </sheetData>
      <sheetData sheetId="2" refreshError="1">
        <row r="31">
          <cell r="M31">
            <v>1663.7380000000001</v>
          </cell>
        </row>
        <row r="76">
          <cell r="M76">
            <v>6707.8240000000005</v>
          </cell>
        </row>
        <row r="78">
          <cell r="M78">
            <v>677.87900000000081</v>
          </cell>
        </row>
        <row r="80">
          <cell r="M80">
            <v>3720.7429999999995</v>
          </cell>
        </row>
        <row r="82">
          <cell r="M82">
            <v>-0.12823999999999103</v>
          </cell>
        </row>
        <row r="83">
          <cell r="M83">
            <v>-2611.8000000000002</v>
          </cell>
        </row>
        <row r="84">
          <cell r="M84">
            <v>0</v>
          </cell>
        </row>
        <row r="85">
          <cell r="M85">
            <v>0</v>
          </cell>
        </row>
      </sheetData>
      <sheetData sheetId="3" refreshError="1">
        <row r="4">
          <cell r="I4">
            <v>2009</v>
          </cell>
        </row>
        <row r="11">
          <cell r="I11" t="str">
            <v>MNT</v>
          </cell>
        </row>
        <row r="12">
          <cell r="I12" t="str">
            <v>million</v>
          </cell>
        </row>
      </sheetData>
      <sheetData sheetId="4" refreshError="1"/>
      <sheetData sheetId="5" refreshError="1">
        <row r="96">
          <cell r="J96">
            <v>19637.118660455242</v>
          </cell>
          <cell r="K96">
            <v>21924.74356586373</v>
          </cell>
          <cell r="L96">
            <v>24741.233350749579</v>
          </cell>
          <cell r="M96">
            <v>30379.371438505183</v>
          </cell>
          <cell r="N96">
            <v>33528.388545806476</v>
          </cell>
          <cell r="O96">
            <v>35950.321143221212</v>
          </cell>
          <cell r="P96">
            <v>35051.365183310263</v>
          </cell>
          <cell r="Q96">
            <v>35051.365183310263</v>
          </cell>
          <cell r="R96">
            <v>35051.365183310263</v>
          </cell>
          <cell r="S96">
            <v>35051.365183310263</v>
          </cell>
        </row>
        <row r="121">
          <cell r="J121">
            <v>3306.931849972003</v>
          </cell>
          <cell r="K121">
            <v>1797.8889523696489</v>
          </cell>
          <cell r="L121">
            <v>2952.0591111670838</v>
          </cell>
          <cell r="M121">
            <v>3054.5749191246105</v>
          </cell>
          <cell r="N121">
            <v>2402.7621401878278</v>
          </cell>
          <cell r="O121">
            <v>1604.8714975606126</v>
          </cell>
          <cell r="P121">
            <v>1748.3500173946522</v>
          </cell>
          <cell r="Q121">
            <v>0</v>
          </cell>
          <cell r="R121">
            <v>0</v>
          </cell>
          <cell r="S121">
            <v>0</v>
          </cell>
        </row>
        <row r="128">
          <cell r="J128">
            <v>5611.4395142857074</v>
          </cell>
          <cell r="K128">
            <v>3162.4</v>
          </cell>
          <cell r="L128">
            <v>1461.24</v>
          </cell>
          <cell r="M128">
            <v>4546.3</v>
          </cell>
          <cell r="N128">
            <v>1598.0900000000001</v>
          </cell>
          <cell r="O128">
            <v>4105.4399999999996</v>
          </cell>
          <cell r="P128">
            <v>4105.4399999999996</v>
          </cell>
          <cell r="Q128">
            <v>4105.4399999999996</v>
          </cell>
          <cell r="R128">
            <v>4105.4399999999996</v>
          </cell>
          <cell r="S128">
            <v>4105.4399999999996</v>
          </cell>
        </row>
        <row r="142">
          <cell r="J142">
            <v>20632.905748571429</v>
          </cell>
          <cell r="K142">
            <v>3162.4</v>
          </cell>
          <cell r="L142">
            <v>4708.4399999999996</v>
          </cell>
          <cell r="M142">
            <v>3637.04</v>
          </cell>
          <cell r="N142">
            <v>3700.84</v>
          </cell>
          <cell r="O142">
            <v>1026.3599999999999</v>
          </cell>
          <cell r="P142">
            <v>1026.3599999999999</v>
          </cell>
          <cell r="Q142">
            <v>1026.3599999999999</v>
          </cell>
          <cell r="R142">
            <v>1026.3599999999999</v>
          </cell>
          <cell r="S142">
            <v>1026.3599999999999</v>
          </cell>
        </row>
        <row r="209">
          <cell r="J209">
            <v>15544</v>
          </cell>
          <cell r="K209">
            <v>15812</v>
          </cell>
          <cell r="L209">
            <v>16236</v>
          </cell>
          <cell r="M209">
            <v>16532</v>
          </cell>
          <cell r="N209">
            <v>16822</v>
          </cell>
          <cell r="O209">
            <v>17106</v>
          </cell>
          <cell r="P209">
            <v>17300</v>
          </cell>
          <cell r="Q209">
            <v>0</v>
          </cell>
          <cell r="R209">
            <v>0</v>
          </cell>
          <cell r="S209">
            <v>0</v>
          </cell>
        </row>
        <row r="210">
          <cell r="J210">
            <v>3324.6962892000001</v>
          </cell>
          <cell r="K210">
            <v>15812</v>
          </cell>
          <cell r="L210">
            <v>16236</v>
          </cell>
          <cell r="M210">
            <v>16532</v>
          </cell>
          <cell r="N210">
            <v>16822</v>
          </cell>
          <cell r="O210">
            <v>17106</v>
          </cell>
          <cell r="P210">
            <v>17300</v>
          </cell>
          <cell r="Q210">
            <v>17300</v>
          </cell>
          <cell r="R210">
            <v>0</v>
          </cell>
          <cell r="S210">
            <v>0</v>
          </cell>
        </row>
        <row r="443">
          <cell r="J443">
            <v>36683.840000000004</v>
          </cell>
          <cell r="K443">
            <v>0</v>
          </cell>
          <cell r="L443">
            <v>0</v>
          </cell>
          <cell r="M443">
            <v>0</v>
          </cell>
          <cell r="N443">
            <v>0</v>
          </cell>
          <cell r="O443">
            <v>0</v>
          </cell>
          <cell r="P443">
            <v>0</v>
          </cell>
          <cell r="Q443">
            <v>0</v>
          </cell>
          <cell r="R443">
            <v>0</v>
          </cell>
          <cell r="S443">
            <v>0</v>
          </cell>
        </row>
        <row r="444">
          <cell r="J444">
            <v>23740.970666400004</v>
          </cell>
          <cell r="K444">
            <v>0</v>
          </cell>
          <cell r="L444">
            <v>5412</v>
          </cell>
          <cell r="M444">
            <v>5510.666666666667</v>
          </cell>
          <cell r="N444">
            <v>5607.3333333333339</v>
          </cell>
          <cell r="O444">
            <v>5702</v>
          </cell>
          <cell r="P444">
            <v>2883.3333333333335</v>
          </cell>
          <cell r="Q444">
            <v>4288.1772499999997</v>
          </cell>
          <cell r="R444">
            <v>4288.1772499999997</v>
          </cell>
          <cell r="S444">
            <v>0</v>
          </cell>
        </row>
        <row r="480">
          <cell r="J480">
            <v>0</v>
          </cell>
          <cell r="K480">
            <v>0</v>
          </cell>
          <cell r="L480">
            <v>0</v>
          </cell>
          <cell r="M480">
            <v>0</v>
          </cell>
          <cell r="N480">
            <v>0</v>
          </cell>
          <cell r="O480">
            <v>0</v>
          </cell>
          <cell r="P480">
            <v>0</v>
          </cell>
          <cell r="Q480">
            <v>0</v>
          </cell>
          <cell r="R480">
            <v>0</v>
          </cell>
          <cell r="S480">
            <v>0</v>
          </cell>
        </row>
        <row r="481">
          <cell r="J481">
            <v>0</v>
          </cell>
          <cell r="K481">
            <v>0</v>
          </cell>
          <cell r="L481">
            <v>0</v>
          </cell>
          <cell r="M481">
            <v>0</v>
          </cell>
          <cell r="N481">
            <v>0</v>
          </cell>
          <cell r="O481">
            <v>0</v>
          </cell>
          <cell r="P481">
            <v>0</v>
          </cell>
          <cell r="Q481">
            <v>0</v>
          </cell>
          <cell r="R481">
            <v>0</v>
          </cell>
          <cell r="S481">
            <v>0</v>
          </cell>
        </row>
        <row r="496">
          <cell r="J496">
            <v>0</v>
          </cell>
          <cell r="K496">
            <v>0</v>
          </cell>
          <cell r="L496">
            <v>0</v>
          </cell>
          <cell r="M496">
            <v>0</v>
          </cell>
          <cell r="N496">
            <v>0</v>
          </cell>
          <cell r="O496">
            <v>0</v>
          </cell>
          <cell r="P496">
            <v>0</v>
          </cell>
          <cell r="Q496">
            <v>0</v>
          </cell>
          <cell r="R496">
            <v>0</v>
          </cell>
          <cell r="S496">
            <v>0</v>
          </cell>
        </row>
        <row r="503">
          <cell r="J503">
            <v>0</v>
          </cell>
          <cell r="K503">
            <v>0</v>
          </cell>
          <cell r="L503">
            <v>0</v>
          </cell>
          <cell r="M503">
            <v>0</v>
          </cell>
          <cell r="N503">
            <v>0</v>
          </cell>
          <cell r="O503">
            <v>0</v>
          </cell>
          <cell r="P503">
            <v>0</v>
          </cell>
          <cell r="Q503">
            <v>0</v>
          </cell>
          <cell r="R503">
            <v>0</v>
          </cell>
          <cell r="S503">
            <v>0</v>
          </cell>
        </row>
      </sheetData>
      <sheetData sheetId="6" refreshError="1"/>
      <sheetData sheetId="7" refreshError="1">
        <row r="10">
          <cell r="I10">
            <v>1663.7380000000001</v>
          </cell>
          <cell r="J10">
            <v>2100.9830354323158</v>
          </cell>
          <cell r="K10">
            <v>8409.3841491586063</v>
          </cell>
          <cell r="L10">
            <v>12455.602202357257</v>
          </cell>
          <cell r="M10">
            <v>19400.970411454873</v>
          </cell>
          <cell r="N10">
            <v>33096.863500827603</v>
          </cell>
          <cell r="O10">
            <v>48558.20113979411</v>
          </cell>
          <cell r="P10">
            <v>65703.527449319052</v>
          </cell>
          <cell r="Q10">
            <v>66943.227558316052</v>
          </cell>
          <cell r="R10">
            <v>86426.838922469717</v>
          </cell>
          <cell r="S10">
            <v>110274.95907536439</v>
          </cell>
        </row>
        <row r="26">
          <cell r="J26">
            <v>0</v>
          </cell>
          <cell r="K26">
            <v>0</v>
          </cell>
          <cell r="L26">
            <v>0</v>
          </cell>
          <cell r="M26">
            <v>0</v>
          </cell>
          <cell r="N26">
            <v>0</v>
          </cell>
          <cell r="O26">
            <v>0</v>
          </cell>
          <cell r="P26">
            <v>0</v>
          </cell>
          <cell r="Q26">
            <v>0</v>
          </cell>
          <cell r="R26">
            <v>0</v>
          </cell>
          <cell r="S26">
            <v>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s>
    <sheetDataSet>
      <sheetData sheetId="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MR"/>
    </sheetNames>
    <sheetDataSet>
      <sheetData sheetId="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Median price"/>
      <sheetName val="N-1-1"/>
      <sheetName val="N-1-2"/>
      <sheetName val="N-12"/>
      <sheetName val="N-12 (original - by client)"/>
      <sheetName val="FF-1"/>
      <sheetName val="1 LeadSchedule"/>
      <sheetName val="4 Analysis"/>
      <sheetName val="5 Analysis"/>
      <sheetName val="Leasehold improvement"/>
      <sheetName val="f&amp;f"/>
      <sheetName val="OEquip"/>
      <sheetName val="f&amp;#38;f"/>
      <sheetName val="FF-6"/>
      <sheetName val="Negtgel"/>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odel APU"/>
      <sheetName val="Sensitivities"/>
      <sheetName val="Input"/>
      <sheetName val="Workings"/>
      <sheetName val="IS_LCU"/>
      <sheetName val="BS_LCU"/>
      <sheetName val="CF_LCU"/>
      <sheetName val="word"/>
      <sheetName val="KeyRatios_LCU"/>
      <sheetName val="Credit_LCU"/>
      <sheetName val="Credit"/>
      <sheetName val="Hist"/>
      <sheetName val="Assum"/>
      <sheetName val="tatah"/>
      <sheetName val="1H"/>
      <sheetName val="2H"/>
      <sheetName val="2014"/>
    </sheetNames>
    <sheetDataSet>
      <sheetData sheetId="0" refreshError="1"/>
      <sheetData sheetId="1" refreshError="1">
        <row r="8">
          <cell r="I8" t="b">
            <v>1</v>
          </cell>
        </row>
        <row r="33">
          <cell r="I33">
            <v>1900</v>
          </cell>
          <cell r="J33">
            <v>1900</v>
          </cell>
          <cell r="K33">
            <v>1900</v>
          </cell>
          <cell r="L33">
            <v>1900</v>
          </cell>
          <cell r="M33">
            <v>1900</v>
          </cell>
          <cell r="N33">
            <v>1900</v>
          </cell>
          <cell r="O33">
            <v>1900</v>
          </cell>
          <cell r="P33">
            <v>1900</v>
          </cell>
          <cell r="Q33">
            <v>1900</v>
          </cell>
          <cell r="R33">
            <v>1900</v>
          </cell>
          <cell r="S33">
            <v>1900</v>
          </cell>
        </row>
        <row r="36">
          <cell r="I36">
            <v>0</v>
          </cell>
          <cell r="J36">
            <v>0</v>
          </cell>
          <cell r="K36">
            <v>0</v>
          </cell>
          <cell r="L36">
            <v>0</v>
          </cell>
          <cell r="M36">
            <v>0</v>
          </cell>
          <cell r="N36">
            <v>0</v>
          </cell>
          <cell r="O36">
            <v>0</v>
          </cell>
          <cell r="P36">
            <v>0</v>
          </cell>
          <cell r="Q36">
            <v>0</v>
          </cell>
          <cell r="R36">
            <v>0</v>
          </cell>
          <cell r="S36">
            <v>0</v>
          </cell>
        </row>
        <row r="64">
          <cell r="I64">
            <v>9353.1648999999998</v>
          </cell>
          <cell r="J64">
            <v>21358.36</v>
          </cell>
          <cell r="K64">
            <v>23494.235000000001</v>
          </cell>
          <cell r="L64">
            <v>25843.67</v>
          </cell>
          <cell r="M64">
            <v>21341.599999999999</v>
          </cell>
          <cell r="N64">
            <v>23020.865000000002</v>
          </cell>
          <cell r="O64">
            <v>25323.055</v>
          </cell>
          <cell r="P64">
            <v>0</v>
          </cell>
          <cell r="Q64">
            <v>0</v>
          </cell>
          <cell r="R64">
            <v>0</v>
          </cell>
          <cell r="S64">
            <v>0</v>
          </cell>
        </row>
        <row r="77">
          <cell r="I77">
            <v>0</v>
          </cell>
          <cell r="J77">
            <v>0</v>
          </cell>
          <cell r="K77">
            <v>0</v>
          </cell>
          <cell r="L77">
            <v>0</v>
          </cell>
          <cell r="M77">
            <v>0</v>
          </cell>
          <cell r="N77">
            <v>0</v>
          </cell>
          <cell r="O77">
            <v>0</v>
          </cell>
          <cell r="P77">
            <v>0</v>
          </cell>
          <cell r="Q77">
            <v>0</v>
          </cell>
          <cell r="R77">
            <v>0</v>
          </cell>
          <cell r="S77">
            <v>0</v>
          </cell>
        </row>
        <row r="155">
          <cell r="I155">
            <v>0</v>
          </cell>
          <cell r="J155">
            <v>0</v>
          </cell>
          <cell r="K155">
            <v>0</v>
          </cell>
          <cell r="L155">
            <v>0</v>
          </cell>
          <cell r="M155">
            <v>0</v>
          </cell>
          <cell r="N155">
            <v>0</v>
          </cell>
          <cell r="O155">
            <v>0</v>
          </cell>
          <cell r="P155">
            <v>0</v>
          </cell>
          <cell r="Q155">
            <v>0</v>
          </cell>
          <cell r="R155">
            <v>0</v>
          </cell>
          <cell r="S155">
            <v>0</v>
          </cell>
        </row>
      </sheetData>
      <sheetData sheetId="2" refreshError="1">
        <row r="4">
          <cell r="I4">
            <v>2014</v>
          </cell>
        </row>
        <row r="162">
          <cell r="I162">
            <v>18.185478806926326</v>
          </cell>
          <cell r="J162">
            <v>5</v>
          </cell>
          <cell r="K162">
            <v>5</v>
          </cell>
          <cell r="L162">
            <v>5</v>
          </cell>
          <cell r="M162">
            <v>5</v>
          </cell>
          <cell r="N162">
            <v>5</v>
          </cell>
          <cell r="O162">
            <v>5</v>
          </cell>
          <cell r="P162">
            <v>5</v>
          </cell>
          <cell r="Q162">
            <v>5</v>
          </cell>
          <cell r="R162">
            <v>5</v>
          </cell>
          <cell r="S162">
            <v>5</v>
          </cell>
        </row>
        <row r="239">
          <cell r="I239">
            <v>4.7939163583840578</v>
          </cell>
        </row>
      </sheetData>
      <sheetData sheetId="3" refreshError="1">
        <row r="8">
          <cell r="H8" t="str">
            <v>USD</v>
          </cell>
        </row>
        <row r="82">
          <cell r="I82">
            <v>0</v>
          </cell>
          <cell r="J82">
            <v>0</v>
          </cell>
          <cell r="K82">
            <v>0</v>
          </cell>
          <cell r="L82">
            <v>0</v>
          </cell>
          <cell r="M82">
            <v>0</v>
          </cell>
          <cell r="N82">
            <v>0</v>
          </cell>
          <cell r="O82">
            <v>0</v>
          </cell>
          <cell r="P82">
            <v>0</v>
          </cell>
          <cell r="Q82">
            <v>0</v>
          </cell>
          <cell r="R82">
            <v>0</v>
          </cell>
          <cell r="S82">
            <v>0</v>
          </cell>
        </row>
        <row r="120">
          <cell r="I120">
            <v>18.185478806926326</v>
          </cell>
          <cell r="J120">
            <v>5</v>
          </cell>
          <cell r="K120">
            <v>5</v>
          </cell>
          <cell r="L120">
            <v>5</v>
          </cell>
          <cell r="M120">
            <v>5</v>
          </cell>
          <cell r="N120">
            <v>5</v>
          </cell>
          <cell r="O120">
            <v>5</v>
          </cell>
          <cell r="P120">
            <v>5</v>
          </cell>
          <cell r="Q120">
            <v>5</v>
          </cell>
          <cell r="R120">
            <v>5</v>
          </cell>
          <cell r="S120">
            <v>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Sheet"/>
      <sheetName val="Layout"/>
      <sheetName val="Executive Summary"/>
      <sheetName val="Dashboard"/>
      <sheetName val="Sensitivity Analysis"/>
      <sheetName val="Input Sensitivity CF and BEIA"/>
      <sheetName val="EBIT Cascade"/>
      <sheetName val="Volume Overview"/>
      <sheetName val="CF WC BS"/>
      <sheetName val="MWC"/>
      <sheetName val="BExRepositorySheet"/>
      <sheetName val="Trade Exposure"/>
      <sheetName val="Appendix"/>
      <sheetName val="FP&amp;L"/>
      <sheetName val="% rev and per hl"/>
      <sheetName val="FP&amp;L Detail ITM"/>
      <sheetName val="FP&amp;L Detail YTD"/>
      <sheetName val="Functional Expenses"/>
      <sheetName val="Changelog"/>
    </sheetNames>
    <sheetDataSet>
      <sheetData sheetId="0">
        <row r="70">
          <cell r="E70" t="str">
            <v>MBI Indonesia</v>
          </cell>
          <cell r="J70" t="str">
            <v>MBI Indonesia</v>
          </cell>
        </row>
        <row r="71">
          <cell r="J71" t="str">
            <v>BNRI</v>
          </cell>
        </row>
        <row r="85">
          <cell r="I85" t="str">
            <v>December</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arket trend"/>
      <sheetName val="Input APU&amp;APU TRADING 2008-2012"/>
      <sheetName val="Input New Brewery Pla 2010-2014"/>
      <sheetName val="assumptions"/>
      <sheetName val="Definitions"/>
    </sheetNames>
    <sheetDataSet>
      <sheetData sheetId="0" refreshError="1"/>
      <sheetData sheetId="1" refreshError="1"/>
      <sheetData sheetId="2"/>
      <sheetData sheetId="3" refreshError="1"/>
      <sheetData sheetId="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BC list"/>
      <sheetName val="1.1 TB - 2013"/>
      <sheetName val="1.2 Per.files"/>
      <sheetName val="1.3 Orders"/>
      <sheetName val="1.5 Correspondence"/>
      <sheetName val="1.6 Legal"/>
      <sheetName val="2.2 Bank details"/>
      <sheetName val="3.1 Receivable"/>
      <sheetName val="3.2 Aging &amp; Bad debt provision"/>
      <sheetName val="4.1 Investment"/>
      <sheetName val="5.1 Inventory list"/>
      <sheetName val="5.3 Write off inventory"/>
      <sheetName val="5.4 &amp; 5.5 Inventory aging &amp; pro"/>
      <sheetName val="5.6 WIP"/>
      <sheetName val="6.1 Prepayment"/>
      <sheetName val="7.2 PPE rollforward"/>
      <sheetName val="8.1 Payable"/>
      <sheetName val="9.1 Borrowings"/>
      <sheetName val="10.1 Revenue Schedule"/>
      <sheetName val="10.2 Sales ledger"/>
      <sheetName val="10.3 Margin Analysis"/>
      <sheetName val="11.1 COGS"/>
      <sheetName val="13.1 Operating expense"/>
      <sheetName val="14.1 Employee count"/>
      <sheetName val="17.1 RP"/>
      <sheetName val="Sheet1"/>
      <sheetName val="7.1 PPE register"/>
      <sheetName val="7.3 PPE addition"/>
      <sheetName val="7.4 PPE disposal"/>
      <sheetName val="7.5 CIP"/>
      <sheetName val="7.7 Idle asset"/>
      <sheetName val="7.10 Repair"/>
      <sheetName val="APU JSC - PBC list with MN - fi"/>
      <sheetName val="00.08계정"/>
      <sheetName val="PBC_list"/>
      <sheetName val="1_1_TB_-_2013"/>
      <sheetName val="1_2_Per_files"/>
      <sheetName val="1_3_Orders"/>
      <sheetName val="1_5_Correspondence"/>
      <sheetName val="1_6_Legal"/>
      <sheetName val="2_2_Bank_details"/>
      <sheetName val="3_1_Receivable"/>
      <sheetName val="3_2_Aging_&amp;_Bad_debt_provision"/>
      <sheetName val="4_1_Investment"/>
      <sheetName val="5_1_Inventory_list"/>
      <sheetName val="5_3_Write_off_inventory"/>
      <sheetName val="5_4_&amp;_5_5_Inventory_aging_&amp;_pro"/>
      <sheetName val="5_6_WIP"/>
      <sheetName val="6_1_Prepayment"/>
      <sheetName val="7_2_PPE_rollforward"/>
      <sheetName val="8_1_Payable"/>
      <sheetName val="9_1_Borrowings"/>
      <sheetName val="10_1_Revenue_Schedule"/>
      <sheetName val="10_2_Sales_ledger"/>
      <sheetName val="10_3_Margin_Analysis"/>
      <sheetName val="11_1_COGS"/>
      <sheetName val="13_1_Operating_expense"/>
      <sheetName val="14_1_Employee_count"/>
      <sheetName val="17_1_RP"/>
      <sheetName val="7_1_PPE_register"/>
      <sheetName val="7_3_PPE_addition"/>
      <sheetName val="7_4_PPE_disposal"/>
      <sheetName val="7_5_CIP"/>
      <sheetName val="7_7_Idle_asset"/>
      <sheetName val="7_10_Repair"/>
      <sheetName val="APU_JSC_-_PBC_list_with_MN_-_fi"/>
      <sheetName val="00_08계정"/>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2">
          <cell r="A2" t="str">
            <v>MNT</v>
          </cell>
          <cell r="B2" t="str">
            <v>Yes</v>
          </cell>
        </row>
        <row r="3">
          <cell r="A3" t="str">
            <v>USD</v>
          </cell>
        </row>
        <row r="4">
          <cell r="A4" t="str">
            <v>CNY</v>
          </cell>
        </row>
        <row r="5">
          <cell r="A5" t="str">
            <v>RUB</v>
          </cell>
        </row>
      </sheetData>
      <sheetData sheetId="26"/>
      <sheetData sheetId="27"/>
      <sheetData sheetId="28"/>
      <sheetData sheetId="29"/>
      <sheetData sheetId="30"/>
      <sheetData sheetId="31">
        <row r="2">
          <cell r="A2" t="str">
            <v>MNT</v>
          </cell>
        </row>
      </sheetData>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ow r="2">
          <cell r="A2" t="str">
            <v>MNT</v>
          </cell>
        </row>
      </sheetData>
      <sheetData sheetId="65"/>
      <sheetData sheetId="66"/>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APU"/>
      <sheetName val="Sensitivities"/>
      <sheetName val="Input_updated"/>
      <sheetName val="Workings_updated"/>
      <sheetName val="IS"/>
      <sheetName val="BS"/>
      <sheetName val="CF"/>
      <sheetName val="KeyRatios"/>
      <sheetName val="IS_LCU"/>
      <sheetName val="CF_LCU"/>
      <sheetName val="BS_LCU"/>
      <sheetName val="KeyRatios_LCU"/>
      <sheetName val="Credit_LCU"/>
      <sheetName val="C-F"/>
      <sheetName val="B-S"/>
      <sheetName val="P&amp;L"/>
      <sheetName val="Hist"/>
      <sheetName val="Credit"/>
    </sheetNames>
    <sheetDataSet>
      <sheetData sheetId="0"/>
      <sheetData sheetId="1">
        <row r="8">
          <cell r="I8" t="b">
            <v>1</v>
          </cell>
        </row>
        <row r="102">
          <cell r="I102">
            <v>1</v>
          </cell>
          <cell r="J102">
            <v>1</v>
          </cell>
          <cell r="K102">
            <v>1</v>
          </cell>
          <cell r="L102">
            <v>1</v>
          </cell>
          <cell r="M102">
            <v>1</v>
          </cell>
          <cell r="N102">
            <v>1</v>
          </cell>
          <cell r="O102">
            <v>1</v>
          </cell>
          <cell r="P102">
            <v>1</v>
          </cell>
          <cell r="Q102">
            <v>1</v>
          </cell>
          <cell r="R102">
            <v>1</v>
          </cell>
          <cell r="S102">
            <v>1</v>
          </cell>
        </row>
        <row r="108">
          <cell r="I108">
            <v>1</v>
          </cell>
          <cell r="J108">
            <v>1</v>
          </cell>
          <cell r="K108">
            <v>1</v>
          </cell>
          <cell r="L108">
            <v>1</v>
          </cell>
          <cell r="M108">
            <v>1</v>
          </cell>
          <cell r="N108">
            <v>1</v>
          </cell>
          <cell r="O108">
            <v>1</v>
          </cell>
          <cell r="P108">
            <v>1</v>
          </cell>
          <cell r="Q108">
            <v>1</v>
          </cell>
          <cell r="R108">
            <v>1</v>
          </cell>
          <cell r="S108">
            <v>1</v>
          </cell>
        </row>
        <row r="114">
          <cell r="I114">
            <v>1</v>
          </cell>
          <cell r="J114">
            <v>1</v>
          </cell>
          <cell r="K114">
            <v>1</v>
          </cell>
          <cell r="L114">
            <v>1</v>
          </cell>
          <cell r="M114">
            <v>1</v>
          </cell>
          <cell r="N114">
            <v>1</v>
          </cell>
          <cell r="O114">
            <v>1</v>
          </cell>
          <cell r="P114">
            <v>1</v>
          </cell>
          <cell r="Q114">
            <v>1</v>
          </cell>
          <cell r="R114">
            <v>1</v>
          </cell>
          <cell r="S114">
            <v>1</v>
          </cell>
        </row>
        <row r="120">
          <cell r="I120">
            <v>1</v>
          </cell>
          <cell r="J120">
            <v>1</v>
          </cell>
          <cell r="K120">
            <v>1</v>
          </cell>
          <cell r="L120">
            <v>1</v>
          </cell>
          <cell r="M120">
            <v>1</v>
          </cell>
          <cell r="N120">
            <v>1</v>
          </cell>
          <cell r="O120">
            <v>1</v>
          </cell>
          <cell r="P120">
            <v>1</v>
          </cell>
          <cell r="Q120">
            <v>1</v>
          </cell>
          <cell r="R120">
            <v>1</v>
          </cell>
          <cell r="S120">
            <v>1</v>
          </cell>
        </row>
        <row r="126">
          <cell r="I126">
            <v>1</v>
          </cell>
          <cell r="J126">
            <v>1</v>
          </cell>
          <cell r="K126">
            <v>1</v>
          </cell>
          <cell r="L126">
            <v>1</v>
          </cell>
          <cell r="M126">
            <v>1</v>
          </cell>
          <cell r="N126">
            <v>1</v>
          </cell>
          <cell r="O126">
            <v>1</v>
          </cell>
          <cell r="P126">
            <v>1</v>
          </cell>
          <cell r="Q126">
            <v>1</v>
          </cell>
          <cell r="R126">
            <v>1</v>
          </cell>
          <cell r="S126">
            <v>1</v>
          </cell>
        </row>
        <row r="132">
          <cell r="I132">
            <v>1</v>
          </cell>
          <cell r="J132">
            <v>1</v>
          </cell>
          <cell r="K132">
            <v>1</v>
          </cell>
          <cell r="L132">
            <v>1</v>
          </cell>
          <cell r="M132">
            <v>1</v>
          </cell>
          <cell r="N132">
            <v>1</v>
          </cell>
          <cell r="O132">
            <v>1</v>
          </cell>
          <cell r="P132">
            <v>1</v>
          </cell>
          <cell r="Q132">
            <v>1</v>
          </cell>
          <cell r="R132">
            <v>1</v>
          </cell>
          <cell r="S132">
            <v>1</v>
          </cell>
        </row>
      </sheetData>
      <sheetData sheetId="2">
        <row r="4">
          <cell r="I4">
            <v>2011</v>
          </cell>
        </row>
        <row r="39">
          <cell r="I39">
            <v>1</v>
          </cell>
          <cell r="J39">
            <v>1</v>
          </cell>
          <cell r="K39">
            <v>1</v>
          </cell>
          <cell r="L39">
            <v>1</v>
          </cell>
          <cell r="M39">
            <v>1</v>
          </cell>
          <cell r="N39">
            <v>1</v>
          </cell>
          <cell r="O39">
            <v>1</v>
          </cell>
          <cell r="P39">
            <v>1</v>
          </cell>
          <cell r="Q39">
            <v>1</v>
          </cell>
        </row>
        <row r="48">
          <cell r="I48">
            <v>1</v>
          </cell>
          <cell r="J48">
            <v>1</v>
          </cell>
          <cell r="K48">
            <v>0.54037794606836997</v>
          </cell>
          <cell r="L48">
            <v>0.36427930321329133</v>
          </cell>
          <cell r="M48">
            <v>0.29145579883936085</v>
          </cell>
          <cell r="N48">
            <v>0.28668316682601969</v>
          </cell>
          <cell r="O48">
            <v>0.28380511341591214</v>
          </cell>
          <cell r="P48">
            <v>0.28103613190730115</v>
          </cell>
          <cell r="Q48">
            <v>0.27941098258069674</v>
          </cell>
        </row>
        <row r="49">
          <cell r="I49">
            <v>0</v>
          </cell>
          <cell r="J49">
            <v>0</v>
          </cell>
          <cell r="K49">
            <v>4.4334347795314602E-2</v>
          </cell>
          <cell r="L49">
            <v>5.2409171003467238E-2</v>
          </cell>
          <cell r="M49">
            <v>5.5744858043694757E-2</v>
          </cell>
          <cell r="N49">
            <v>5.6120345830684884E-2</v>
          </cell>
          <cell r="O49">
            <v>5.6346777263650963E-2</v>
          </cell>
          <cell r="P49">
            <v>5.6564627442751009E-2</v>
          </cell>
          <cell r="Q49">
            <v>5.6692486394052791E-2</v>
          </cell>
        </row>
        <row r="50">
          <cell r="I50">
            <v>0</v>
          </cell>
          <cell r="J50">
            <v>0</v>
          </cell>
          <cell r="K50">
            <v>0.11417085427135679</v>
          </cell>
          <cell r="L50">
            <v>0.18169389507109085</v>
          </cell>
          <cell r="M50">
            <v>0.20962674805258086</v>
          </cell>
          <cell r="N50">
            <v>0.21103875781424358</v>
          </cell>
          <cell r="O50">
            <v>0.21189024594454536</v>
          </cell>
          <cell r="P50">
            <v>0.21270946454532857</v>
          </cell>
          <cell r="Q50">
            <v>0.21319027402464952</v>
          </cell>
        </row>
        <row r="51">
          <cell r="I51">
            <v>0</v>
          </cell>
          <cell r="J51">
            <v>0</v>
          </cell>
          <cell r="K51">
            <v>2.4460329818104608E-2</v>
          </cell>
          <cell r="L51">
            <v>3.7968099378909916E-2</v>
          </cell>
          <cell r="M51">
            <v>4.3555729677782512E-2</v>
          </cell>
          <cell r="N51">
            <v>4.3849113590153976E-2</v>
          </cell>
          <cell r="O51">
            <v>4.4026033697782442E-2</v>
          </cell>
          <cell r="P51">
            <v>4.4196248922004563E-2</v>
          </cell>
          <cell r="Q51">
            <v>4.4296150332021979E-2</v>
          </cell>
        </row>
        <row r="71">
          <cell r="I71">
            <v>473.5632170508448</v>
          </cell>
          <cell r="J71">
            <v>574.51620553702833</v>
          </cell>
          <cell r="K71">
            <v>538.50890337261853</v>
          </cell>
          <cell r="L71">
            <v>537.4355725855745</v>
          </cell>
          <cell r="M71">
            <v>536.39452793882356</v>
          </cell>
          <cell r="N71">
            <v>535.38531671908368</v>
          </cell>
          <cell r="O71">
            <v>534.40745251172893</v>
          </cell>
          <cell r="P71">
            <v>536.31291253394909</v>
          </cell>
          <cell r="Q71">
            <v>538.3355913807336</v>
          </cell>
        </row>
        <row r="82">
          <cell r="I82">
            <v>1281.8830653309053</v>
          </cell>
          <cell r="J82">
            <v>1181.8181818181818</v>
          </cell>
          <cell r="K82">
            <v>1318.1818181818182</v>
          </cell>
          <cell r="L82">
            <v>1318.1818181818185</v>
          </cell>
          <cell r="M82">
            <v>1318.181818181818</v>
          </cell>
          <cell r="N82">
            <v>1318.181818181818</v>
          </cell>
          <cell r="O82">
            <v>1318.1818181818182</v>
          </cell>
          <cell r="P82">
            <v>1318.1818181818182</v>
          </cell>
          <cell r="Q82">
            <v>1318.1818181818185</v>
          </cell>
        </row>
        <row r="83">
          <cell r="I83">
            <v>0</v>
          </cell>
          <cell r="J83">
            <v>0</v>
          </cell>
          <cell r="K83">
            <v>2626.2626262626259</v>
          </cell>
          <cell r="L83">
            <v>2626.2626262626259</v>
          </cell>
          <cell r="M83">
            <v>2626.2626262626263</v>
          </cell>
          <cell r="N83">
            <v>2626.2626262626259</v>
          </cell>
          <cell r="O83">
            <v>2626.2626262626263</v>
          </cell>
          <cell r="P83">
            <v>2626.2626262626263</v>
          </cell>
          <cell r="Q83">
            <v>2626.2626262626263</v>
          </cell>
        </row>
        <row r="84">
          <cell r="I84">
            <v>0</v>
          </cell>
          <cell r="J84">
            <v>0</v>
          </cell>
          <cell r="K84">
            <v>3080.6477791203038</v>
          </cell>
          <cell r="L84">
            <v>3080.6477791203042</v>
          </cell>
          <cell r="M84">
            <v>3080.6477791203047</v>
          </cell>
          <cell r="N84">
            <v>3080.6477791203047</v>
          </cell>
          <cell r="O84">
            <v>3080.6477791203047</v>
          </cell>
          <cell r="P84">
            <v>3080.6477791203047</v>
          </cell>
          <cell r="Q84">
            <v>3080.6477791203047</v>
          </cell>
        </row>
        <row r="85">
          <cell r="I85">
            <v>0</v>
          </cell>
          <cell r="J85">
            <v>0</v>
          </cell>
          <cell r="K85">
            <v>3131.3131313131316</v>
          </cell>
          <cell r="L85">
            <v>3131.3131313131312</v>
          </cell>
          <cell r="M85">
            <v>3131.3131313131312</v>
          </cell>
          <cell r="N85">
            <v>3131.3131313131312</v>
          </cell>
          <cell r="O85">
            <v>3131.3131313131307</v>
          </cell>
          <cell r="P85">
            <v>3131.3131313131316</v>
          </cell>
          <cell r="Q85">
            <v>3131.3131313131307</v>
          </cell>
        </row>
        <row r="86">
          <cell r="I86">
            <v>0</v>
          </cell>
          <cell r="J86">
            <v>0</v>
          </cell>
          <cell r="K86">
            <v>0</v>
          </cell>
          <cell r="L86">
            <v>0</v>
          </cell>
          <cell r="M86">
            <v>0</v>
          </cell>
          <cell r="N86">
            <v>0</v>
          </cell>
          <cell r="O86">
            <v>0</v>
          </cell>
          <cell r="P86">
            <v>0</v>
          </cell>
          <cell r="Q86">
            <v>0</v>
          </cell>
        </row>
        <row r="173">
          <cell r="I173">
            <v>6.5000000000000002E-2</v>
          </cell>
        </row>
        <row r="174">
          <cell r="I174">
            <v>10</v>
          </cell>
          <cell r="J174">
            <v>10</v>
          </cell>
          <cell r="K174">
            <v>10</v>
          </cell>
          <cell r="L174">
            <v>10</v>
          </cell>
          <cell r="M174">
            <v>10</v>
          </cell>
          <cell r="N174">
            <v>10</v>
          </cell>
          <cell r="O174">
            <v>0</v>
          </cell>
          <cell r="P174">
            <v>0</v>
          </cell>
          <cell r="Q174">
            <v>0</v>
          </cell>
        </row>
        <row r="175">
          <cell r="I175">
            <v>10</v>
          </cell>
          <cell r="J175">
            <v>10</v>
          </cell>
          <cell r="K175">
            <v>10</v>
          </cell>
          <cell r="L175">
            <v>10</v>
          </cell>
          <cell r="M175">
            <v>10</v>
          </cell>
          <cell r="N175">
            <v>10</v>
          </cell>
          <cell r="O175">
            <v>10</v>
          </cell>
          <cell r="P175">
            <v>0</v>
          </cell>
          <cell r="Q175">
            <v>0</v>
          </cell>
        </row>
        <row r="291">
          <cell r="I291">
            <v>3000</v>
          </cell>
        </row>
        <row r="292">
          <cell r="I292">
            <v>0.1</v>
          </cell>
          <cell r="J292">
            <v>0.1</v>
          </cell>
          <cell r="K292">
            <v>0.1</v>
          </cell>
          <cell r="L292">
            <v>0.1</v>
          </cell>
          <cell r="M292">
            <v>0.1</v>
          </cell>
          <cell r="N292">
            <v>0.1</v>
          </cell>
          <cell r="O292">
            <v>0.1</v>
          </cell>
          <cell r="P292">
            <v>0.1</v>
          </cell>
          <cell r="Q292">
            <v>0.1</v>
          </cell>
        </row>
        <row r="293">
          <cell r="I293">
            <v>0.25</v>
          </cell>
          <cell r="J293">
            <v>0.25</v>
          </cell>
          <cell r="K293">
            <v>0.25</v>
          </cell>
          <cell r="L293">
            <v>0.25</v>
          </cell>
          <cell r="M293">
            <v>0.25</v>
          </cell>
          <cell r="N293">
            <v>0.25</v>
          </cell>
          <cell r="O293">
            <v>0.25</v>
          </cell>
          <cell r="P293">
            <v>0.25</v>
          </cell>
          <cell r="Q293">
            <v>0.25</v>
          </cell>
        </row>
      </sheetData>
      <sheetData sheetId="3">
        <row r="8">
          <cell r="H8" t="str">
            <v>USD</v>
          </cell>
        </row>
        <row r="32">
          <cell r="I32">
            <v>2400.7755452988954</v>
          </cell>
          <cell r="J32">
            <v>2534.631862878045</v>
          </cell>
          <cell r="K32">
            <v>4120.8159894552127</v>
          </cell>
          <cell r="L32">
            <v>4686.7417095229684</v>
          </cell>
          <cell r="M32">
            <v>5332.3774144581894</v>
          </cell>
          <cell r="N32">
            <v>6069.1647312850009</v>
          </cell>
          <cell r="O32">
            <v>6910.2102313950909</v>
          </cell>
          <cell r="P32">
            <v>7116.6279003841091</v>
          </cell>
          <cell r="Q32">
            <v>7339.0425115354128</v>
          </cell>
        </row>
        <row r="37">
          <cell r="I37">
            <v>2085.2765360902895</v>
          </cell>
          <cell r="J37">
            <v>2192.7272727272725</v>
          </cell>
          <cell r="K37">
            <v>10141.81818181818</v>
          </cell>
          <cell r="L37">
            <v>19899.999999999996</v>
          </cell>
          <cell r="M37">
            <v>21889.999999999996</v>
          </cell>
          <cell r="N37">
            <v>24079.000000000004</v>
          </cell>
          <cell r="O37">
            <v>25282.950000000004</v>
          </cell>
          <cell r="P37">
            <v>26547.097500000003</v>
          </cell>
          <cell r="Q37">
            <v>26812.568474999996</v>
          </cell>
        </row>
        <row r="41">
          <cell r="I41">
            <v>5112.0445501282929</v>
          </cell>
          <cell r="J41">
            <v>4786.363636363636</v>
          </cell>
          <cell r="K41">
            <v>8918.5572790328079</v>
          </cell>
          <cell r="L41">
            <v>11476.501884868712</v>
          </cell>
          <cell r="M41">
            <v>10100.442969868882</v>
          </cell>
          <cell r="N41">
            <v>10928.551386956393</v>
          </cell>
          <cell r="O41">
            <v>11359.779997531215</v>
          </cell>
          <cell r="P41">
            <v>11811.394167527935</v>
          </cell>
          <cell r="Q41">
            <v>11860.523271065786</v>
          </cell>
        </row>
        <row r="42">
          <cell r="I42">
            <v>0</v>
          </cell>
          <cell r="J42">
            <v>0</v>
          </cell>
          <cell r="K42">
            <v>1457.8073980658735</v>
          </cell>
          <cell r="L42">
            <v>3289.6156692322375</v>
          </cell>
          <cell r="M42">
            <v>3848.8888583314269</v>
          </cell>
          <cell r="N42">
            <v>4262.2957436994911</v>
          </cell>
          <cell r="O42">
            <v>4493.4676829675454</v>
          </cell>
          <cell r="P42">
            <v>4736.3825340889325</v>
          </cell>
          <cell r="Q42">
            <v>4794.5595623176068</v>
          </cell>
        </row>
        <row r="43">
          <cell r="I43">
            <v>0</v>
          </cell>
          <cell r="J43">
            <v>0</v>
          </cell>
          <cell r="K43">
            <v>4403.7126220088912</v>
          </cell>
          <cell r="L43">
            <v>13377.719947987754</v>
          </cell>
          <cell r="M43">
            <v>16977.789599113006</v>
          </cell>
          <cell r="N43">
            <v>18801.363980433642</v>
          </cell>
          <cell r="O43">
            <v>19821.083876376135</v>
          </cell>
          <cell r="P43">
            <v>20892.602796417559</v>
          </cell>
          <cell r="Q43">
            <v>21149.226819901654</v>
          </cell>
        </row>
        <row r="44">
          <cell r="I44">
            <v>0</v>
          </cell>
          <cell r="J44">
            <v>0</v>
          </cell>
          <cell r="K44">
            <v>958.98205496110518</v>
          </cell>
          <cell r="L44">
            <v>2841.4830839335791</v>
          </cell>
          <cell r="M44">
            <v>3585.619460114563</v>
          </cell>
          <cell r="N44">
            <v>3970.7487344796591</v>
          </cell>
          <cell r="O44">
            <v>4186.1081887485716</v>
          </cell>
          <cell r="P44">
            <v>4412.4073232237824</v>
          </cell>
          <cell r="Q44">
            <v>4466.6049610944692</v>
          </cell>
        </row>
        <row r="48">
          <cell r="I48">
            <v>2754.8870000000002</v>
          </cell>
          <cell r="J48">
            <v>0</v>
          </cell>
          <cell r="K48">
            <v>0</v>
          </cell>
          <cell r="L48">
            <v>0</v>
          </cell>
          <cell r="M48">
            <v>0</v>
          </cell>
          <cell r="N48">
            <v>0</v>
          </cell>
          <cell r="O48">
            <v>0</v>
          </cell>
          <cell r="P48">
            <v>0</v>
          </cell>
          <cell r="Q48">
            <v>0</v>
          </cell>
        </row>
        <row r="89">
          <cell r="I89">
            <v>2259.407357896343</v>
          </cell>
          <cell r="J89">
            <v>7342.8218976759599</v>
          </cell>
          <cell r="K89">
            <v>8853.0961345927062</v>
          </cell>
          <cell r="L89">
            <v>9737.8944421290162</v>
          </cell>
          <cell r="M89">
            <v>10178.575908032748</v>
          </cell>
          <cell r="N89">
            <v>10748.228206923906</v>
          </cell>
          <cell r="O89">
            <v>12117.44966636993</v>
          </cell>
          <cell r="P89">
            <v>12094.277483128246</v>
          </cell>
          <cell r="Q89">
            <v>11876.945588273433</v>
          </cell>
        </row>
        <row r="166">
          <cell r="J166">
            <v>10</v>
          </cell>
          <cell r="K166">
            <v>10</v>
          </cell>
          <cell r="L166">
            <v>10</v>
          </cell>
          <cell r="M166">
            <v>10</v>
          </cell>
          <cell r="N166">
            <v>10</v>
          </cell>
          <cell r="O166">
            <v>10</v>
          </cell>
          <cell r="P166">
            <v>0</v>
          </cell>
          <cell r="Q166">
            <v>0</v>
          </cell>
        </row>
        <row r="167">
          <cell r="J167">
            <v>10</v>
          </cell>
          <cell r="K167">
            <v>10</v>
          </cell>
          <cell r="L167">
            <v>10</v>
          </cell>
          <cell r="M167">
            <v>10</v>
          </cell>
          <cell r="N167">
            <v>10</v>
          </cell>
          <cell r="O167">
            <v>0</v>
          </cell>
          <cell r="P167">
            <v>0</v>
          </cell>
          <cell r="Q167">
            <v>0</v>
          </cell>
        </row>
        <row r="168">
          <cell r="J168">
            <v>10</v>
          </cell>
          <cell r="K168">
            <v>10</v>
          </cell>
          <cell r="L168">
            <v>10</v>
          </cell>
          <cell r="M168">
            <v>10</v>
          </cell>
          <cell r="N168">
            <v>10</v>
          </cell>
          <cell r="O168">
            <v>10</v>
          </cell>
          <cell r="P168">
            <v>0</v>
          </cell>
          <cell r="Q168">
            <v>0</v>
          </cell>
        </row>
        <row r="182">
          <cell r="J182">
            <v>0</v>
          </cell>
          <cell r="K182">
            <v>0</v>
          </cell>
          <cell r="L182">
            <v>0</v>
          </cell>
          <cell r="M182">
            <v>0</v>
          </cell>
          <cell r="N182">
            <v>0</v>
          </cell>
          <cell r="O182">
            <v>0</v>
          </cell>
          <cell r="P182">
            <v>0</v>
          </cell>
          <cell r="Q182">
            <v>0</v>
          </cell>
        </row>
        <row r="183">
          <cell r="J183">
            <v>7</v>
          </cell>
          <cell r="K183">
            <v>0</v>
          </cell>
          <cell r="L183">
            <v>0</v>
          </cell>
          <cell r="M183">
            <v>0</v>
          </cell>
          <cell r="N183">
            <v>0</v>
          </cell>
          <cell r="O183">
            <v>0</v>
          </cell>
          <cell r="P183">
            <v>0</v>
          </cell>
          <cell r="Q183">
            <v>0</v>
          </cell>
        </row>
        <row r="184">
          <cell r="I184">
            <v>7</v>
          </cell>
          <cell r="J184">
            <v>0</v>
          </cell>
          <cell r="K184">
            <v>0</v>
          </cell>
          <cell r="L184">
            <v>0</v>
          </cell>
          <cell r="M184">
            <v>0</v>
          </cell>
          <cell r="N184">
            <v>0</v>
          </cell>
          <cell r="O184">
            <v>0</v>
          </cell>
          <cell r="P184">
            <v>0</v>
          </cell>
          <cell r="Q184">
            <v>0</v>
          </cell>
        </row>
        <row r="185">
          <cell r="J185">
            <v>0.17500000000000002</v>
          </cell>
          <cell r="K185">
            <v>0</v>
          </cell>
          <cell r="L185">
            <v>0</v>
          </cell>
          <cell r="M185">
            <v>0</v>
          </cell>
          <cell r="N185">
            <v>0</v>
          </cell>
          <cell r="O185">
            <v>0</v>
          </cell>
          <cell r="P185">
            <v>0</v>
          </cell>
          <cell r="Q185">
            <v>0</v>
          </cell>
        </row>
        <row r="188">
          <cell r="J188">
            <v>9774.59</v>
          </cell>
          <cell r="K188">
            <v>0</v>
          </cell>
          <cell r="L188">
            <v>0</v>
          </cell>
          <cell r="M188">
            <v>0</v>
          </cell>
          <cell r="N188">
            <v>0</v>
          </cell>
          <cell r="O188">
            <v>0</v>
          </cell>
          <cell r="P188">
            <v>0</v>
          </cell>
          <cell r="Q188">
            <v>0</v>
          </cell>
        </row>
        <row r="189">
          <cell r="J189">
            <v>0</v>
          </cell>
          <cell r="K189">
            <v>0</v>
          </cell>
          <cell r="L189">
            <v>0</v>
          </cell>
          <cell r="M189">
            <v>0</v>
          </cell>
          <cell r="N189">
            <v>0</v>
          </cell>
          <cell r="O189">
            <v>0</v>
          </cell>
          <cell r="P189">
            <v>0</v>
          </cell>
          <cell r="Q189">
            <v>0</v>
          </cell>
        </row>
        <row r="190">
          <cell r="J190">
            <v>9450</v>
          </cell>
          <cell r="K190">
            <v>0</v>
          </cell>
          <cell r="L190">
            <v>0</v>
          </cell>
          <cell r="M190">
            <v>0</v>
          </cell>
          <cell r="N190">
            <v>0</v>
          </cell>
          <cell r="O190">
            <v>0</v>
          </cell>
          <cell r="P190">
            <v>0</v>
          </cell>
          <cell r="Q190">
            <v>0</v>
          </cell>
        </row>
        <row r="192">
          <cell r="I192">
            <v>9774.59</v>
          </cell>
          <cell r="J192">
            <v>0</v>
          </cell>
          <cell r="K192">
            <v>0</v>
          </cell>
          <cell r="L192">
            <v>0</v>
          </cell>
          <cell r="M192">
            <v>0</v>
          </cell>
          <cell r="N192">
            <v>0</v>
          </cell>
          <cell r="O192">
            <v>0</v>
          </cell>
          <cell r="P192">
            <v>0</v>
          </cell>
          <cell r="Q192">
            <v>0</v>
          </cell>
        </row>
        <row r="193">
          <cell r="J193">
            <v>236.25000000000003</v>
          </cell>
          <cell r="K193">
            <v>0</v>
          </cell>
          <cell r="L193">
            <v>0</v>
          </cell>
          <cell r="M193">
            <v>0</v>
          </cell>
          <cell r="N193">
            <v>0</v>
          </cell>
          <cell r="O193">
            <v>0</v>
          </cell>
          <cell r="P193">
            <v>0</v>
          </cell>
          <cell r="Q193">
            <v>0</v>
          </cell>
        </row>
        <row r="437">
          <cell r="I437">
            <v>6371.3639999999996</v>
          </cell>
          <cell r="J437">
            <v>4492.3965318334267</v>
          </cell>
          <cell r="K437">
            <v>340.08494905221505</v>
          </cell>
          <cell r="L437">
            <v>1780.3828120300677</v>
          </cell>
          <cell r="M437">
            <v>3524.7434981604201</v>
          </cell>
          <cell r="N437">
            <v>5587.581940171327</v>
          </cell>
          <cell r="O437">
            <v>7515.0332472245245</v>
          </cell>
          <cell r="P437">
            <v>8476.791869406301</v>
          </cell>
          <cell r="Q437">
            <v>10214.407504568571</v>
          </cell>
        </row>
      </sheetData>
      <sheetData sheetId="4">
        <row r="13">
          <cell r="I13">
            <v>33.82879923749126</v>
          </cell>
        </row>
      </sheetData>
      <sheetData sheetId="5">
        <row r="14">
          <cell r="I14">
            <v>50.982269618687226</v>
          </cell>
        </row>
      </sheetData>
      <sheetData sheetId="6">
        <row r="16">
          <cell r="I16">
            <v>14.211873311565334</v>
          </cell>
        </row>
      </sheetData>
      <sheetData sheetId="7"/>
      <sheetData sheetId="8">
        <row r="13">
          <cell r="I13">
            <v>45668.878970613208</v>
          </cell>
        </row>
      </sheetData>
      <sheetData sheetId="9">
        <row r="16">
          <cell r="I16">
            <v>19186.028970613203</v>
          </cell>
        </row>
      </sheetData>
      <sheetData sheetId="10">
        <row r="10">
          <cell r="I10">
            <v>19549.170999999998</v>
          </cell>
        </row>
      </sheetData>
      <sheetData sheetId="11"/>
      <sheetData sheetId="12"/>
      <sheetData sheetId="13"/>
      <sheetData sheetId="14"/>
      <sheetData sheetId="15"/>
      <sheetData sheetId="16">
        <row r="14">
          <cell r="L14">
            <v>116806.73636773421</v>
          </cell>
        </row>
      </sheetData>
      <sheetData sheetId="17"/>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YAMSAPM01 (SP16)"/>
      <sheetName val="YRFNCAM01_TOP5_CCP"/>
      <sheetName val="YRFNCAM01 (CCP)"/>
      <sheetName val="YAMSTRPM02 (Comp &amp; Brand Name)"/>
      <sheetName val="RONA"/>
      <sheetName val="Operating margin GRAPH"/>
      <sheetName val="YASTRPM02 (SP17)"/>
      <sheetName val="SP Booklet Excel Tables -&gt;"/>
      <sheetName val="Socioeconomic and Political(6)"/>
      <sheetName val="Beer Market Growth(7)"/>
      <sheetName val="Vodka Market Growth(8)"/>
      <sheetName val="Soft Market Growth(9)"/>
      <sheetName val="Competitive Environment Beer(10"/>
      <sheetName val="Competitive Environment Vodka11"/>
      <sheetName val="Profit Pool (12)"/>
      <sheetName val="Overview SP17-19 (page12)"/>
      <sheetName val="Are we on track... (13)"/>
      <sheetName val="Price Increase (14)"/>
      <sheetName val="Source of Growth (15)"/>
      <sheetName val="Win in premium... (16)"/>
      <sheetName val="...Led by heineken (17)"/>
      <sheetName val="Mainstream (18)"/>
      <sheetName val="Cider (19)"/>
      <sheetName val="VolPriceMix (21)"/>
      <sheetName val="Costs Management (22)"/>
      <sheetName val="E2E SC (23)"/>
      <sheetName val="E2E C&amp;S (24)"/>
      <sheetName val="CAPEX (25)"/>
      <sheetName val="HR (26)"/>
      <sheetName val="Summary(28)"/>
      <sheetName val="Source of Growth (33)"/>
      <sheetName val="BExRepository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2">
          <cell r="U2">
            <v>1</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F_LCU"/>
      <sheetName val="Ratio A"/>
      <sheetName val="Ratio A (2)"/>
      <sheetName val="Ratio B"/>
      <sheetName val="OT_10"/>
      <sheetName val="Blnc_10"/>
      <sheetName val="CF_10"/>
      <sheetName val="invest"/>
      <sheetName val="Ratio_A"/>
      <sheetName val="Ratio_A_(2)"/>
      <sheetName val="Ratio_B"/>
    </sheetNames>
    <sheetDataSet>
      <sheetData sheetId="0">
        <row r="16">
          <cell r="I16">
            <v>-6707.8240000000005</v>
          </cell>
          <cell r="J16">
            <v>-7757</v>
          </cell>
          <cell r="K16">
            <v>-20799.786132373934</v>
          </cell>
          <cell r="L16">
            <v>10623.494903726289</v>
          </cell>
          <cell r="M16">
            <v>17505.599999999999</v>
          </cell>
          <cell r="N16">
            <v>13617.140193198649</v>
          </cell>
          <cell r="O16">
            <v>16174.540515764276</v>
          </cell>
          <cell r="P16">
            <v>22562.705796039401</v>
          </cell>
          <cell r="Q16">
            <v>23945.722628966505</v>
          </cell>
          <cell r="R16">
            <v>22440.488641191616</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put APU&amp;APU TRADING 2005-2012"/>
      <sheetName val="Input New beer palnt 2011-2012"/>
      <sheetName val="assumptions"/>
      <sheetName val="Definitions"/>
      <sheetName val="Inputs"/>
      <sheetName val="1-р улирал-last"/>
      <sheetName val="Business control"/>
      <sheetName val="FINANCE"/>
      <sheetName val="CENTRAL PURCHASING"/>
      <sheetName val="Milk Collecting unit"/>
      <sheetName val="Logistics - delivery from wareh"/>
      <sheetName val="Logistics &amp; Distribution Planni"/>
      <sheetName val="Production Brew"/>
      <sheetName val="Production pack"/>
      <sheetName val="Санхүү"/>
      <sheetName val="Чанар лаб"/>
      <sheetName val="Үйлдвэр"/>
      <sheetName val="Хүний нөөц"/>
      <sheetName val="Сүү бэлтгэл"/>
      <sheetName val="Борлуулалт"/>
      <sheetName val="Маркетинг"/>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ssumptions (Comp veryfied)"/>
      <sheetName val="Sensitivities"/>
      <sheetName val="Hist"/>
      <sheetName val="Input"/>
      <sheetName val="Input_Company"/>
      <sheetName val="Workings"/>
      <sheetName val="IS_LCU"/>
      <sheetName val="BS_LCU"/>
      <sheetName val="CF_LCU"/>
      <sheetName val="KeyRatios_LCU"/>
      <sheetName val="IS"/>
      <sheetName val="BS"/>
      <sheetName val="CF"/>
      <sheetName val="KeyRatios"/>
      <sheetName val="Credit_LCU"/>
      <sheetName val="Credit"/>
      <sheetName val="Assumptions_(Comp_veryfied)"/>
    </sheetNames>
    <sheetDataSet>
      <sheetData sheetId="0"/>
      <sheetData sheetId="1"/>
      <sheetData sheetId="2"/>
      <sheetData sheetId="3">
        <row r="4">
          <cell r="I4">
            <v>2009</v>
          </cell>
        </row>
        <row r="8">
          <cell r="I8" t="str">
            <v>USD</v>
          </cell>
        </row>
        <row r="9">
          <cell r="I9" t="str">
            <v>million</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ist"/>
      <sheetName val="Hist_gana"/>
      <sheetName val="Hist_to_EBRD"/>
      <sheetName val="APU2009"/>
      <sheetName val="2009OUD"/>
      <sheetName val="2008OUD"/>
    </sheetNames>
    <sheetDataSet>
      <sheetData sheetId="0" refreshError="1">
        <row r="12">
          <cell r="M12">
            <v>84187.847323659997</v>
          </cell>
        </row>
        <row r="13">
          <cell r="M13">
            <v>67350.277858000001</v>
          </cell>
        </row>
        <row r="16">
          <cell r="M16">
            <v>5803.6409999999996</v>
          </cell>
        </row>
        <row r="17">
          <cell r="M17">
            <v>0</v>
          </cell>
        </row>
        <row r="18">
          <cell r="M18">
            <v>11033.928465659996</v>
          </cell>
        </row>
        <row r="19">
          <cell r="M19">
            <v>385.76460300000002</v>
          </cell>
        </row>
        <row r="20">
          <cell r="M20">
            <v>10648.163862659996</v>
          </cell>
        </row>
        <row r="21">
          <cell r="M21">
            <v>1614.568</v>
          </cell>
        </row>
        <row r="22">
          <cell r="M22">
            <v>0</v>
          </cell>
        </row>
        <row r="23">
          <cell r="M23">
            <v>9033.5958626599968</v>
          </cell>
        </row>
        <row r="24">
          <cell r="M24">
            <v>1808.3979999999999</v>
          </cell>
        </row>
        <row r="25">
          <cell r="M25">
            <v>7225.1978626599966</v>
          </cell>
        </row>
        <row r="26">
          <cell r="M26">
            <v>0</v>
          </cell>
        </row>
        <row r="27">
          <cell r="M27">
            <v>0</v>
          </cell>
        </row>
        <row r="28">
          <cell r="M28">
            <v>7225.1978626599966</v>
          </cell>
        </row>
        <row r="33">
          <cell r="M33">
            <v>8732.7459999999992</v>
          </cell>
        </row>
        <row r="34">
          <cell r="M34">
            <v>0</v>
          </cell>
        </row>
        <row r="35">
          <cell r="M35">
            <v>16808.796999999999</v>
          </cell>
        </row>
        <row r="36">
          <cell r="M36">
            <v>6007.9610000000002</v>
          </cell>
        </row>
        <row r="38">
          <cell r="M38">
            <v>35398.561000000002</v>
          </cell>
        </row>
        <row r="39">
          <cell r="M39">
            <v>20.09</v>
          </cell>
        </row>
        <row r="43">
          <cell r="M43">
            <v>10528.130999999999</v>
          </cell>
        </row>
        <row r="44">
          <cell r="M44">
            <v>0</v>
          </cell>
        </row>
        <row r="45">
          <cell r="M45">
            <v>10328.581</v>
          </cell>
        </row>
        <row r="47">
          <cell r="M47">
            <v>0</v>
          </cell>
        </row>
        <row r="48">
          <cell r="M48">
            <v>1091.0550000000001</v>
          </cell>
        </row>
        <row r="49">
          <cell r="M49">
            <v>3835.2539999999999</v>
          </cell>
        </row>
        <row r="50">
          <cell r="M50">
            <v>874.923</v>
          </cell>
        </row>
        <row r="51">
          <cell r="M51">
            <v>0</v>
          </cell>
        </row>
        <row r="53">
          <cell r="M53">
            <v>10741.589</v>
          </cell>
        </row>
        <row r="54">
          <cell r="M54">
            <v>0</v>
          </cell>
        </row>
        <row r="58">
          <cell r="M58">
            <v>74.15946000000001</v>
          </cell>
        </row>
        <row r="59">
          <cell r="M59">
            <v>14683.069</v>
          </cell>
        </row>
        <row r="60">
          <cell r="M60">
            <v>16475.120999999999</v>
          </cell>
        </row>
        <row r="61">
          <cell r="M61">
            <v>0</v>
          </cell>
        </row>
        <row r="73">
          <cell r="M73">
            <v>8092.9870999999985</v>
          </cell>
        </row>
        <row r="74">
          <cell r="M74">
            <v>3835.2539999999999</v>
          </cell>
        </row>
      </sheetData>
      <sheetData sheetId="1" refreshError="1"/>
      <sheetData sheetId="2" refreshError="1"/>
      <sheetData sheetId="3" refreshError="1"/>
      <sheetData sheetId="4" refreshError="1"/>
      <sheetData sheetId="5"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 APU"/>
      <sheetName val="Sensitivities"/>
      <sheetName val="Input"/>
      <sheetName val="Workings"/>
      <sheetName val="IS_LCU"/>
      <sheetName val="BS_LCU"/>
      <sheetName val="CF_LCU"/>
      <sheetName val="V"/>
      <sheetName val="KeyRatios_LCU"/>
      <sheetName val="Credit_LCU"/>
      <sheetName val="Credit"/>
      <sheetName val="Hist"/>
      <sheetName val="plant"/>
      <sheetName val="Assumption"/>
      <sheetName val="ppt"/>
      <sheetName val="2011-2013"/>
      <sheetName val="Sales"/>
      <sheetName val="COGS"/>
    </sheetNames>
    <sheetDataSet>
      <sheetData sheetId="0"/>
      <sheetData sheetId="1">
        <row r="8">
          <cell r="I8" t="b">
            <v>1</v>
          </cell>
        </row>
      </sheetData>
      <sheetData sheetId="2">
        <row r="4">
          <cell r="I4">
            <v>2014</v>
          </cell>
        </row>
      </sheetData>
      <sheetData sheetId="3">
        <row r="8">
          <cell r="H8" t="str">
            <v>USD</v>
          </cell>
        </row>
      </sheetData>
      <sheetData sheetId="4">
        <row r="13">
          <cell r="I13">
            <v>32616.610779674258</v>
          </cell>
        </row>
      </sheetData>
      <sheetData sheetId="5">
        <row r="10">
          <cell r="I10">
            <v>20805.947656937689</v>
          </cell>
        </row>
      </sheetData>
      <sheetData sheetId="6">
        <row r="16">
          <cell r="I16">
            <v>-2255.2026370565545</v>
          </cell>
        </row>
      </sheetData>
      <sheetData sheetId="7"/>
      <sheetData sheetId="8"/>
      <sheetData sheetId="9"/>
      <sheetData sheetId="10"/>
      <sheetData sheetId="11">
        <row r="13">
          <cell r="J13">
            <v>193715.87095655003</v>
          </cell>
        </row>
        <row r="53">
          <cell r="J53">
            <v>124460.86875103999</v>
          </cell>
        </row>
      </sheetData>
      <sheetData sheetId="12"/>
      <sheetData sheetId="13">
        <row r="4">
          <cell r="D4">
            <v>29000</v>
          </cell>
        </row>
      </sheetData>
      <sheetData sheetId="14"/>
      <sheetData sheetId="15"/>
      <sheetData sheetId="16"/>
      <sheetData sheetId="17"/>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2008 total_S_q"/>
      <sheetName val="production_beer"/>
      <sheetName val="Budget_beer"/>
      <sheetName val="Budget_beer UNZ"/>
      <sheetName val="erteg-08_beer"/>
      <sheetName val="erteg-08_beer Tseh"/>
      <sheetName val="erteg-08_beer Tseh (2)"/>
      <sheetName val="Mate_beer"/>
      <sheetName val="Mate price_beer"/>
      <sheetName val="Salary beer"/>
      <sheetName val="Ashiglalt_beer "/>
      <sheetName val="Selbeg_beer"/>
      <sheetName val="HHам_beer"/>
      <sheetName val="AA Beer"/>
      <sheetName val="telephone_Beer"/>
      <sheetName val="traning_Beer"/>
      <sheetName val="busdaar_beer"/>
      <sheetName val="Elegdel_Beer"/>
      <sheetName val="transportation_beer"/>
      <sheetName val="хөрөнгө оруулалт"/>
      <sheetName val="барилгын урсгал засвар"/>
      <sheetName val="бусад "/>
      <sheetName val="Sheet1"/>
      <sheetName val="transportation_supply"/>
      <sheetName val="hurungu oruulalt"/>
      <sheetName val=""/>
      <sheetName val="By_country_ex"/>
      <sheetName val="EXW_price"/>
      <sheetName val="EXW_price_total"/>
      <sheetName val="Markets"/>
      <sheetName val="Split"/>
      <sheetName val="Export"/>
      <sheetName val="1 Pager_Projects"/>
      <sheetName val="PnL"/>
      <sheetName val="By_country"/>
      <sheetName val="Topline_Vodka_APU"/>
      <sheetName val="Topline_Beer"/>
      <sheetName val="Topline_Soft"/>
      <sheetName val="GPNet_Vodka"/>
      <sheetName val="GPNet_Beer"/>
      <sheetName val="GPNet_Soft"/>
      <sheetName val="Vodka"/>
      <sheetName val="Beer"/>
      <sheetName val="Soft"/>
    </sheetNames>
    <sheetDataSet>
      <sheetData sheetId="0"/>
      <sheetData sheetId="1">
        <row r="43">
          <cell r="I43">
            <v>25510319.899999999</v>
          </cell>
        </row>
      </sheetData>
      <sheetData sheetId="2"/>
      <sheetData sheetId="3"/>
      <sheetData sheetId="4"/>
      <sheetData sheetId="5"/>
      <sheetData sheetId="6"/>
      <sheetData sheetId="7">
        <row r="194">
          <cell r="F194">
            <v>11503.070187992786</v>
          </cell>
        </row>
        <row r="213">
          <cell r="F213">
            <v>664.9757339224293</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Vodka (2)"/>
      <sheetName val="Soft (2)"/>
      <sheetName val="Beer (2)"/>
      <sheetName val="Are we on track..."/>
      <sheetName val="PPT-CF&amp;BS"/>
      <sheetName val="PPT-Capex"/>
      <sheetName val="SUM"/>
      <sheetName val="BS_OpCo_AP"/>
      <sheetName val="CF_OpCo_AP"/>
      <sheetName val="Nature_PnL_AP"/>
      <sheetName val="Nature_PnL_AP new"/>
      <sheetName val="CF_Direct"/>
      <sheetName val="Corporate fin model-Revised"/>
      <sheetName val="Loan table"/>
      <sheetName val="CCC days by Brand"/>
      <sheetName val="Corporate fin model-Based on SP"/>
      <sheetName val="Investment option"/>
      <sheetName val="Sensetive analysis"/>
    </sheetNames>
    <sheetDataSet>
      <sheetData sheetId="0"/>
      <sheetData sheetId="1"/>
      <sheetData sheetId="2"/>
      <sheetData sheetId="3"/>
      <sheetData sheetId="4"/>
      <sheetData sheetId="5"/>
      <sheetData sheetId="6"/>
      <sheetData sheetId="7"/>
      <sheetData sheetId="8">
        <row r="19">
          <cell r="G19">
            <v>-470.85503534791815</v>
          </cell>
        </row>
      </sheetData>
      <sheetData sheetId="9"/>
      <sheetData sheetId="10"/>
      <sheetData sheetId="11"/>
      <sheetData sheetId="12">
        <row r="15">
          <cell r="AC15">
            <v>2</v>
          </cell>
        </row>
        <row r="18">
          <cell r="AC18" t="str">
            <v>Worst case</v>
          </cell>
        </row>
        <row r="19">
          <cell r="AC19" t="str">
            <v>Base case</v>
          </cell>
        </row>
        <row r="20">
          <cell r="AC20" t="str">
            <v>Best case</v>
          </cell>
        </row>
      </sheetData>
      <sheetData sheetId="13">
        <row r="3">
          <cell r="J3">
            <v>3</v>
          </cell>
        </row>
        <row r="6">
          <cell r="J6" t="str">
            <v>Khaan-Invest</v>
          </cell>
        </row>
        <row r="7">
          <cell r="J7" t="str">
            <v>APU-Invest</v>
          </cell>
        </row>
        <row r="8">
          <cell r="J8" t="str">
            <v>ST loan Khaan</v>
          </cell>
        </row>
        <row r="9">
          <cell r="J9" t="str">
            <v>CAPEX&amp;ST Khaan</v>
          </cell>
        </row>
      </sheetData>
      <sheetData sheetId="14"/>
      <sheetData sheetId="15"/>
      <sheetData sheetId="16">
        <row r="12">
          <cell r="C12">
            <v>4</v>
          </cell>
        </row>
        <row r="15">
          <cell r="C15" t="str">
            <v>A</v>
          </cell>
        </row>
        <row r="16">
          <cell r="C16" t="str">
            <v>A&amp;B</v>
          </cell>
        </row>
        <row r="17">
          <cell r="C17" t="str">
            <v>A&amp;B&amp;C</v>
          </cell>
        </row>
        <row r="18">
          <cell r="C18" t="str">
            <v>Equity fund</v>
          </cell>
        </row>
      </sheetData>
      <sheetData sheetId="17"/>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Vodka (2)"/>
      <sheetName val="Soft (2)"/>
      <sheetName val="Beer (2)"/>
      <sheetName val="WC management"/>
      <sheetName val="Dashboard"/>
      <sheetName val="BS_OpCo_AP"/>
      <sheetName val="CF_OpCo_AP"/>
      <sheetName val="CF_Direct"/>
      <sheetName val="Nature_PnL_AP"/>
      <sheetName val="Scenario"/>
      <sheetName val="ТЭМ захиалга"/>
    </sheetNames>
    <sheetDataSet>
      <sheetData sheetId="0"/>
      <sheetData sheetId="1"/>
      <sheetData sheetId="2"/>
      <sheetData sheetId="3"/>
      <sheetData sheetId="4"/>
      <sheetData sheetId="5"/>
      <sheetData sheetId="6"/>
      <sheetData sheetId="7">
        <row r="32">
          <cell r="K32">
            <v>-1301.0798319227486</v>
          </cell>
        </row>
      </sheetData>
      <sheetData sheetId="8">
        <row r="107">
          <cell r="G107">
            <v>4769582097.0705776</v>
          </cell>
        </row>
      </sheetData>
      <sheetData sheetId="9">
        <row r="4">
          <cell r="R4">
            <v>5</v>
          </cell>
          <cell r="U4">
            <v>1</v>
          </cell>
        </row>
        <row r="7">
          <cell r="R7">
            <v>1</v>
          </cell>
          <cell r="U7">
            <v>1</v>
          </cell>
        </row>
        <row r="8">
          <cell r="R8">
            <v>0.95</v>
          </cell>
          <cell r="U8">
            <v>0.95</v>
          </cell>
        </row>
        <row r="9">
          <cell r="R9">
            <v>0.9</v>
          </cell>
          <cell r="U9">
            <v>0.9</v>
          </cell>
        </row>
        <row r="10">
          <cell r="R10">
            <v>0.85</v>
          </cell>
          <cell r="U10">
            <v>0.85</v>
          </cell>
        </row>
        <row r="11">
          <cell r="R11">
            <v>0.8</v>
          </cell>
          <cell r="U11">
            <v>0.8</v>
          </cell>
        </row>
      </sheetData>
      <sheetData sheetId="10">
        <row r="161">
          <cell r="O161">
            <v>14.952298850574714</v>
          </cell>
        </row>
      </sheetData>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odel APU"/>
      <sheetName val="Sensitivities"/>
      <sheetName val="Input"/>
      <sheetName val="Workings"/>
      <sheetName val="IS_LCU"/>
      <sheetName val="BS_LCU"/>
      <sheetName val="CF_LCU"/>
      <sheetName val="V"/>
      <sheetName val="KeyRatios_LCU"/>
      <sheetName val="Credit_LCU"/>
      <sheetName val="Credit"/>
      <sheetName val="Hist"/>
      <sheetName val="plant"/>
      <sheetName val="Assumption"/>
      <sheetName val="ppt"/>
      <sheetName val="2011-2013"/>
      <sheetName val="Sales"/>
      <sheetName val="COGS"/>
    </sheetNames>
    <sheetDataSet>
      <sheetData sheetId="0"/>
      <sheetData sheetId="1">
        <row r="8">
          <cell r="I8" t="b">
            <v>1</v>
          </cell>
        </row>
        <row r="167">
          <cell r="I167">
            <v>0</v>
          </cell>
          <cell r="J167">
            <v>0</v>
          </cell>
          <cell r="K167">
            <v>0</v>
          </cell>
          <cell r="L167">
            <v>0</v>
          </cell>
          <cell r="M167">
            <v>0</v>
          </cell>
          <cell r="N167">
            <v>0</v>
          </cell>
          <cell r="O167">
            <v>0</v>
          </cell>
          <cell r="P167">
            <v>0</v>
          </cell>
          <cell r="Q167">
            <v>0</v>
          </cell>
          <cell r="R167">
            <v>0</v>
          </cell>
          <cell r="S167">
            <v>0</v>
          </cell>
        </row>
      </sheetData>
      <sheetData sheetId="2">
        <row r="4">
          <cell r="I4">
            <v>2014</v>
          </cell>
        </row>
      </sheetData>
      <sheetData sheetId="3">
        <row r="8">
          <cell r="H8" t="str">
            <v>USD</v>
          </cell>
        </row>
      </sheetData>
      <sheetData sheetId="4">
        <row r="13">
          <cell r="I13">
            <v>32616.610779674258</v>
          </cell>
        </row>
      </sheetData>
      <sheetData sheetId="5">
        <row r="10">
          <cell r="I10">
            <v>20805.947656937689</v>
          </cell>
        </row>
      </sheetData>
      <sheetData sheetId="6">
        <row r="16">
          <cell r="I16">
            <v>-2255.2026370565545</v>
          </cell>
        </row>
      </sheetData>
      <sheetData sheetId="7"/>
      <sheetData sheetId="8"/>
      <sheetData sheetId="9"/>
      <sheetData sheetId="10"/>
      <sheetData sheetId="11">
        <row r="13">
          <cell r="J13">
            <v>193715.87095655003</v>
          </cell>
        </row>
      </sheetData>
      <sheetData sheetId="12"/>
      <sheetData sheetId="13">
        <row r="4">
          <cell r="D4">
            <v>29000</v>
          </cell>
        </row>
      </sheetData>
      <sheetData sheetId="14"/>
      <sheetData sheetId="15"/>
      <sheetData sheetId="16"/>
      <sheetData sheetId="17"/>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Nuur"/>
      <sheetName val="Medegdel"/>
      <sheetName val="Begin butsaah"/>
      <sheetName val="Sheet3"/>
      <sheetName val="BS"/>
      <sheetName val="IS"/>
      <sheetName val="Тодруулга"/>
      <sheetName val="investment"/>
      <sheetName val="CF"/>
      <sheetName val="Equity"/>
      <sheetName val="Тодруулга_audited"/>
      <sheetName val="BS_Eng"/>
      <sheetName val="IS_eng"/>
      <sheetName val="CF_eng"/>
      <sheetName val="Sheet5"/>
      <sheetName val="Equity_Eng"/>
      <sheetName val="Tax pay"/>
      <sheetName val="other long term lib"/>
      <sheetName val="Sheet1"/>
      <sheetName val="other short term liab"/>
      <sheetName val="int pay"/>
      <sheetName val="Account payable"/>
      <sheetName val="account receivable"/>
      <sheetName val="other receivable"/>
      <sheetName val="other NCA"/>
      <sheetName val="prepaid"/>
      <sheetName val="Lease"/>
      <sheetName val="retained ear"/>
      <sheetName val="exchange diff"/>
      <sheetName val="Sheet2"/>
    </sheetNames>
    <sheetDataSet>
      <sheetData sheetId="0">
        <row r="33">
          <cell r="A33" t="str">
            <v>(аудитлагдаагүй)</v>
          </cell>
        </row>
      </sheetData>
      <sheetData sheetId="1">
        <row r="7">
          <cell r="A7" t="str">
            <v>(аудитлагдаагүй)</v>
          </cell>
        </row>
      </sheetData>
      <sheetData sheetId="2"/>
      <sheetData sheetId="3"/>
      <sheetData sheetId="4"/>
      <sheetData sheetId="5">
        <row r="7">
          <cell r="A7" t="str">
            <v>(аудитлагдаагүй)</v>
          </cell>
        </row>
      </sheetData>
      <sheetData sheetId="6">
        <row r="17">
          <cell r="J17">
            <v>1000</v>
          </cell>
        </row>
      </sheetData>
      <sheetData sheetId="7"/>
      <sheetData sheetId="8"/>
      <sheetData sheetId="9">
        <row r="23">
          <cell r="H23">
            <v>-749230074</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rack"/>
      <sheetName val="Commerce"/>
      <sheetName val="1pager"/>
      <sheetName val="Dashboard1"/>
      <sheetName val="Commerce_new"/>
      <sheetName val="Standalone_vs_AP"/>
      <sheetName val="Perf_exp"/>
      <sheetName val="investment"/>
      <sheetName val="BS_OpCo_Act"/>
      <sheetName val="Direct_CF"/>
      <sheetName val="Nature_PnL_Act"/>
      <sheetName val="PnL_Split_Act"/>
      <sheetName val="Brand_GPNet"/>
      <sheetName val="GPNet_Beer_Act"/>
      <sheetName val="GPNet_Vodka_Act"/>
      <sheetName val="Equity"/>
      <sheetName val="Cost share"/>
      <sheetName val="Lease"/>
      <sheetName val="COGS-Export"/>
      <sheetName val="GP Net Dairy"/>
      <sheetName val="Rev-local"/>
      <sheetName val="Rev-Export"/>
      <sheetName val="BP_Export"/>
      <sheetName val="GPNet_Vodka_Export"/>
      <sheetName val="GPNet_Beer_Export"/>
      <sheetName val="COGS-Local"/>
      <sheetName val="Vol B"/>
      <sheetName val="Vol V"/>
    </sheetNames>
    <sheetDataSet>
      <sheetData sheetId="0"/>
      <sheetData sheetId="1"/>
      <sheetData sheetId="2"/>
      <sheetData sheetId="3"/>
      <sheetData sheetId="4"/>
      <sheetData sheetId="5"/>
      <sheetData sheetId="6"/>
      <sheetData sheetId="7"/>
      <sheetData sheetId="8">
        <row r="50">
          <cell r="R50">
            <v>259967.25962500999</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udget"/>
      <sheetName val="production"/>
      <sheetName val="Ursgal zasvar"/>
      <sheetName val="Selbeg"/>
      <sheetName val="HHam"/>
      <sheetName val="surgalt_tomilolt"/>
      <sheetName val="busdaar_busad tatwar"/>
      <sheetName val="Holboo"/>
      <sheetName val="Аj ahui"/>
      <sheetName val="Sheet1"/>
      <sheetName val=""/>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odel APU"/>
      <sheetName val="Sensitivities"/>
      <sheetName val="Input"/>
      <sheetName val="Workings"/>
      <sheetName val="IS"/>
      <sheetName val="BS"/>
      <sheetName val="CF"/>
      <sheetName val="KeyRatios"/>
      <sheetName val="IS_LCU"/>
      <sheetName val="BS_LCU"/>
      <sheetName val="CF_LCU"/>
      <sheetName val="KeyRatios_LCU"/>
      <sheetName val="Credit_LCU"/>
      <sheetName val="Hist"/>
      <sheetName val="Credit"/>
      <sheetName val="add"/>
      <sheetName val="Model_APU"/>
    </sheetNames>
    <sheetDataSet>
      <sheetData sheetId="0" refreshError="1"/>
      <sheetData sheetId="1">
        <row r="130">
          <cell r="I130">
            <v>3.2344072985504946</v>
          </cell>
        </row>
        <row r="135">
          <cell r="I135">
            <v>45.454667459140701</v>
          </cell>
          <cell r="J135">
            <v>22.687967135660568</v>
          </cell>
          <cell r="K135">
            <v>22.687967135660568</v>
          </cell>
          <cell r="L135">
            <v>22.687967135660568</v>
          </cell>
          <cell r="M135">
            <v>22.687967135660568</v>
          </cell>
          <cell r="N135">
            <v>22.687967135660568</v>
          </cell>
          <cell r="O135">
            <v>22.687967135660568</v>
          </cell>
          <cell r="P135">
            <v>22.687967135660568</v>
          </cell>
          <cell r="Q135">
            <v>22.687967135660568</v>
          </cell>
          <cell r="R135">
            <v>22.687967135660568</v>
          </cell>
          <cell r="S135">
            <v>22.687967135660568</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storic"/>
      <sheetName val="Inputs"/>
      <sheetName val="PU5"/>
      <sheetName val="PU4"/>
      <sheetName val="PU3"/>
      <sheetName val="PU2"/>
      <sheetName val="Brcko&amp;GenWorkings"/>
      <sheetName val="CAPEX&amp;Depr"/>
      <sheetName val="FundingStructure"/>
      <sheetName val="Valuation"/>
      <sheetName val="IRR"/>
      <sheetName val="Cash Flow"/>
      <sheetName val="Profit and Loss"/>
      <sheetName val="Balance Sheet"/>
      <sheetName val="Scenarios"/>
      <sheetName val="Ratios"/>
      <sheetName val="Cash_Flow"/>
      <sheetName val="Profit_and_Loss"/>
      <sheetName val="Balance_Sheet"/>
      <sheetName val="SBB_PPE"/>
      <sheetName val="SBB_PPE in BS"/>
      <sheetName val="Additional"/>
      <sheetName val="Write off"/>
      <sheetName val="limit1"/>
    </sheetNames>
    <sheetDataSet>
      <sheetData sheetId="0" refreshError="1"/>
      <sheetData sheetId="1"/>
      <sheetData sheetId="2">
        <row r="152">
          <cell r="D152">
            <v>0</v>
          </cell>
          <cell r="E152">
            <v>0</v>
          </cell>
          <cell r="F152">
            <v>0</v>
          </cell>
          <cell r="G152">
            <v>0</v>
          </cell>
          <cell r="H152">
            <v>1742000</v>
          </cell>
          <cell r="I152">
            <v>1742000</v>
          </cell>
          <cell r="J152">
            <v>1742000</v>
          </cell>
          <cell r="K152">
            <v>1742000</v>
          </cell>
          <cell r="L152">
            <v>1742000</v>
          </cell>
          <cell r="M152">
            <v>1742000</v>
          </cell>
          <cell r="N152">
            <v>1742000</v>
          </cell>
        </row>
        <row r="153">
          <cell r="D153">
            <v>0</v>
          </cell>
          <cell r="E153">
            <v>0</v>
          </cell>
          <cell r="F153">
            <v>0</v>
          </cell>
          <cell r="G153">
            <v>0</v>
          </cell>
          <cell r="H153">
            <v>1000000</v>
          </cell>
          <cell r="I153">
            <v>1000000</v>
          </cell>
          <cell r="J153">
            <v>1000000</v>
          </cell>
          <cell r="K153">
            <v>1000000</v>
          </cell>
          <cell r="L153">
            <v>1000000</v>
          </cell>
          <cell r="M153">
            <v>1000000</v>
          </cell>
          <cell r="N153">
            <v>1000000</v>
          </cell>
        </row>
        <row r="154">
          <cell r="D154">
            <v>0</v>
          </cell>
          <cell r="E154">
            <v>0</v>
          </cell>
          <cell r="F154">
            <v>0</v>
          </cell>
          <cell r="G154">
            <v>0</v>
          </cell>
          <cell r="H154">
            <v>200000</v>
          </cell>
          <cell r="I154">
            <v>200000</v>
          </cell>
          <cell r="J154">
            <v>200000</v>
          </cell>
          <cell r="K154">
            <v>200000</v>
          </cell>
          <cell r="L154">
            <v>200000</v>
          </cell>
          <cell r="M154">
            <v>200000</v>
          </cell>
          <cell r="N154">
            <v>200000</v>
          </cell>
        </row>
        <row r="155">
          <cell r="D155">
            <v>0</v>
          </cell>
          <cell r="E155">
            <v>0</v>
          </cell>
          <cell r="F155">
            <v>0</v>
          </cell>
          <cell r="G155">
            <v>0</v>
          </cell>
          <cell r="H155">
            <v>150000</v>
          </cell>
          <cell r="I155">
            <v>150000</v>
          </cell>
          <cell r="J155">
            <v>150000</v>
          </cell>
          <cell r="K155">
            <v>150000</v>
          </cell>
          <cell r="L155">
            <v>150000</v>
          </cell>
          <cell r="M155">
            <v>150000</v>
          </cell>
          <cell r="N155">
            <v>150000</v>
          </cell>
        </row>
        <row r="156">
          <cell r="D156">
            <v>0</v>
          </cell>
          <cell r="E156">
            <v>0</v>
          </cell>
          <cell r="F156">
            <v>0</v>
          </cell>
          <cell r="G156">
            <v>0</v>
          </cell>
          <cell r="H156">
            <v>0</v>
          </cell>
          <cell r="I156">
            <v>100000</v>
          </cell>
          <cell r="J156">
            <v>200000</v>
          </cell>
          <cell r="K156">
            <v>300000</v>
          </cell>
          <cell r="L156">
            <v>400000</v>
          </cell>
          <cell r="M156">
            <v>500000</v>
          </cell>
          <cell r="N156">
            <v>600000</v>
          </cell>
        </row>
      </sheetData>
      <sheetData sheetId="3">
        <row r="152">
          <cell r="D152">
            <v>0</v>
          </cell>
          <cell r="E152">
            <v>0</v>
          </cell>
          <cell r="F152">
            <v>0</v>
          </cell>
          <cell r="G152">
            <v>1742000</v>
          </cell>
          <cell r="H152">
            <v>1742000</v>
          </cell>
          <cell r="I152">
            <v>1742000</v>
          </cell>
          <cell r="J152">
            <v>1742000</v>
          </cell>
          <cell r="K152">
            <v>1742000</v>
          </cell>
          <cell r="L152">
            <v>1742000</v>
          </cell>
          <cell r="M152">
            <v>1742000</v>
          </cell>
          <cell r="N152">
            <v>1742000</v>
          </cell>
        </row>
        <row r="153">
          <cell r="D153">
            <v>0</v>
          </cell>
          <cell r="E153">
            <v>0</v>
          </cell>
          <cell r="F153">
            <v>0</v>
          </cell>
          <cell r="G153">
            <v>1000000</v>
          </cell>
          <cell r="H153">
            <v>1000000</v>
          </cell>
          <cell r="I153">
            <v>1000000</v>
          </cell>
          <cell r="J153">
            <v>1000000</v>
          </cell>
          <cell r="K153">
            <v>1000000</v>
          </cell>
          <cell r="L153">
            <v>1000000</v>
          </cell>
          <cell r="M153">
            <v>1000000</v>
          </cell>
          <cell r="N153">
            <v>1000000</v>
          </cell>
        </row>
        <row r="154">
          <cell r="D154">
            <v>0</v>
          </cell>
          <cell r="E154">
            <v>0</v>
          </cell>
          <cell r="F154">
            <v>0</v>
          </cell>
          <cell r="G154">
            <v>200000</v>
          </cell>
          <cell r="H154">
            <v>200000</v>
          </cell>
          <cell r="I154">
            <v>200000</v>
          </cell>
          <cell r="J154">
            <v>200000</v>
          </cell>
          <cell r="K154">
            <v>200000</v>
          </cell>
          <cell r="L154">
            <v>200000</v>
          </cell>
          <cell r="M154">
            <v>200000</v>
          </cell>
          <cell r="N154">
            <v>200000</v>
          </cell>
        </row>
        <row r="155">
          <cell r="D155">
            <v>0</v>
          </cell>
          <cell r="E155">
            <v>0</v>
          </cell>
          <cell r="F155">
            <v>0</v>
          </cell>
          <cell r="G155">
            <v>150000</v>
          </cell>
          <cell r="H155">
            <v>150000</v>
          </cell>
          <cell r="I155">
            <v>150000</v>
          </cell>
          <cell r="J155">
            <v>150000</v>
          </cell>
          <cell r="K155">
            <v>150000</v>
          </cell>
          <cell r="L155">
            <v>150000</v>
          </cell>
          <cell r="M155">
            <v>150000</v>
          </cell>
          <cell r="N155">
            <v>150000</v>
          </cell>
        </row>
        <row r="156">
          <cell r="D156">
            <v>0</v>
          </cell>
          <cell r="E156">
            <v>0</v>
          </cell>
          <cell r="F156">
            <v>0</v>
          </cell>
          <cell r="G156">
            <v>0</v>
          </cell>
          <cell r="H156">
            <v>100000</v>
          </cell>
          <cell r="I156">
            <v>200000</v>
          </cell>
          <cell r="J156">
            <v>300000</v>
          </cell>
          <cell r="K156">
            <v>400000</v>
          </cell>
          <cell r="L156">
            <v>500000</v>
          </cell>
          <cell r="M156">
            <v>600000</v>
          </cell>
          <cell r="N156">
            <v>700000</v>
          </cell>
        </row>
      </sheetData>
      <sheetData sheetId="4">
        <row r="152">
          <cell r="D152">
            <v>0</v>
          </cell>
          <cell r="E152">
            <v>0</v>
          </cell>
          <cell r="F152">
            <v>1742000</v>
          </cell>
          <cell r="G152">
            <v>1742000</v>
          </cell>
          <cell r="H152">
            <v>1742000</v>
          </cell>
          <cell r="I152">
            <v>1742000</v>
          </cell>
          <cell r="J152">
            <v>1742000</v>
          </cell>
          <cell r="K152">
            <v>1742000</v>
          </cell>
          <cell r="L152">
            <v>1742000</v>
          </cell>
          <cell r="M152">
            <v>1742000</v>
          </cell>
          <cell r="N152">
            <v>1742000</v>
          </cell>
        </row>
        <row r="153">
          <cell r="D153">
            <v>0</v>
          </cell>
          <cell r="E153">
            <v>0</v>
          </cell>
          <cell r="F153">
            <v>1000000</v>
          </cell>
          <cell r="G153">
            <v>1000000</v>
          </cell>
          <cell r="H153">
            <v>1000000</v>
          </cell>
          <cell r="I153">
            <v>1000000</v>
          </cell>
          <cell r="J153">
            <v>1000000</v>
          </cell>
          <cell r="K153">
            <v>1000000</v>
          </cell>
          <cell r="L153">
            <v>1000000</v>
          </cell>
          <cell r="M153">
            <v>1000000</v>
          </cell>
          <cell r="N153">
            <v>1000000</v>
          </cell>
        </row>
        <row r="154">
          <cell r="D154">
            <v>0</v>
          </cell>
          <cell r="E154">
            <v>0</v>
          </cell>
          <cell r="F154">
            <v>200000</v>
          </cell>
          <cell r="G154">
            <v>200000</v>
          </cell>
          <cell r="H154">
            <v>200000</v>
          </cell>
          <cell r="I154">
            <v>200000</v>
          </cell>
          <cell r="J154">
            <v>200000</v>
          </cell>
          <cell r="K154">
            <v>200000</v>
          </cell>
          <cell r="L154">
            <v>200000</v>
          </cell>
          <cell r="M154">
            <v>200000</v>
          </cell>
          <cell r="N154">
            <v>200000</v>
          </cell>
        </row>
        <row r="155">
          <cell r="D155">
            <v>0</v>
          </cell>
          <cell r="E155">
            <v>0</v>
          </cell>
          <cell r="F155">
            <v>150000</v>
          </cell>
          <cell r="G155">
            <v>150000</v>
          </cell>
          <cell r="H155">
            <v>150000</v>
          </cell>
          <cell r="I155">
            <v>150000</v>
          </cell>
          <cell r="J155">
            <v>150000</v>
          </cell>
          <cell r="K155">
            <v>150000</v>
          </cell>
          <cell r="L155">
            <v>150000</v>
          </cell>
          <cell r="M155">
            <v>150000</v>
          </cell>
          <cell r="N155">
            <v>150000</v>
          </cell>
        </row>
        <row r="156">
          <cell r="D156">
            <v>0</v>
          </cell>
          <cell r="E156">
            <v>0</v>
          </cell>
          <cell r="F156">
            <v>0</v>
          </cell>
          <cell r="G156">
            <v>100000</v>
          </cell>
          <cell r="H156">
            <v>200000</v>
          </cell>
          <cell r="I156">
            <v>300000</v>
          </cell>
          <cell r="J156">
            <v>400000</v>
          </cell>
          <cell r="K156">
            <v>500000</v>
          </cell>
          <cell r="L156">
            <v>600000</v>
          </cell>
          <cell r="M156">
            <v>700000</v>
          </cell>
          <cell r="N156">
            <v>800000</v>
          </cell>
        </row>
      </sheetData>
      <sheetData sheetId="5">
        <row r="152">
          <cell r="D152">
            <v>0</v>
          </cell>
          <cell r="E152">
            <v>1742000</v>
          </cell>
          <cell r="F152">
            <v>1742000</v>
          </cell>
          <cell r="G152">
            <v>1742000</v>
          </cell>
          <cell r="H152">
            <v>1742000</v>
          </cell>
          <cell r="I152">
            <v>1742000</v>
          </cell>
          <cell r="J152">
            <v>1742000</v>
          </cell>
          <cell r="K152">
            <v>1742000</v>
          </cell>
          <cell r="L152">
            <v>1742000</v>
          </cell>
          <cell r="M152">
            <v>1742000</v>
          </cell>
          <cell r="N152">
            <v>1742000</v>
          </cell>
        </row>
        <row r="153">
          <cell r="D153">
            <v>0</v>
          </cell>
          <cell r="E153">
            <v>1000000</v>
          </cell>
          <cell r="F153">
            <v>1000000</v>
          </cell>
          <cell r="G153">
            <v>1000000</v>
          </cell>
          <cell r="H153">
            <v>1000000</v>
          </cell>
          <cell r="I153">
            <v>1000000</v>
          </cell>
          <cell r="J153">
            <v>1000000</v>
          </cell>
          <cell r="K153">
            <v>1000000</v>
          </cell>
          <cell r="L153">
            <v>1000000</v>
          </cell>
          <cell r="M153">
            <v>1000000</v>
          </cell>
          <cell r="N153">
            <v>1000000</v>
          </cell>
        </row>
        <row r="154">
          <cell r="D154">
            <v>0</v>
          </cell>
          <cell r="E154">
            <v>200000</v>
          </cell>
          <cell r="F154">
            <v>200000</v>
          </cell>
          <cell r="G154">
            <v>200000</v>
          </cell>
          <cell r="H154">
            <v>200000</v>
          </cell>
          <cell r="I154">
            <v>200000</v>
          </cell>
          <cell r="J154">
            <v>200000</v>
          </cell>
          <cell r="K154">
            <v>200000</v>
          </cell>
          <cell r="L154">
            <v>200000</v>
          </cell>
          <cell r="M154">
            <v>200000</v>
          </cell>
          <cell r="N154">
            <v>200000</v>
          </cell>
        </row>
        <row r="155">
          <cell r="D155">
            <v>0</v>
          </cell>
          <cell r="E155">
            <v>150000</v>
          </cell>
          <cell r="F155">
            <v>150000</v>
          </cell>
          <cell r="G155">
            <v>150000</v>
          </cell>
          <cell r="H155">
            <v>150000</v>
          </cell>
          <cell r="I155">
            <v>150000</v>
          </cell>
          <cell r="J155">
            <v>150000</v>
          </cell>
          <cell r="K155">
            <v>150000</v>
          </cell>
          <cell r="L155">
            <v>150000</v>
          </cell>
          <cell r="M155">
            <v>150000</v>
          </cell>
          <cell r="N155">
            <v>150000</v>
          </cell>
        </row>
        <row r="156">
          <cell r="D156">
            <v>0</v>
          </cell>
          <cell r="E156">
            <v>0</v>
          </cell>
          <cell r="F156">
            <v>100000</v>
          </cell>
          <cell r="G156">
            <v>200000</v>
          </cell>
          <cell r="H156">
            <v>300000</v>
          </cell>
          <cell r="I156">
            <v>400000</v>
          </cell>
          <cell r="J156">
            <v>500000</v>
          </cell>
          <cell r="K156">
            <v>600000</v>
          </cell>
          <cell r="L156">
            <v>700000</v>
          </cell>
          <cell r="M156">
            <v>800000</v>
          </cell>
          <cell r="N156">
            <v>900000</v>
          </cell>
        </row>
      </sheetData>
      <sheetData sheetId="6"/>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sheetData sheetId="17"/>
      <sheetData sheetId="18"/>
      <sheetData sheetId="19">
        <row r="152">
          <cell r="E152"/>
        </row>
      </sheetData>
      <sheetData sheetId="20"/>
      <sheetData sheetId="21"/>
      <sheetData sheetId="22"/>
      <sheetData sheetId="23"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sheetName val="MDM"/>
      <sheetName val="Fin dashboard"/>
      <sheetName val="Fin dashboard_main"/>
      <sheetName val="Are we on track..."/>
      <sheetName val="Are we on track..._main"/>
      <sheetName val="Sources of Growth"/>
      <sheetName val="Cost"/>
      <sheetName val="Cost_main"/>
      <sheetName val="Deliver Top line Growth"/>
      <sheetName val="Brands"/>
      <sheetName val="Mainstream"/>
      <sheetName val="C&amp;V"/>
      <sheetName val="Free to Use"/>
      <sheetName val="OP"/>
      <sheetName val="OP_main"/>
      <sheetName val="CF "/>
      <sheetName val="CF_main"/>
      <sheetName val="Opt. CAPEX"/>
      <sheetName val="Opt. CAPEX_main"/>
      <sheetName val="CCP"/>
    </sheetNames>
    <sheetDataSet>
      <sheetData sheetId="0">
        <row r="11">
          <cell r="C11" t="str">
            <v>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8">
          <cell r="J28" t="str">
            <v>∆ '18</v>
          </cell>
        </row>
      </sheetData>
      <sheetData sheetId="17"/>
      <sheetData sheetId="18">
        <row r="20">
          <cell r="G20">
            <v>1.0501141194599999</v>
          </cell>
        </row>
      </sheetData>
      <sheetData sheetId="19"/>
      <sheetData sheetId="20"/>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
      <sheetName val="Page 2"/>
      <sheetName val="Page 3"/>
      <sheetName val="Page 3 for Export Opcos"/>
      <sheetName val="Page 3 for JV"/>
      <sheetName val="Page 4"/>
      <sheetName val="Page 5"/>
      <sheetName val="Page 7"/>
      <sheetName val="Page 8"/>
      <sheetName val="Page 9"/>
      <sheetName val="Page 10"/>
      <sheetName val="Page 11 (LC) thousands "/>
      <sheetName val="Page 11 (LC) (millions)"/>
      <sheetName val="Page 12"/>
      <sheetName val="Page 13"/>
      <sheetName val="Technical sheet"/>
      <sheetName val="Change Log"/>
      <sheetName val="BExRepositorySheet"/>
      <sheetName val="Technical sheet for RnO"/>
      <sheetName val="BT"/>
      <sheetName val="MWC (managerial)"/>
      <sheetName val="MWC"/>
      <sheetName val="MWC AP 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5">
          <cell r="E5" t="str">
            <v>2017</v>
          </cell>
          <cell r="F5" t="str">
            <v>S</v>
          </cell>
        </row>
      </sheetData>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ucture_PET"/>
      <sheetName val="2008 total_S_q"/>
      <sheetName val="erteg-08_PET"/>
      <sheetName val="production_PET plant"/>
      <sheetName val="production_PET Perf"/>
      <sheetName val="Mate_PET"/>
      <sheetName val="Mate_price_PET"/>
      <sheetName val="Salary_PET"/>
      <sheetName val="UNZ_PET"/>
      <sheetName val="Budget_PET"/>
      <sheetName val="Elegdel_PET"/>
      <sheetName val="erteg US"/>
      <sheetName val="Budget_Us"/>
      <sheetName val="erteg-08_PET (2)"/>
      <sheetName val="Ashiglalt_PET "/>
      <sheetName val="Selbeg_PET "/>
      <sheetName val="HHAA_PET"/>
      <sheetName val="AA_PET"/>
      <sheetName val="telephone_PET"/>
      <sheetName val="traning_PET"/>
      <sheetName val="busdaar_PET"/>
      <sheetName val="Pro.Dev_PET"/>
      <sheetName val="hurungu"/>
      <sheetName val="Sheet2"/>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1">
          <cell r="I31">
            <v>223133.23966000002</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teractive Dashboard"/>
    </sheetNames>
    <sheetDataSet>
      <sheetData sheetId="0">
        <row r="15">
          <cell r="AC15" t="str">
            <v>Monthly breakup of No. of Customers [Jan - Dec, 2018]</v>
          </cell>
        </row>
        <row r="18">
          <cell r="AC18" t="str">
            <v>Sales</v>
          </cell>
        </row>
      </sheetData>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oduction_beer"/>
      <sheetName val="Budget"/>
      <sheetName val="Mate_beer"/>
      <sheetName val="Mate price_beer"/>
      <sheetName val="erteg_beer"/>
      <sheetName val="beer"/>
      <sheetName val="Sheet1"/>
      <sheetName val="TEM"/>
      <sheetName val="Sheet2"/>
    </sheetNames>
    <sheetDataSet>
      <sheetData sheetId="0" refreshError="1"/>
      <sheetData sheetId="1" refreshError="1"/>
      <sheetData sheetId="2" refreshError="1">
        <row r="226">
          <cell r="F226">
            <v>59151.63</v>
          </cell>
        </row>
        <row r="247">
          <cell r="F247">
            <v>823.65499999999997</v>
          </cell>
        </row>
      </sheetData>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Nuur"/>
      <sheetName val="Medegdel"/>
      <sheetName val="BS"/>
      <sheetName val="IS"/>
      <sheetName val="CF"/>
      <sheetName val="Equity"/>
      <sheetName val="Disclosure 2024"/>
      <sheetName val="Disclosure working 2024"/>
      <sheetName val="Disclosure 2023"/>
      <sheetName val="Disclosure working 2023"/>
    </sheetNames>
    <sheetDataSet>
      <sheetData sheetId="0" refreshError="1"/>
      <sheetData sheetId="1" refreshError="1"/>
      <sheetData sheetId="2" refreshError="1"/>
      <sheetData sheetId="3" refreshError="1"/>
      <sheetData sheetId="4" refreshError="1"/>
      <sheetData sheetId="5" refreshError="1"/>
      <sheetData sheetId="6">
        <row r="87">
          <cell r="D87">
            <v>27780501000</v>
          </cell>
        </row>
        <row r="212">
          <cell r="D212">
            <v>53083390046.449997</v>
          </cell>
        </row>
        <row r="226">
          <cell r="D226">
            <v>10950277113.18</v>
          </cell>
        </row>
        <row r="278">
          <cell r="D278">
            <v>43266482097.520004</v>
          </cell>
        </row>
        <row r="309">
          <cell r="D309">
            <v>156572929647.62</v>
          </cell>
        </row>
        <row r="352">
          <cell r="D352">
            <v>6482684625</v>
          </cell>
        </row>
      </sheetData>
      <sheetData sheetId="7" refreshError="1"/>
      <sheetData sheetId="8">
        <row r="73">
          <cell r="D73">
            <v>113295788379.7</v>
          </cell>
          <cell r="E73">
            <v>5439949326</v>
          </cell>
          <cell r="F73">
            <v>90622830953.570068</v>
          </cell>
          <cell r="G73">
            <v>2311421072.5</v>
          </cell>
          <cell r="H73">
            <v>5084606713.7999992</v>
          </cell>
          <cell r="I73">
            <v>4483195371.3000011</v>
          </cell>
          <cell r="J73">
            <v>221237791816.87018</v>
          </cell>
        </row>
        <row r="109">
          <cell r="D109">
            <v>35764751522.619995</v>
          </cell>
          <cell r="E109">
            <v>143123885179.17343</v>
          </cell>
          <cell r="F109">
            <v>184771866223.52408</v>
          </cell>
          <cell r="G109">
            <v>14924268956.639997</v>
          </cell>
          <cell r="H109">
            <v>14662304466.35</v>
          </cell>
          <cell r="I109">
            <v>12225138880.680544</v>
          </cell>
          <cell r="J109">
            <v>204128086889.96021</v>
          </cell>
        </row>
        <row r="120">
          <cell r="D120">
            <v>3576142121.0700002</v>
          </cell>
          <cell r="E120">
            <v>15452164180.66</v>
          </cell>
          <cell r="F120">
            <v>36280310771.304108</v>
          </cell>
          <cell r="G120">
            <v>3928258868.25</v>
          </cell>
          <cell r="H120">
            <v>4688182420.3699989</v>
          </cell>
          <cell r="I120">
            <v>9522450091.8250923</v>
          </cell>
          <cell r="J120">
            <v>51629126472.759186</v>
          </cell>
        </row>
        <row r="140">
          <cell r="D140">
            <v>0</v>
          </cell>
          <cell r="E140">
            <v>8827843973.2600002</v>
          </cell>
          <cell r="F140">
            <v>2282936000</v>
          </cell>
          <cell r="G140">
            <v>0</v>
          </cell>
          <cell r="H140">
            <v>0</v>
          </cell>
          <cell r="I140">
            <v>973000800</v>
          </cell>
          <cell r="J140">
            <v>81093651500</v>
          </cell>
        </row>
        <row r="151">
          <cell r="D151">
            <v>0</v>
          </cell>
          <cell r="E151">
            <v>2833417556.6600003</v>
          </cell>
          <cell r="F151">
            <v>755905475.13</v>
          </cell>
          <cell r="G151">
            <v>0</v>
          </cell>
          <cell r="H151">
            <v>0</v>
          </cell>
          <cell r="I151">
            <v>309612500</v>
          </cell>
          <cell r="J151">
            <v>35629776741.470009</v>
          </cell>
        </row>
      </sheetData>
      <sheetData sheetId="9"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79FE2-1722-4424-A206-B2607006ECBD}">
  <sheetPr>
    <pageSetUpPr fitToPage="1"/>
  </sheetPr>
  <dimension ref="A1:IV79"/>
  <sheetViews>
    <sheetView view="pageBreakPreview" topLeftCell="A10" zoomScale="85" zoomScaleNormal="100" zoomScaleSheetLayoutView="85" workbookViewId="0">
      <selection activeCell="A32" sqref="A32:K32"/>
    </sheetView>
  </sheetViews>
  <sheetFormatPr defaultRowHeight="12.75"/>
  <cols>
    <col min="1" max="1" width="19.28515625" style="2" customWidth="1"/>
    <col min="2" max="2" width="3" style="2" customWidth="1"/>
    <col min="3" max="9" width="2.85546875" style="2" customWidth="1"/>
    <col min="10" max="10" width="22.85546875" style="2" customWidth="1"/>
    <col min="11" max="11" width="23.140625" style="2" customWidth="1"/>
    <col min="12" max="256" width="8.85546875" style="2"/>
    <col min="257" max="257" width="19.28515625" style="2" customWidth="1"/>
    <col min="258" max="265" width="2.85546875" style="2" customWidth="1"/>
    <col min="266" max="266" width="22.85546875" style="2" customWidth="1"/>
    <col min="267" max="267" width="23.140625" style="2" customWidth="1"/>
    <col min="268" max="512" width="8.85546875" style="2"/>
    <col min="513" max="513" width="19.28515625" style="2" customWidth="1"/>
    <col min="514" max="521" width="2.85546875" style="2" customWidth="1"/>
    <col min="522" max="522" width="22.85546875" style="2" customWidth="1"/>
    <col min="523" max="523" width="23.140625" style="2" customWidth="1"/>
    <col min="524" max="768" width="8.85546875" style="2"/>
    <col min="769" max="769" width="19.28515625" style="2" customWidth="1"/>
    <col min="770" max="777" width="2.85546875" style="2" customWidth="1"/>
    <col min="778" max="778" width="22.85546875" style="2" customWidth="1"/>
    <col min="779" max="779" width="23.140625" style="2" customWidth="1"/>
    <col min="780" max="1024" width="8.85546875" style="2"/>
    <col min="1025" max="1025" width="19.28515625" style="2" customWidth="1"/>
    <col min="1026" max="1033" width="2.85546875" style="2" customWidth="1"/>
    <col min="1034" max="1034" width="22.85546875" style="2" customWidth="1"/>
    <col min="1035" max="1035" width="23.140625" style="2" customWidth="1"/>
    <col min="1036" max="1280" width="8.85546875" style="2"/>
    <col min="1281" max="1281" width="19.28515625" style="2" customWidth="1"/>
    <col min="1282" max="1289" width="2.85546875" style="2" customWidth="1"/>
    <col min="1290" max="1290" width="22.85546875" style="2" customWidth="1"/>
    <col min="1291" max="1291" width="23.140625" style="2" customWidth="1"/>
    <col min="1292" max="1536" width="8.85546875" style="2"/>
    <col min="1537" max="1537" width="19.28515625" style="2" customWidth="1"/>
    <col min="1538" max="1545" width="2.85546875" style="2" customWidth="1"/>
    <col min="1546" max="1546" width="22.85546875" style="2" customWidth="1"/>
    <col min="1547" max="1547" width="23.140625" style="2" customWidth="1"/>
    <col min="1548" max="1792" width="8.85546875" style="2"/>
    <col min="1793" max="1793" width="19.28515625" style="2" customWidth="1"/>
    <col min="1794" max="1801" width="2.85546875" style="2" customWidth="1"/>
    <col min="1802" max="1802" width="22.85546875" style="2" customWidth="1"/>
    <col min="1803" max="1803" width="23.140625" style="2" customWidth="1"/>
    <col min="1804" max="2048" width="8.85546875" style="2"/>
    <col min="2049" max="2049" width="19.28515625" style="2" customWidth="1"/>
    <col min="2050" max="2057" width="2.85546875" style="2" customWidth="1"/>
    <col min="2058" max="2058" width="22.85546875" style="2" customWidth="1"/>
    <col min="2059" max="2059" width="23.140625" style="2" customWidth="1"/>
    <col min="2060" max="2304" width="8.85546875" style="2"/>
    <col min="2305" max="2305" width="19.28515625" style="2" customWidth="1"/>
    <col min="2306" max="2313" width="2.85546875" style="2" customWidth="1"/>
    <col min="2314" max="2314" width="22.85546875" style="2" customWidth="1"/>
    <col min="2315" max="2315" width="23.140625" style="2" customWidth="1"/>
    <col min="2316" max="2560" width="8.85546875" style="2"/>
    <col min="2561" max="2561" width="19.28515625" style="2" customWidth="1"/>
    <col min="2562" max="2569" width="2.85546875" style="2" customWidth="1"/>
    <col min="2570" max="2570" width="22.85546875" style="2" customWidth="1"/>
    <col min="2571" max="2571" width="23.140625" style="2" customWidth="1"/>
    <col min="2572" max="2816" width="8.85546875" style="2"/>
    <col min="2817" max="2817" width="19.28515625" style="2" customWidth="1"/>
    <col min="2818" max="2825" width="2.85546875" style="2" customWidth="1"/>
    <col min="2826" max="2826" width="22.85546875" style="2" customWidth="1"/>
    <col min="2827" max="2827" width="23.140625" style="2" customWidth="1"/>
    <col min="2828" max="3072" width="8.85546875" style="2"/>
    <col min="3073" max="3073" width="19.28515625" style="2" customWidth="1"/>
    <col min="3074" max="3081" width="2.85546875" style="2" customWidth="1"/>
    <col min="3082" max="3082" width="22.85546875" style="2" customWidth="1"/>
    <col min="3083" max="3083" width="23.140625" style="2" customWidth="1"/>
    <col min="3084" max="3328" width="8.85546875" style="2"/>
    <col min="3329" max="3329" width="19.28515625" style="2" customWidth="1"/>
    <col min="3330" max="3337" width="2.85546875" style="2" customWidth="1"/>
    <col min="3338" max="3338" width="22.85546875" style="2" customWidth="1"/>
    <col min="3339" max="3339" width="23.140625" style="2" customWidth="1"/>
    <col min="3340" max="3584" width="8.85546875" style="2"/>
    <col min="3585" max="3585" width="19.28515625" style="2" customWidth="1"/>
    <col min="3586" max="3593" width="2.85546875" style="2" customWidth="1"/>
    <col min="3594" max="3594" width="22.85546875" style="2" customWidth="1"/>
    <col min="3595" max="3595" width="23.140625" style="2" customWidth="1"/>
    <col min="3596" max="3840" width="8.85546875" style="2"/>
    <col min="3841" max="3841" width="19.28515625" style="2" customWidth="1"/>
    <col min="3842" max="3849" width="2.85546875" style="2" customWidth="1"/>
    <col min="3850" max="3850" width="22.85546875" style="2" customWidth="1"/>
    <col min="3851" max="3851" width="23.140625" style="2" customWidth="1"/>
    <col min="3852" max="4096" width="8.85546875" style="2"/>
    <col min="4097" max="4097" width="19.28515625" style="2" customWidth="1"/>
    <col min="4098" max="4105" width="2.85546875" style="2" customWidth="1"/>
    <col min="4106" max="4106" width="22.85546875" style="2" customWidth="1"/>
    <col min="4107" max="4107" width="23.140625" style="2" customWidth="1"/>
    <col min="4108" max="4352" width="8.85546875" style="2"/>
    <col min="4353" max="4353" width="19.28515625" style="2" customWidth="1"/>
    <col min="4354" max="4361" width="2.85546875" style="2" customWidth="1"/>
    <col min="4362" max="4362" width="22.85546875" style="2" customWidth="1"/>
    <col min="4363" max="4363" width="23.140625" style="2" customWidth="1"/>
    <col min="4364" max="4608" width="8.85546875" style="2"/>
    <col min="4609" max="4609" width="19.28515625" style="2" customWidth="1"/>
    <col min="4610" max="4617" width="2.85546875" style="2" customWidth="1"/>
    <col min="4618" max="4618" width="22.85546875" style="2" customWidth="1"/>
    <col min="4619" max="4619" width="23.140625" style="2" customWidth="1"/>
    <col min="4620" max="4864" width="8.85546875" style="2"/>
    <col min="4865" max="4865" width="19.28515625" style="2" customWidth="1"/>
    <col min="4866" max="4873" width="2.85546875" style="2" customWidth="1"/>
    <col min="4874" max="4874" width="22.85546875" style="2" customWidth="1"/>
    <col min="4875" max="4875" width="23.140625" style="2" customWidth="1"/>
    <col min="4876" max="5120" width="8.85546875" style="2"/>
    <col min="5121" max="5121" width="19.28515625" style="2" customWidth="1"/>
    <col min="5122" max="5129" width="2.85546875" style="2" customWidth="1"/>
    <col min="5130" max="5130" width="22.85546875" style="2" customWidth="1"/>
    <col min="5131" max="5131" width="23.140625" style="2" customWidth="1"/>
    <col min="5132" max="5376" width="8.85546875" style="2"/>
    <col min="5377" max="5377" width="19.28515625" style="2" customWidth="1"/>
    <col min="5378" max="5385" width="2.85546875" style="2" customWidth="1"/>
    <col min="5386" max="5386" width="22.85546875" style="2" customWidth="1"/>
    <col min="5387" max="5387" width="23.140625" style="2" customWidth="1"/>
    <col min="5388" max="5632" width="8.85546875" style="2"/>
    <col min="5633" max="5633" width="19.28515625" style="2" customWidth="1"/>
    <col min="5634" max="5641" width="2.85546875" style="2" customWidth="1"/>
    <col min="5642" max="5642" width="22.85546875" style="2" customWidth="1"/>
    <col min="5643" max="5643" width="23.140625" style="2" customWidth="1"/>
    <col min="5644" max="5888" width="8.85546875" style="2"/>
    <col min="5889" max="5889" width="19.28515625" style="2" customWidth="1"/>
    <col min="5890" max="5897" width="2.85546875" style="2" customWidth="1"/>
    <col min="5898" max="5898" width="22.85546875" style="2" customWidth="1"/>
    <col min="5899" max="5899" width="23.140625" style="2" customWidth="1"/>
    <col min="5900" max="6144" width="8.85546875" style="2"/>
    <col min="6145" max="6145" width="19.28515625" style="2" customWidth="1"/>
    <col min="6146" max="6153" width="2.85546875" style="2" customWidth="1"/>
    <col min="6154" max="6154" width="22.85546875" style="2" customWidth="1"/>
    <col min="6155" max="6155" width="23.140625" style="2" customWidth="1"/>
    <col min="6156" max="6400" width="8.85546875" style="2"/>
    <col min="6401" max="6401" width="19.28515625" style="2" customWidth="1"/>
    <col min="6402" max="6409" width="2.85546875" style="2" customWidth="1"/>
    <col min="6410" max="6410" width="22.85546875" style="2" customWidth="1"/>
    <col min="6411" max="6411" width="23.140625" style="2" customWidth="1"/>
    <col min="6412" max="6656" width="8.85546875" style="2"/>
    <col min="6657" max="6657" width="19.28515625" style="2" customWidth="1"/>
    <col min="6658" max="6665" width="2.85546875" style="2" customWidth="1"/>
    <col min="6666" max="6666" width="22.85546875" style="2" customWidth="1"/>
    <col min="6667" max="6667" width="23.140625" style="2" customWidth="1"/>
    <col min="6668" max="6912" width="8.85546875" style="2"/>
    <col min="6913" max="6913" width="19.28515625" style="2" customWidth="1"/>
    <col min="6914" max="6921" width="2.85546875" style="2" customWidth="1"/>
    <col min="6922" max="6922" width="22.85546875" style="2" customWidth="1"/>
    <col min="6923" max="6923" width="23.140625" style="2" customWidth="1"/>
    <col min="6924" max="7168" width="8.85546875" style="2"/>
    <col min="7169" max="7169" width="19.28515625" style="2" customWidth="1"/>
    <col min="7170" max="7177" width="2.85546875" style="2" customWidth="1"/>
    <col min="7178" max="7178" width="22.85546875" style="2" customWidth="1"/>
    <col min="7179" max="7179" width="23.140625" style="2" customWidth="1"/>
    <col min="7180" max="7424" width="8.85546875" style="2"/>
    <col min="7425" max="7425" width="19.28515625" style="2" customWidth="1"/>
    <col min="7426" max="7433" width="2.85546875" style="2" customWidth="1"/>
    <col min="7434" max="7434" width="22.85546875" style="2" customWidth="1"/>
    <col min="7435" max="7435" width="23.140625" style="2" customWidth="1"/>
    <col min="7436" max="7680" width="8.85546875" style="2"/>
    <col min="7681" max="7681" width="19.28515625" style="2" customWidth="1"/>
    <col min="7682" max="7689" width="2.85546875" style="2" customWidth="1"/>
    <col min="7690" max="7690" width="22.85546875" style="2" customWidth="1"/>
    <col min="7691" max="7691" width="23.140625" style="2" customWidth="1"/>
    <col min="7692" max="7936" width="8.85546875" style="2"/>
    <col min="7937" max="7937" width="19.28515625" style="2" customWidth="1"/>
    <col min="7938" max="7945" width="2.85546875" style="2" customWidth="1"/>
    <col min="7946" max="7946" width="22.85546875" style="2" customWidth="1"/>
    <col min="7947" max="7947" width="23.140625" style="2" customWidth="1"/>
    <col min="7948" max="8192" width="8.85546875" style="2"/>
    <col min="8193" max="8193" width="19.28515625" style="2" customWidth="1"/>
    <col min="8194" max="8201" width="2.85546875" style="2" customWidth="1"/>
    <col min="8202" max="8202" width="22.85546875" style="2" customWidth="1"/>
    <col min="8203" max="8203" width="23.140625" style="2" customWidth="1"/>
    <col min="8204" max="8448" width="8.85546875" style="2"/>
    <col min="8449" max="8449" width="19.28515625" style="2" customWidth="1"/>
    <col min="8450" max="8457" width="2.85546875" style="2" customWidth="1"/>
    <col min="8458" max="8458" width="22.85546875" style="2" customWidth="1"/>
    <col min="8459" max="8459" width="23.140625" style="2" customWidth="1"/>
    <col min="8460" max="8704" width="8.85546875" style="2"/>
    <col min="8705" max="8705" width="19.28515625" style="2" customWidth="1"/>
    <col min="8706" max="8713" width="2.85546875" style="2" customWidth="1"/>
    <col min="8714" max="8714" width="22.85546875" style="2" customWidth="1"/>
    <col min="8715" max="8715" width="23.140625" style="2" customWidth="1"/>
    <col min="8716" max="8960" width="8.85546875" style="2"/>
    <col min="8961" max="8961" width="19.28515625" style="2" customWidth="1"/>
    <col min="8962" max="8969" width="2.85546875" style="2" customWidth="1"/>
    <col min="8970" max="8970" width="22.85546875" style="2" customWidth="1"/>
    <col min="8971" max="8971" width="23.140625" style="2" customWidth="1"/>
    <col min="8972" max="9216" width="8.85546875" style="2"/>
    <col min="9217" max="9217" width="19.28515625" style="2" customWidth="1"/>
    <col min="9218" max="9225" width="2.85546875" style="2" customWidth="1"/>
    <col min="9226" max="9226" width="22.85546875" style="2" customWidth="1"/>
    <col min="9227" max="9227" width="23.140625" style="2" customWidth="1"/>
    <col min="9228" max="9472" width="8.85546875" style="2"/>
    <col min="9473" max="9473" width="19.28515625" style="2" customWidth="1"/>
    <col min="9474" max="9481" width="2.85546875" style="2" customWidth="1"/>
    <col min="9482" max="9482" width="22.85546875" style="2" customWidth="1"/>
    <col min="9483" max="9483" width="23.140625" style="2" customWidth="1"/>
    <col min="9484" max="9728" width="8.85546875" style="2"/>
    <col min="9729" max="9729" width="19.28515625" style="2" customWidth="1"/>
    <col min="9730" max="9737" width="2.85546875" style="2" customWidth="1"/>
    <col min="9738" max="9738" width="22.85546875" style="2" customWidth="1"/>
    <col min="9739" max="9739" width="23.140625" style="2" customWidth="1"/>
    <col min="9740" max="9984" width="8.85546875" style="2"/>
    <col min="9985" max="9985" width="19.28515625" style="2" customWidth="1"/>
    <col min="9986" max="9993" width="2.85546875" style="2" customWidth="1"/>
    <col min="9994" max="9994" width="22.85546875" style="2" customWidth="1"/>
    <col min="9995" max="9995" width="23.140625" style="2" customWidth="1"/>
    <col min="9996" max="10240" width="8.85546875" style="2"/>
    <col min="10241" max="10241" width="19.28515625" style="2" customWidth="1"/>
    <col min="10242" max="10249" width="2.85546875" style="2" customWidth="1"/>
    <col min="10250" max="10250" width="22.85546875" style="2" customWidth="1"/>
    <col min="10251" max="10251" width="23.140625" style="2" customWidth="1"/>
    <col min="10252" max="10496" width="8.85546875" style="2"/>
    <col min="10497" max="10497" width="19.28515625" style="2" customWidth="1"/>
    <col min="10498" max="10505" width="2.85546875" style="2" customWidth="1"/>
    <col min="10506" max="10506" width="22.85546875" style="2" customWidth="1"/>
    <col min="10507" max="10507" width="23.140625" style="2" customWidth="1"/>
    <col min="10508" max="10752" width="8.85546875" style="2"/>
    <col min="10753" max="10753" width="19.28515625" style="2" customWidth="1"/>
    <col min="10754" max="10761" width="2.85546875" style="2" customWidth="1"/>
    <col min="10762" max="10762" width="22.85546875" style="2" customWidth="1"/>
    <col min="10763" max="10763" width="23.140625" style="2" customWidth="1"/>
    <col min="10764" max="11008" width="8.85546875" style="2"/>
    <col min="11009" max="11009" width="19.28515625" style="2" customWidth="1"/>
    <col min="11010" max="11017" width="2.85546875" style="2" customWidth="1"/>
    <col min="11018" max="11018" width="22.85546875" style="2" customWidth="1"/>
    <col min="11019" max="11019" width="23.140625" style="2" customWidth="1"/>
    <col min="11020" max="11264" width="8.85546875" style="2"/>
    <col min="11265" max="11265" width="19.28515625" style="2" customWidth="1"/>
    <col min="11266" max="11273" width="2.85546875" style="2" customWidth="1"/>
    <col min="11274" max="11274" width="22.85546875" style="2" customWidth="1"/>
    <col min="11275" max="11275" width="23.140625" style="2" customWidth="1"/>
    <col min="11276" max="11520" width="8.85546875" style="2"/>
    <col min="11521" max="11521" width="19.28515625" style="2" customWidth="1"/>
    <col min="11522" max="11529" width="2.85546875" style="2" customWidth="1"/>
    <col min="11530" max="11530" width="22.85546875" style="2" customWidth="1"/>
    <col min="11531" max="11531" width="23.140625" style="2" customWidth="1"/>
    <col min="11532" max="11776" width="8.85546875" style="2"/>
    <col min="11777" max="11777" width="19.28515625" style="2" customWidth="1"/>
    <col min="11778" max="11785" width="2.85546875" style="2" customWidth="1"/>
    <col min="11786" max="11786" width="22.85546875" style="2" customWidth="1"/>
    <col min="11787" max="11787" width="23.140625" style="2" customWidth="1"/>
    <col min="11788" max="12032" width="8.85546875" style="2"/>
    <col min="12033" max="12033" width="19.28515625" style="2" customWidth="1"/>
    <col min="12034" max="12041" width="2.85546875" style="2" customWidth="1"/>
    <col min="12042" max="12042" width="22.85546875" style="2" customWidth="1"/>
    <col min="12043" max="12043" width="23.140625" style="2" customWidth="1"/>
    <col min="12044" max="12288" width="8.85546875" style="2"/>
    <col min="12289" max="12289" width="19.28515625" style="2" customWidth="1"/>
    <col min="12290" max="12297" width="2.85546875" style="2" customWidth="1"/>
    <col min="12298" max="12298" width="22.85546875" style="2" customWidth="1"/>
    <col min="12299" max="12299" width="23.140625" style="2" customWidth="1"/>
    <col min="12300" max="12544" width="8.85546875" style="2"/>
    <col min="12545" max="12545" width="19.28515625" style="2" customWidth="1"/>
    <col min="12546" max="12553" width="2.85546875" style="2" customWidth="1"/>
    <col min="12554" max="12554" width="22.85546875" style="2" customWidth="1"/>
    <col min="12555" max="12555" width="23.140625" style="2" customWidth="1"/>
    <col min="12556" max="12800" width="8.85546875" style="2"/>
    <col min="12801" max="12801" width="19.28515625" style="2" customWidth="1"/>
    <col min="12802" max="12809" width="2.85546875" style="2" customWidth="1"/>
    <col min="12810" max="12810" width="22.85546875" style="2" customWidth="1"/>
    <col min="12811" max="12811" width="23.140625" style="2" customWidth="1"/>
    <col min="12812" max="13056" width="8.85546875" style="2"/>
    <col min="13057" max="13057" width="19.28515625" style="2" customWidth="1"/>
    <col min="13058" max="13065" width="2.85546875" style="2" customWidth="1"/>
    <col min="13066" max="13066" width="22.85546875" style="2" customWidth="1"/>
    <col min="13067" max="13067" width="23.140625" style="2" customWidth="1"/>
    <col min="13068" max="13312" width="8.85546875" style="2"/>
    <col min="13313" max="13313" width="19.28515625" style="2" customWidth="1"/>
    <col min="13314" max="13321" width="2.85546875" style="2" customWidth="1"/>
    <col min="13322" max="13322" width="22.85546875" style="2" customWidth="1"/>
    <col min="13323" max="13323" width="23.140625" style="2" customWidth="1"/>
    <col min="13324" max="13568" width="8.85546875" style="2"/>
    <col min="13569" max="13569" width="19.28515625" style="2" customWidth="1"/>
    <col min="13570" max="13577" width="2.85546875" style="2" customWidth="1"/>
    <col min="13578" max="13578" width="22.85546875" style="2" customWidth="1"/>
    <col min="13579" max="13579" width="23.140625" style="2" customWidth="1"/>
    <col min="13580" max="13824" width="8.85546875" style="2"/>
    <col min="13825" max="13825" width="19.28515625" style="2" customWidth="1"/>
    <col min="13826" max="13833" width="2.85546875" style="2" customWidth="1"/>
    <col min="13834" max="13834" width="22.85546875" style="2" customWidth="1"/>
    <col min="13835" max="13835" width="23.140625" style="2" customWidth="1"/>
    <col min="13836" max="14080" width="8.85546875" style="2"/>
    <col min="14081" max="14081" width="19.28515625" style="2" customWidth="1"/>
    <col min="14082" max="14089" width="2.85546875" style="2" customWidth="1"/>
    <col min="14090" max="14090" width="22.85546875" style="2" customWidth="1"/>
    <col min="14091" max="14091" width="23.140625" style="2" customWidth="1"/>
    <col min="14092" max="14336" width="8.85546875" style="2"/>
    <col min="14337" max="14337" width="19.28515625" style="2" customWidth="1"/>
    <col min="14338" max="14345" width="2.85546875" style="2" customWidth="1"/>
    <col min="14346" max="14346" width="22.85546875" style="2" customWidth="1"/>
    <col min="14347" max="14347" width="23.140625" style="2" customWidth="1"/>
    <col min="14348" max="14592" width="8.85546875" style="2"/>
    <col min="14593" max="14593" width="19.28515625" style="2" customWidth="1"/>
    <col min="14594" max="14601" width="2.85546875" style="2" customWidth="1"/>
    <col min="14602" max="14602" width="22.85546875" style="2" customWidth="1"/>
    <col min="14603" max="14603" width="23.140625" style="2" customWidth="1"/>
    <col min="14604" max="14848" width="8.85546875" style="2"/>
    <col min="14849" max="14849" width="19.28515625" style="2" customWidth="1"/>
    <col min="14850" max="14857" width="2.85546875" style="2" customWidth="1"/>
    <col min="14858" max="14858" width="22.85546875" style="2" customWidth="1"/>
    <col min="14859" max="14859" width="23.140625" style="2" customWidth="1"/>
    <col min="14860" max="15104" width="8.85546875" style="2"/>
    <col min="15105" max="15105" width="19.28515625" style="2" customWidth="1"/>
    <col min="15106" max="15113" width="2.85546875" style="2" customWidth="1"/>
    <col min="15114" max="15114" width="22.85546875" style="2" customWidth="1"/>
    <col min="15115" max="15115" width="23.140625" style="2" customWidth="1"/>
    <col min="15116" max="15360" width="8.85546875" style="2"/>
    <col min="15361" max="15361" width="19.28515625" style="2" customWidth="1"/>
    <col min="15362" max="15369" width="2.85546875" style="2" customWidth="1"/>
    <col min="15370" max="15370" width="22.85546875" style="2" customWidth="1"/>
    <col min="15371" max="15371" width="23.140625" style="2" customWidth="1"/>
    <col min="15372" max="15616" width="8.85546875" style="2"/>
    <col min="15617" max="15617" width="19.28515625" style="2" customWidth="1"/>
    <col min="15618" max="15625" width="2.85546875" style="2" customWidth="1"/>
    <col min="15626" max="15626" width="22.85546875" style="2" customWidth="1"/>
    <col min="15627" max="15627" width="23.140625" style="2" customWidth="1"/>
    <col min="15628" max="15872" width="8.85546875" style="2"/>
    <col min="15873" max="15873" width="19.28515625" style="2" customWidth="1"/>
    <col min="15874" max="15881" width="2.85546875" style="2" customWidth="1"/>
    <col min="15882" max="15882" width="22.85546875" style="2" customWidth="1"/>
    <col min="15883" max="15883" width="23.140625" style="2" customWidth="1"/>
    <col min="15884" max="16128" width="8.85546875" style="2"/>
    <col min="16129" max="16129" width="19.28515625" style="2" customWidth="1"/>
    <col min="16130" max="16137" width="2.85546875" style="2" customWidth="1"/>
    <col min="16138" max="16138" width="22.85546875" style="2" customWidth="1"/>
    <col min="16139" max="16139" width="23.140625" style="2" customWidth="1"/>
    <col min="16140" max="16384" width="8.85546875" style="2"/>
  </cols>
  <sheetData>
    <row r="1" spans="1:256">
      <c r="A1" s="1"/>
      <c r="B1" s="1"/>
      <c r="C1" s="1"/>
      <c r="D1" s="1"/>
      <c r="E1" s="1"/>
      <c r="F1" s="1"/>
      <c r="G1" s="1"/>
      <c r="H1" s="1"/>
      <c r="I1" s="1"/>
      <c r="J1" s="1"/>
      <c r="K1" s="493" t="s">
        <v>0</v>
      </c>
    </row>
    <row r="2" spans="1:256">
      <c r="A2" s="1"/>
      <c r="B2" s="1"/>
      <c r="C2" s="1"/>
      <c r="D2" s="1"/>
      <c r="E2" s="1"/>
      <c r="F2" s="1"/>
      <c r="G2" s="1"/>
      <c r="H2" s="1"/>
      <c r="I2" s="1"/>
      <c r="J2" s="1"/>
      <c r="K2" s="493"/>
    </row>
    <row r="3" spans="1:256">
      <c r="A3" s="1"/>
      <c r="B3" s="1"/>
      <c r="C3" s="1"/>
      <c r="D3" s="1"/>
      <c r="E3" s="1"/>
      <c r="F3" s="1"/>
      <c r="G3" s="1"/>
      <c r="H3" s="1"/>
      <c r="I3" s="1"/>
      <c r="J3" s="1"/>
      <c r="K3" s="493"/>
    </row>
    <row r="4" spans="1:256">
      <c r="A4" s="3"/>
      <c r="B4" s="3"/>
      <c r="C4" s="3"/>
      <c r="D4" s="3"/>
      <c r="E4" s="3"/>
      <c r="F4" s="3"/>
      <c r="G4" s="3"/>
      <c r="H4" s="3"/>
      <c r="I4" s="3"/>
      <c r="J4" s="3"/>
      <c r="K4" s="493"/>
    </row>
    <row r="5" spans="1:256">
      <c r="A5" s="3"/>
      <c r="B5" s="3"/>
      <c r="C5" s="3"/>
      <c r="D5" s="3"/>
      <c r="E5" s="3"/>
      <c r="F5" s="3"/>
      <c r="G5" s="3"/>
      <c r="H5" s="3"/>
      <c r="I5" s="3"/>
      <c r="J5" s="3"/>
      <c r="K5" s="3"/>
    </row>
    <row r="6" spans="1:256">
      <c r="A6" s="3"/>
      <c r="B6" s="3"/>
      <c r="C6" s="3"/>
      <c r="D6" s="3"/>
      <c r="E6" s="3"/>
      <c r="F6" s="3"/>
      <c r="G6" s="3"/>
      <c r="H6" s="3"/>
      <c r="I6" s="3"/>
      <c r="J6" s="3"/>
      <c r="K6" s="3"/>
    </row>
    <row r="7" spans="1:256">
      <c r="A7" s="1" t="s">
        <v>1</v>
      </c>
      <c r="B7" s="4">
        <v>2</v>
      </c>
      <c r="C7" s="4">
        <v>7</v>
      </c>
      <c r="D7" s="4">
        <v>0</v>
      </c>
      <c r="E7" s="4">
        <v>2</v>
      </c>
      <c r="F7" s="4">
        <v>6</v>
      </c>
      <c r="G7" s="4">
        <v>7</v>
      </c>
      <c r="H7" s="4">
        <v>3</v>
      </c>
      <c r="I7" s="1"/>
      <c r="J7" s="3"/>
      <c r="IV7" s="5"/>
    </row>
    <row r="8" spans="1:256">
      <c r="A8" s="6"/>
      <c r="B8" s="6"/>
      <c r="C8" s="6"/>
      <c r="D8" s="6"/>
      <c r="E8" s="6"/>
      <c r="F8" s="6"/>
      <c r="G8" s="6"/>
      <c r="H8" s="6"/>
      <c r="I8" s="6"/>
      <c r="J8" s="6"/>
      <c r="K8" s="3"/>
    </row>
    <row r="9" spans="1:256">
      <c r="A9" s="6" t="s">
        <v>2</v>
      </c>
      <c r="C9" s="6" t="s">
        <v>3</v>
      </c>
      <c r="D9" s="6"/>
      <c r="E9" s="6"/>
      <c r="F9" s="6"/>
      <c r="G9" s="6"/>
      <c r="H9" s="6"/>
      <c r="I9" s="6"/>
      <c r="J9" s="6"/>
      <c r="K9" s="3"/>
    </row>
    <row r="10" spans="1:256">
      <c r="A10" s="3"/>
      <c r="C10" s="3"/>
      <c r="D10" s="3"/>
      <c r="E10" s="3"/>
      <c r="F10" s="3"/>
      <c r="G10" s="3"/>
      <c r="H10" s="3"/>
      <c r="I10" s="3"/>
      <c r="J10" s="3"/>
      <c r="K10" s="3"/>
    </row>
    <row r="11" spans="1:256">
      <c r="A11" s="6" t="s">
        <v>4</v>
      </c>
      <c r="C11" s="6" t="s">
        <v>5</v>
      </c>
      <c r="D11" s="3"/>
      <c r="E11" s="3"/>
      <c r="F11" s="3"/>
      <c r="G11" s="3"/>
      <c r="H11" s="3"/>
      <c r="I11" s="3"/>
      <c r="J11" s="3"/>
      <c r="K11" s="3"/>
    </row>
    <row r="12" spans="1:256">
      <c r="A12" s="6"/>
      <c r="C12" s="6"/>
      <c r="D12" s="3"/>
      <c r="E12" s="3"/>
      <c r="F12" s="3"/>
      <c r="G12" s="3"/>
      <c r="H12" s="3"/>
      <c r="I12" s="3"/>
      <c r="J12" s="3"/>
      <c r="K12" s="3"/>
    </row>
    <row r="13" spans="1:256">
      <c r="A13" s="6" t="s">
        <v>6</v>
      </c>
      <c r="C13" s="6" t="s">
        <v>7</v>
      </c>
      <c r="D13" s="3"/>
      <c r="E13" s="3"/>
      <c r="I13" s="7" t="s">
        <v>8</v>
      </c>
      <c r="J13" s="3" t="s">
        <v>9</v>
      </c>
      <c r="K13" s="3"/>
    </row>
    <row r="14" spans="1:256">
      <c r="A14" s="6"/>
      <c r="C14" s="6"/>
      <c r="D14" s="3"/>
      <c r="E14" s="3"/>
      <c r="F14" s="3"/>
      <c r="G14" s="3"/>
      <c r="H14" s="3"/>
      <c r="I14" s="3"/>
      <c r="J14" s="3"/>
      <c r="K14" s="3"/>
    </row>
    <row r="15" spans="1:256">
      <c r="A15" s="6" t="s">
        <v>10</v>
      </c>
      <c r="C15" s="6" t="s">
        <v>11</v>
      </c>
      <c r="D15" s="3"/>
      <c r="E15" s="3"/>
      <c r="F15" s="3"/>
      <c r="G15" s="3"/>
      <c r="J15" s="6" t="s">
        <v>12</v>
      </c>
      <c r="K15" s="3"/>
    </row>
    <row r="16" spans="1:256">
      <c r="A16" s="494"/>
      <c r="B16" s="8"/>
      <c r="C16" s="8"/>
      <c r="D16" s="8"/>
      <c r="E16" s="8"/>
      <c r="F16" s="8"/>
      <c r="G16" s="8"/>
      <c r="H16" s="8"/>
      <c r="I16" s="8"/>
      <c r="J16" s="3"/>
      <c r="K16" s="3"/>
    </row>
    <row r="17" spans="1:11">
      <c r="A17" s="494"/>
      <c r="B17" s="8"/>
      <c r="C17" s="8"/>
      <c r="D17" s="8"/>
      <c r="E17" s="8"/>
      <c r="F17" s="8"/>
      <c r="G17" s="8"/>
      <c r="H17" s="8"/>
      <c r="I17" s="8"/>
      <c r="J17" s="3"/>
      <c r="K17" s="3"/>
    </row>
    <row r="18" spans="1:11">
      <c r="A18" s="494"/>
      <c r="B18" s="8"/>
      <c r="C18" s="8"/>
      <c r="D18" s="8"/>
      <c r="E18" s="8"/>
      <c r="F18" s="8"/>
      <c r="G18" s="8"/>
      <c r="H18" s="8"/>
      <c r="I18" s="8"/>
      <c r="J18" s="3"/>
      <c r="K18" s="3"/>
    </row>
    <row r="19" spans="1:11">
      <c r="A19" s="494"/>
      <c r="B19" s="8"/>
      <c r="C19" s="8"/>
      <c r="D19" s="8"/>
      <c r="E19" s="8"/>
      <c r="F19" s="8"/>
      <c r="G19" s="8"/>
      <c r="H19" s="8"/>
      <c r="I19" s="8"/>
      <c r="J19" s="3"/>
      <c r="K19" s="3"/>
    </row>
    <row r="20" spans="1:11">
      <c r="A20" s="494"/>
      <c r="B20" s="8"/>
      <c r="C20" s="8"/>
      <c r="D20" s="8"/>
      <c r="E20" s="8"/>
      <c r="F20" s="8"/>
      <c r="G20" s="8"/>
      <c r="H20" s="8"/>
      <c r="I20" s="8"/>
      <c r="J20" s="3"/>
      <c r="K20" s="3"/>
    </row>
    <row r="21" spans="1:11">
      <c r="A21" s="494"/>
      <c r="B21" s="8"/>
      <c r="C21" s="8"/>
      <c r="D21" s="8"/>
      <c r="E21" s="8"/>
      <c r="F21" s="8"/>
      <c r="G21" s="8"/>
      <c r="H21" s="8"/>
      <c r="I21" s="8"/>
      <c r="J21" s="3"/>
      <c r="K21" s="3"/>
    </row>
    <row r="22" spans="1:11">
      <c r="A22" s="3"/>
      <c r="B22" s="3"/>
      <c r="C22" s="3"/>
      <c r="D22" s="3"/>
      <c r="E22" s="3"/>
      <c r="F22" s="3"/>
      <c r="G22" s="3"/>
      <c r="H22" s="3"/>
      <c r="I22" s="3"/>
      <c r="J22" s="3"/>
      <c r="K22" s="3"/>
    </row>
    <row r="23" spans="1:11">
      <c r="A23" s="3"/>
      <c r="B23" s="3"/>
      <c r="C23" s="3"/>
      <c r="D23" s="3"/>
      <c r="E23" s="3"/>
      <c r="F23" s="3"/>
      <c r="G23" s="3"/>
      <c r="H23" s="3"/>
      <c r="I23" s="3"/>
      <c r="J23" s="3"/>
      <c r="K23" s="3"/>
    </row>
    <row r="24" spans="1:11">
      <c r="A24" s="3"/>
      <c r="B24" s="3"/>
      <c r="C24" s="3"/>
      <c r="D24" s="3"/>
      <c r="E24" s="3"/>
      <c r="F24" s="3"/>
      <c r="G24" s="3"/>
      <c r="H24" s="3"/>
      <c r="I24" s="3"/>
      <c r="J24" s="3"/>
      <c r="K24" s="3"/>
    </row>
    <row r="25" spans="1:11">
      <c r="A25" s="3"/>
      <c r="B25" s="3"/>
      <c r="C25" s="3"/>
      <c r="D25" s="3"/>
      <c r="E25" s="3"/>
      <c r="F25" s="3"/>
      <c r="G25" s="3"/>
      <c r="H25" s="3"/>
      <c r="I25" s="3"/>
      <c r="J25" s="3"/>
      <c r="K25" s="3"/>
    </row>
    <row r="26" spans="1:11">
      <c r="A26" s="3"/>
      <c r="B26" s="3"/>
      <c r="C26" s="3"/>
      <c r="D26" s="3"/>
      <c r="E26" s="3"/>
      <c r="F26" s="3"/>
      <c r="G26" s="3"/>
      <c r="H26" s="3"/>
      <c r="I26" s="3"/>
      <c r="J26" s="3"/>
      <c r="K26" s="3"/>
    </row>
    <row r="27" spans="1:11">
      <c r="A27" s="3"/>
      <c r="B27" s="3"/>
      <c r="C27" s="3"/>
      <c r="D27" s="3"/>
      <c r="E27" s="3"/>
      <c r="F27" s="3"/>
      <c r="G27" s="3"/>
      <c r="H27" s="3"/>
      <c r="I27" s="3"/>
      <c r="J27" s="3"/>
      <c r="K27" s="3"/>
    </row>
    <row r="28" spans="1:11" ht="18.75">
      <c r="A28" s="495" t="s">
        <v>13</v>
      </c>
      <c r="B28" s="496"/>
      <c r="C28" s="496"/>
      <c r="D28" s="496"/>
      <c r="E28" s="496"/>
      <c r="F28" s="496"/>
      <c r="G28" s="496"/>
      <c r="H28" s="496"/>
      <c r="I28" s="496"/>
      <c r="J28" s="496"/>
      <c r="K28" s="496"/>
    </row>
    <row r="29" spans="1:11">
      <c r="A29" s="9"/>
      <c r="B29" s="9"/>
      <c r="C29" s="9"/>
      <c r="D29" s="9"/>
      <c r="E29" s="9"/>
      <c r="F29" s="9"/>
      <c r="G29" s="9"/>
      <c r="H29" s="9"/>
      <c r="I29" s="9"/>
      <c r="J29" s="9"/>
      <c r="K29" s="9"/>
    </row>
    <row r="30" spans="1:11" ht="18.75">
      <c r="A30" s="496" t="s">
        <v>618</v>
      </c>
      <c r="B30" s="496"/>
      <c r="C30" s="496"/>
      <c r="D30" s="496"/>
      <c r="E30" s="496"/>
      <c r="F30" s="496"/>
      <c r="G30" s="496"/>
      <c r="H30" s="496"/>
      <c r="I30" s="496"/>
      <c r="J30" s="496"/>
      <c r="K30" s="496"/>
    </row>
    <row r="31" spans="1:11">
      <c r="A31" s="9"/>
      <c r="B31" s="9"/>
      <c r="C31" s="9"/>
      <c r="D31" s="9"/>
      <c r="E31" s="9"/>
      <c r="F31" s="9"/>
      <c r="G31" s="9"/>
      <c r="H31" s="9"/>
      <c r="I31" s="9"/>
      <c r="J31" s="9"/>
      <c r="K31" s="9"/>
    </row>
    <row r="32" spans="1:11" ht="18.75">
      <c r="A32" s="495" t="s">
        <v>14</v>
      </c>
      <c r="B32" s="495"/>
      <c r="C32" s="495"/>
      <c r="D32" s="495"/>
      <c r="E32" s="495"/>
      <c r="F32" s="495"/>
      <c r="G32" s="495"/>
      <c r="H32" s="495"/>
      <c r="I32" s="495"/>
      <c r="J32" s="495"/>
      <c r="K32" s="495"/>
    </row>
    <row r="33" spans="1:11" ht="15.6" customHeight="1">
      <c r="A33" s="492" t="s">
        <v>617</v>
      </c>
      <c r="B33" s="492"/>
      <c r="C33" s="492"/>
      <c r="D33" s="492"/>
      <c r="E33" s="492"/>
      <c r="F33" s="492"/>
      <c r="G33" s="492"/>
      <c r="H33" s="492"/>
      <c r="I33" s="492"/>
      <c r="J33" s="492"/>
      <c r="K33" s="492"/>
    </row>
    <row r="34" spans="1:11">
      <c r="A34" s="3"/>
      <c r="B34" s="3"/>
      <c r="C34" s="3"/>
      <c r="D34" s="3"/>
      <c r="E34" s="3"/>
      <c r="F34" s="3"/>
      <c r="G34" s="3"/>
      <c r="H34" s="3"/>
      <c r="I34" s="3"/>
      <c r="J34" s="3"/>
      <c r="K34" s="3"/>
    </row>
    <row r="35" spans="1:11">
      <c r="A35" s="3"/>
      <c r="B35" s="3"/>
      <c r="C35" s="3"/>
      <c r="D35" s="3"/>
      <c r="E35" s="3"/>
      <c r="F35" s="3"/>
      <c r="G35" s="3"/>
      <c r="H35" s="3"/>
      <c r="I35" s="3"/>
      <c r="J35" s="3"/>
      <c r="K35" s="3"/>
    </row>
    <row r="36" spans="1:11">
      <c r="A36" s="3"/>
      <c r="B36" s="3"/>
      <c r="C36" s="3"/>
      <c r="D36" s="3"/>
      <c r="E36" s="3"/>
      <c r="F36" s="3"/>
      <c r="G36" s="3"/>
      <c r="H36" s="3"/>
      <c r="I36" s="3"/>
      <c r="J36" s="3"/>
      <c r="K36" s="3"/>
    </row>
    <row r="37" spans="1:11">
      <c r="A37" s="3"/>
      <c r="B37" s="3"/>
      <c r="C37" s="3"/>
      <c r="D37" s="3"/>
      <c r="E37" s="3"/>
      <c r="F37" s="3"/>
      <c r="G37" s="3"/>
      <c r="H37" s="3"/>
      <c r="I37" s="3"/>
      <c r="J37" s="3"/>
      <c r="K37" s="3"/>
    </row>
    <row r="38" spans="1:11">
      <c r="A38" s="3"/>
      <c r="B38" s="3"/>
      <c r="C38" s="3"/>
      <c r="D38" s="3"/>
      <c r="E38" s="3"/>
      <c r="F38" s="3"/>
      <c r="G38" s="3"/>
      <c r="H38" s="3"/>
      <c r="I38" s="3"/>
      <c r="J38" s="3"/>
      <c r="K38" s="3"/>
    </row>
    <row r="39" spans="1:11">
      <c r="A39" s="3"/>
      <c r="B39" s="3"/>
      <c r="C39" s="3"/>
      <c r="D39" s="3"/>
      <c r="E39" s="3"/>
      <c r="F39" s="3"/>
      <c r="G39" s="3"/>
      <c r="H39" s="3"/>
      <c r="I39" s="3"/>
      <c r="J39" s="3"/>
      <c r="K39" s="3"/>
    </row>
    <row r="40" spans="1:11">
      <c r="A40" s="3"/>
      <c r="B40" s="3"/>
      <c r="C40" s="3"/>
      <c r="D40" s="3"/>
      <c r="E40" s="3"/>
      <c r="F40" s="3"/>
      <c r="G40" s="3"/>
      <c r="H40" s="3"/>
      <c r="I40" s="3"/>
      <c r="J40" s="3"/>
      <c r="K40" s="3"/>
    </row>
    <row r="41" spans="1:11">
      <c r="A41" s="3"/>
      <c r="B41" s="3"/>
      <c r="C41" s="3"/>
      <c r="D41" s="3"/>
      <c r="E41" s="3"/>
      <c r="F41" s="3"/>
      <c r="G41" s="3"/>
      <c r="H41" s="3"/>
      <c r="I41" s="3"/>
      <c r="J41" s="3"/>
      <c r="K41" s="3"/>
    </row>
    <row r="42" spans="1:11">
      <c r="A42" s="3"/>
      <c r="B42" s="3"/>
      <c r="C42" s="3"/>
      <c r="D42" s="3"/>
      <c r="E42" s="3"/>
      <c r="F42" s="3"/>
      <c r="G42" s="3"/>
      <c r="H42" s="3"/>
      <c r="I42" s="3"/>
      <c r="J42" s="3"/>
      <c r="K42" s="3"/>
    </row>
    <row r="43" spans="1:11">
      <c r="A43" s="3"/>
      <c r="B43" s="3"/>
      <c r="C43" s="3"/>
      <c r="D43" s="3"/>
      <c r="E43" s="3"/>
      <c r="F43" s="3"/>
      <c r="G43" s="3"/>
      <c r="H43" s="3"/>
      <c r="I43" s="3"/>
      <c r="J43" s="3"/>
      <c r="K43" s="3"/>
    </row>
    <row r="44" spans="1:11">
      <c r="A44" s="3"/>
      <c r="B44" s="3"/>
      <c r="C44" s="3"/>
      <c r="D44" s="3"/>
      <c r="E44" s="3"/>
      <c r="F44" s="3"/>
      <c r="G44" s="3"/>
      <c r="H44" s="3"/>
      <c r="I44" s="3"/>
      <c r="J44" s="3"/>
      <c r="K44" s="3"/>
    </row>
    <row r="45" spans="1:11">
      <c r="A45" s="3"/>
      <c r="B45" s="3"/>
      <c r="C45" s="3"/>
      <c r="D45" s="3"/>
      <c r="E45" s="3"/>
      <c r="F45" s="3"/>
      <c r="G45" s="3"/>
      <c r="H45" s="3"/>
      <c r="I45" s="3"/>
      <c r="J45" s="3"/>
      <c r="K45" s="3"/>
    </row>
    <row r="46" spans="1:11">
      <c r="A46" s="3"/>
      <c r="B46" s="3"/>
      <c r="C46" s="3"/>
      <c r="D46" s="3"/>
      <c r="E46" s="3"/>
      <c r="F46" s="3"/>
      <c r="G46" s="3"/>
      <c r="H46" s="3"/>
      <c r="I46" s="3"/>
      <c r="J46" s="3"/>
      <c r="K46" s="3"/>
    </row>
    <row r="47" spans="1:11">
      <c r="A47" s="3"/>
      <c r="B47" s="3"/>
      <c r="C47" s="3"/>
      <c r="D47" s="3"/>
      <c r="E47" s="3"/>
      <c r="F47" s="3"/>
      <c r="G47" s="3"/>
      <c r="H47" s="3"/>
      <c r="I47" s="3"/>
      <c r="J47" s="3"/>
      <c r="K47" s="3"/>
    </row>
    <row r="48" spans="1:11">
      <c r="A48" s="483" t="s">
        <v>15</v>
      </c>
      <c r="B48" s="484"/>
      <c r="C48" s="484"/>
      <c r="D48" s="484"/>
      <c r="E48" s="484"/>
      <c r="F48" s="484"/>
      <c r="G48" s="484"/>
      <c r="H48" s="484"/>
      <c r="I48" s="485"/>
      <c r="J48" s="10" t="s">
        <v>16</v>
      </c>
      <c r="K48" s="11" t="s">
        <v>17</v>
      </c>
    </row>
    <row r="49" spans="1:11">
      <c r="A49" s="486"/>
      <c r="B49" s="487"/>
      <c r="C49" s="487"/>
      <c r="D49" s="487"/>
      <c r="E49" s="487"/>
      <c r="F49" s="487"/>
      <c r="G49" s="487"/>
      <c r="H49" s="487"/>
      <c r="I49" s="488"/>
      <c r="J49" s="12"/>
      <c r="K49" s="13"/>
    </row>
    <row r="50" spans="1:11">
      <c r="A50" s="486"/>
      <c r="B50" s="487"/>
      <c r="C50" s="487"/>
      <c r="D50" s="487"/>
      <c r="E50" s="487"/>
      <c r="F50" s="487"/>
      <c r="G50" s="487"/>
      <c r="H50" s="487"/>
      <c r="I50" s="488"/>
      <c r="J50" s="12"/>
      <c r="K50" s="13"/>
    </row>
    <row r="51" spans="1:11" ht="11.25" customHeight="1">
      <c r="A51" s="486"/>
      <c r="B51" s="487"/>
      <c r="C51" s="487"/>
      <c r="D51" s="487"/>
      <c r="E51" s="487"/>
      <c r="F51" s="487"/>
      <c r="G51" s="487"/>
      <c r="H51" s="487"/>
      <c r="I51" s="488"/>
      <c r="J51" s="12"/>
      <c r="K51" s="13"/>
    </row>
    <row r="52" spans="1:11" hidden="1">
      <c r="A52" s="489"/>
      <c r="B52" s="490"/>
      <c r="C52" s="490"/>
      <c r="D52" s="490"/>
      <c r="E52" s="490"/>
      <c r="F52" s="490"/>
      <c r="G52" s="490"/>
      <c r="H52" s="490"/>
      <c r="I52" s="491"/>
      <c r="J52" s="14"/>
      <c r="K52" s="15"/>
    </row>
    <row r="53" spans="1:11">
      <c r="A53" s="3"/>
      <c r="B53" s="3"/>
      <c r="C53" s="3"/>
      <c r="D53" s="3"/>
      <c r="E53" s="3"/>
      <c r="F53" s="3"/>
      <c r="G53" s="3"/>
      <c r="H53" s="3"/>
      <c r="I53" s="3"/>
      <c r="J53" s="3"/>
      <c r="K53" s="3"/>
    </row>
    <row r="54" spans="1:11">
      <c r="A54" s="3"/>
      <c r="B54" s="3"/>
      <c r="C54" s="3"/>
      <c r="D54" s="3"/>
      <c r="E54" s="3"/>
      <c r="F54" s="3"/>
      <c r="G54" s="3"/>
      <c r="H54" s="3"/>
      <c r="I54" s="3"/>
      <c r="J54" s="3"/>
      <c r="K54" s="3"/>
    </row>
    <row r="58" spans="1:11" ht="15.75">
      <c r="A58" s="16"/>
    </row>
    <row r="59" spans="1:11" ht="15.75">
      <c r="A59" s="16"/>
    </row>
    <row r="60" spans="1:11" ht="15.75">
      <c r="A60" s="16"/>
    </row>
    <row r="61" spans="1:11" ht="15.75">
      <c r="A61" s="17"/>
    </row>
    <row r="62" spans="1:11" ht="15.75">
      <c r="A62" s="17"/>
    </row>
    <row r="63" spans="1:11" ht="15.75">
      <c r="A63" s="17"/>
    </row>
    <row r="64" spans="1:11" ht="15.75">
      <c r="A64" s="18"/>
    </row>
    <row r="65" spans="1:4" ht="15.75">
      <c r="A65" s="18"/>
    </row>
    <row r="66" spans="1:4" ht="15.75">
      <c r="A66" s="18"/>
    </row>
    <row r="67" spans="1:4" ht="15.75">
      <c r="A67" s="19"/>
    </row>
    <row r="68" spans="1:4" ht="15.75">
      <c r="A68" s="19"/>
    </row>
    <row r="69" spans="1:4" ht="15.75">
      <c r="A69" s="19"/>
    </row>
    <row r="70" spans="1:4" ht="15.75">
      <c r="A70" s="19"/>
    </row>
    <row r="71" spans="1:4" ht="15.75">
      <c r="A71" s="19"/>
    </row>
    <row r="72" spans="1:4" ht="15.75">
      <c r="A72" s="19"/>
    </row>
    <row r="73" spans="1:4" ht="15.75">
      <c r="A73" s="19"/>
    </row>
    <row r="74" spans="1:4" ht="15.75">
      <c r="A74" s="19"/>
    </row>
    <row r="75" spans="1:4" ht="15.75">
      <c r="A75" s="19"/>
    </row>
    <row r="76" spans="1:4" ht="15.75">
      <c r="A76" s="19"/>
    </row>
    <row r="77" spans="1:4" ht="15.75">
      <c r="A77" s="19"/>
      <c r="D77" s="19"/>
    </row>
    <row r="78" spans="1:4" ht="15.75">
      <c r="A78" s="19"/>
    </row>
    <row r="79" spans="1:4" ht="15.75">
      <c r="A79" s="19"/>
      <c r="B79" s="19"/>
    </row>
  </sheetData>
  <mergeCells count="11">
    <mergeCell ref="A33:K33"/>
    <mergeCell ref="K1:K4"/>
    <mergeCell ref="A16:A21"/>
    <mergeCell ref="A28:K28"/>
    <mergeCell ref="A30:K30"/>
    <mergeCell ref="A32:K32"/>
    <mergeCell ref="A48:I48"/>
    <mergeCell ref="A49:I49"/>
    <mergeCell ref="A50:I50"/>
    <mergeCell ref="A51:I51"/>
    <mergeCell ref="A52:I5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38329-D78B-4360-A17A-C435EEDFB8E2}">
  <dimension ref="A4:IR26"/>
  <sheetViews>
    <sheetView view="pageBreakPreview" zoomScale="86" zoomScaleNormal="100" zoomScaleSheetLayoutView="86" workbookViewId="0">
      <selection activeCell="A13" sqref="A13"/>
    </sheetView>
  </sheetViews>
  <sheetFormatPr defaultRowHeight="12.75"/>
  <cols>
    <col min="1" max="1" width="99.28515625" style="25" customWidth="1"/>
    <col min="2" max="9" width="8.85546875" style="21"/>
    <col min="10" max="256" width="8.85546875" style="22"/>
    <col min="257" max="257" width="99.28515625" style="22" customWidth="1"/>
    <col min="258" max="512" width="8.85546875" style="22"/>
    <col min="513" max="513" width="99.28515625" style="22" customWidth="1"/>
    <col min="514" max="768" width="8.85546875" style="22"/>
    <col min="769" max="769" width="99.28515625" style="22" customWidth="1"/>
    <col min="770" max="1024" width="8.85546875" style="22"/>
    <col min="1025" max="1025" width="99.28515625" style="22" customWidth="1"/>
    <col min="1026" max="1280" width="8.85546875" style="22"/>
    <col min="1281" max="1281" width="99.28515625" style="22" customWidth="1"/>
    <col min="1282" max="1536" width="8.85546875" style="22"/>
    <col min="1537" max="1537" width="99.28515625" style="22" customWidth="1"/>
    <col min="1538" max="1792" width="8.85546875" style="22"/>
    <col min="1793" max="1793" width="99.28515625" style="22" customWidth="1"/>
    <col min="1794" max="2048" width="8.85546875" style="22"/>
    <col min="2049" max="2049" width="99.28515625" style="22" customWidth="1"/>
    <col min="2050" max="2304" width="8.85546875" style="22"/>
    <col min="2305" max="2305" width="99.28515625" style="22" customWidth="1"/>
    <col min="2306" max="2560" width="8.85546875" style="22"/>
    <col min="2561" max="2561" width="99.28515625" style="22" customWidth="1"/>
    <col min="2562" max="2816" width="8.85546875" style="22"/>
    <col min="2817" max="2817" width="99.28515625" style="22" customWidth="1"/>
    <col min="2818" max="3072" width="8.85546875" style="22"/>
    <col min="3073" max="3073" width="99.28515625" style="22" customWidth="1"/>
    <col min="3074" max="3328" width="8.85546875" style="22"/>
    <col min="3329" max="3329" width="99.28515625" style="22" customWidth="1"/>
    <col min="3330" max="3584" width="8.85546875" style="22"/>
    <col min="3585" max="3585" width="99.28515625" style="22" customWidth="1"/>
    <col min="3586" max="3840" width="8.85546875" style="22"/>
    <col min="3841" max="3841" width="99.28515625" style="22" customWidth="1"/>
    <col min="3842" max="4096" width="8.85546875" style="22"/>
    <col min="4097" max="4097" width="99.28515625" style="22" customWidth="1"/>
    <col min="4098" max="4352" width="8.85546875" style="22"/>
    <col min="4353" max="4353" width="99.28515625" style="22" customWidth="1"/>
    <col min="4354" max="4608" width="8.85546875" style="22"/>
    <col min="4609" max="4609" width="99.28515625" style="22" customWidth="1"/>
    <col min="4610" max="4864" width="8.85546875" style="22"/>
    <col min="4865" max="4865" width="99.28515625" style="22" customWidth="1"/>
    <col min="4866" max="5120" width="8.85546875" style="22"/>
    <col min="5121" max="5121" width="99.28515625" style="22" customWidth="1"/>
    <col min="5122" max="5376" width="8.85546875" style="22"/>
    <col min="5377" max="5377" width="99.28515625" style="22" customWidth="1"/>
    <col min="5378" max="5632" width="8.85546875" style="22"/>
    <col min="5633" max="5633" width="99.28515625" style="22" customWidth="1"/>
    <col min="5634" max="5888" width="8.85546875" style="22"/>
    <col min="5889" max="5889" width="99.28515625" style="22" customWidth="1"/>
    <col min="5890" max="6144" width="8.85546875" style="22"/>
    <col min="6145" max="6145" width="99.28515625" style="22" customWidth="1"/>
    <col min="6146" max="6400" width="8.85546875" style="22"/>
    <col min="6401" max="6401" width="99.28515625" style="22" customWidth="1"/>
    <col min="6402" max="6656" width="8.85546875" style="22"/>
    <col min="6657" max="6657" width="99.28515625" style="22" customWidth="1"/>
    <col min="6658" max="6912" width="8.85546875" style="22"/>
    <col min="6913" max="6913" width="99.28515625" style="22" customWidth="1"/>
    <col min="6914" max="7168" width="8.85546875" style="22"/>
    <col min="7169" max="7169" width="99.28515625" style="22" customWidth="1"/>
    <col min="7170" max="7424" width="8.85546875" style="22"/>
    <col min="7425" max="7425" width="99.28515625" style="22" customWidth="1"/>
    <col min="7426" max="7680" width="8.85546875" style="22"/>
    <col min="7681" max="7681" width="99.28515625" style="22" customWidth="1"/>
    <col min="7682" max="7936" width="8.85546875" style="22"/>
    <col min="7937" max="7937" width="99.28515625" style="22" customWidth="1"/>
    <col min="7938" max="8192" width="8.85546875" style="22"/>
    <col min="8193" max="8193" width="99.28515625" style="22" customWidth="1"/>
    <col min="8194" max="8448" width="8.85546875" style="22"/>
    <col min="8449" max="8449" width="99.28515625" style="22" customWidth="1"/>
    <col min="8450" max="8704" width="8.85546875" style="22"/>
    <col min="8705" max="8705" width="99.28515625" style="22" customWidth="1"/>
    <col min="8706" max="8960" width="8.85546875" style="22"/>
    <col min="8961" max="8961" width="99.28515625" style="22" customWidth="1"/>
    <col min="8962" max="9216" width="8.85546875" style="22"/>
    <col min="9217" max="9217" width="99.28515625" style="22" customWidth="1"/>
    <col min="9218" max="9472" width="8.85546875" style="22"/>
    <col min="9473" max="9473" width="99.28515625" style="22" customWidth="1"/>
    <col min="9474" max="9728" width="8.85546875" style="22"/>
    <col min="9729" max="9729" width="99.28515625" style="22" customWidth="1"/>
    <col min="9730" max="9984" width="8.85546875" style="22"/>
    <col min="9985" max="9985" width="99.28515625" style="22" customWidth="1"/>
    <col min="9986" max="10240" width="8.85546875" style="22"/>
    <col min="10241" max="10241" width="99.28515625" style="22" customWidth="1"/>
    <col min="10242" max="10496" width="8.85546875" style="22"/>
    <col min="10497" max="10497" width="99.28515625" style="22" customWidth="1"/>
    <col min="10498" max="10752" width="8.85546875" style="22"/>
    <col min="10753" max="10753" width="99.28515625" style="22" customWidth="1"/>
    <col min="10754" max="11008" width="8.85546875" style="22"/>
    <col min="11009" max="11009" width="99.28515625" style="22" customWidth="1"/>
    <col min="11010" max="11264" width="8.85546875" style="22"/>
    <col min="11265" max="11265" width="99.28515625" style="22" customWidth="1"/>
    <col min="11266" max="11520" width="8.85546875" style="22"/>
    <col min="11521" max="11521" width="99.28515625" style="22" customWidth="1"/>
    <col min="11522" max="11776" width="8.85546875" style="22"/>
    <col min="11777" max="11777" width="99.28515625" style="22" customWidth="1"/>
    <col min="11778" max="12032" width="8.85546875" style="22"/>
    <col min="12033" max="12033" width="99.28515625" style="22" customWidth="1"/>
    <col min="12034" max="12288" width="8.85546875" style="22"/>
    <col min="12289" max="12289" width="99.28515625" style="22" customWidth="1"/>
    <col min="12290" max="12544" width="8.85546875" style="22"/>
    <col min="12545" max="12545" width="99.28515625" style="22" customWidth="1"/>
    <col min="12546" max="12800" width="8.85546875" style="22"/>
    <col min="12801" max="12801" width="99.28515625" style="22" customWidth="1"/>
    <col min="12802" max="13056" width="8.85546875" style="22"/>
    <col min="13057" max="13057" width="99.28515625" style="22" customWidth="1"/>
    <col min="13058" max="13312" width="8.85546875" style="22"/>
    <col min="13313" max="13313" width="99.28515625" style="22" customWidth="1"/>
    <col min="13314" max="13568" width="8.85546875" style="22"/>
    <col min="13569" max="13569" width="99.28515625" style="22" customWidth="1"/>
    <col min="13570" max="13824" width="8.85546875" style="22"/>
    <col min="13825" max="13825" width="99.28515625" style="22" customWidth="1"/>
    <col min="13826" max="14080" width="8.85546875" style="22"/>
    <col min="14081" max="14081" width="99.28515625" style="22" customWidth="1"/>
    <col min="14082" max="14336" width="8.85546875" style="22"/>
    <col min="14337" max="14337" width="99.28515625" style="22" customWidth="1"/>
    <col min="14338" max="14592" width="8.85546875" style="22"/>
    <col min="14593" max="14593" width="99.28515625" style="22" customWidth="1"/>
    <col min="14594" max="14848" width="8.85546875" style="22"/>
    <col min="14849" max="14849" width="99.28515625" style="22" customWidth="1"/>
    <col min="14850" max="15104" width="8.85546875" style="22"/>
    <col min="15105" max="15105" width="99.28515625" style="22" customWidth="1"/>
    <col min="15106" max="15360" width="8.85546875" style="22"/>
    <col min="15361" max="15361" width="99.28515625" style="22" customWidth="1"/>
    <col min="15362" max="15616" width="8.85546875" style="22"/>
    <col min="15617" max="15617" width="99.28515625" style="22" customWidth="1"/>
    <col min="15618" max="15872" width="8.85546875" style="22"/>
    <col min="15873" max="15873" width="99.28515625" style="22" customWidth="1"/>
    <col min="15874" max="16128" width="8.85546875" style="22"/>
    <col min="16129" max="16129" width="99.28515625" style="22" customWidth="1"/>
    <col min="16130" max="16384" width="8.85546875" style="22"/>
  </cols>
  <sheetData>
    <row r="4" spans="1:252" ht="16.5">
      <c r="A4" s="20" t="s">
        <v>619</v>
      </c>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c r="CI4" s="21"/>
      <c r="CJ4" s="21"/>
      <c r="CK4" s="21"/>
      <c r="CL4" s="21"/>
      <c r="CM4" s="21"/>
      <c r="CN4" s="21"/>
      <c r="CO4" s="21"/>
      <c r="CP4" s="21"/>
      <c r="CQ4" s="21"/>
      <c r="CR4" s="21"/>
      <c r="CS4" s="21"/>
      <c r="CT4" s="21"/>
      <c r="CU4" s="21"/>
      <c r="CV4" s="21"/>
      <c r="CW4" s="21"/>
      <c r="CX4" s="21"/>
      <c r="CY4" s="21"/>
      <c r="CZ4" s="21"/>
      <c r="DA4" s="21"/>
      <c r="DB4" s="21"/>
      <c r="DC4" s="21"/>
      <c r="DD4" s="21"/>
      <c r="DE4" s="21"/>
      <c r="DF4" s="21"/>
      <c r="DG4" s="21"/>
      <c r="DH4" s="21"/>
      <c r="DI4" s="21"/>
      <c r="DJ4" s="21"/>
      <c r="DK4" s="21"/>
      <c r="DL4" s="21"/>
      <c r="DM4" s="21"/>
      <c r="DN4" s="21"/>
      <c r="DO4" s="21"/>
      <c r="DP4" s="21"/>
      <c r="DQ4" s="21"/>
      <c r="DR4" s="21"/>
      <c r="DS4" s="21"/>
      <c r="DT4" s="21"/>
      <c r="DU4" s="21"/>
      <c r="DV4" s="21"/>
      <c r="DW4" s="21"/>
      <c r="DX4" s="21"/>
      <c r="DY4" s="21"/>
      <c r="DZ4" s="21"/>
      <c r="EA4" s="21"/>
      <c r="EB4" s="21"/>
      <c r="EC4" s="21"/>
      <c r="ED4" s="21"/>
      <c r="EE4" s="21"/>
      <c r="EF4" s="21"/>
      <c r="EG4" s="21"/>
      <c r="EH4" s="21"/>
      <c r="EI4" s="21"/>
      <c r="EJ4" s="21"/>
      <c r="EK4" s="21"/>
      <c r="EL4" s="21"/>
      <c r="EM4" s="21"/>
      <c r="EN4" s="21"/>
      <c r="EO4" s="21"/>
      <c r="EP4" s="21"/>
      <c r="EQ4" s="21"/>
      <c r="ER4" s="21"/>
      <c r="ES4" s="21"/>
      <c r="ET4" s="21"/>
      <c r="EU4" s="21"/>
      <c r="EV4" s="21"/>
      <c r="EW4" s="21"/>
      <c r="EX4" s="21"/>
      <c r="EY4" s="21"/>
      <c r="EZ4" s="21"/>
      <c r="FA4" s="21"/>
      <c r="FB4" s="21"/>
      <c r="FC4" s="21"/>
      <c r="FD4" s="21"/>
      <c r="FE4" s="21"/>
      <c r="FF4" s="21"/>
      <c r="FG4" s="21"/>
      <c r="FH4" s="21"/>
      <c r="FI4" s="21"/>
      <c r="FJ4" s="21"/>
      <c r="FK4" s="21"/>
      <c r="FL4" s="21"/>
      <c r="FM4" s="21"/>
      <c r="FN4" s="21"/>
      <c r="FO4" s="21"/>
      <c r="FP4" s="21"/>
      <c r="FQ4" s="21"/>
      <c r="FR4" s="21"/>
      <c r="FS4" s="21"/>
      <c r="FT4" s="21"/>
      <c r="FU4" s="21"/>
      <c r="FV4" s="21"/>
      <c r="FW4" s="21"/>
      <c r="FX4" s="21"/>
      <c r="FY4" s="21"/>
      <c r="FZ4" s="21"/>
      <c r="GA4" s="21"/>
      <c r="GB4" s="21"/>
      <c r="GC4" s="21"/>
      <c r="GD4" s="21"/>
      <c r="GE4" s="21"/>
      <c r="GF4" s="21"/>
      <c r="GG4" s="21"/>
      <c r="GH4" s="21"/>
      <c r="GI4" s="21"/>
      <c r="GJ4" s="21"/>
      <c r="GK4" s="21"/>
      <c r="GL4" s="21"/>
      <c r="GM4" s="21"/>
      <c r="GN4" s="21"/>
      <c r="GO4" s="21"/>
      <c r="GP4" s="21"/>
      <c r="GQ4" s="21"/>
      <c r="GR4" s="21"/>
      <c r="GS4" s="21"/>
      <c r="GT4" s="21"/>
      <c r="GU4" s="21"/>
      <c r="GV4" s="21"/>
      <c r="GW4" s="21"/>
      <c r="GX4" s="21"/>
      <c r="GY4" s="21"/>
      <c r="GZ4" s="21"/>
      <c r="HA4" s="21"/>
      <c r="HB4" s="21"/>
      <c r="HC4" s="21"/>
      <c r="HD4" s="21"/>
      <c r="HE4" s="21"/>
      <c r="HF4" s="21"/>
      <c r="HG4" s="21"/>
      <c r="HH4" s="21"/>
      <c r="HI4" s="21"/>
      <c r="HJ4" s="21"/>
      <c r="HK4" s="21"/>
      <c r="HL4" s="21"/>
      <c r="HM4" s="21"/>
      <c r="HN4" s="21"/>
      <c r="HO4" s="21"/>
      <c r="HP4" s="21"/>
      <c r="HQ4" s="21"/>
      <c r="HR4" s="21"/>
      <c r="HS4" s="21"/>
      <c r="HT4" s="21"/>
      <c r="HU4" s="21"/>
      <c r="HV4" s="21"/>
      <c r="HW4" s="21"/>
      <c r="HX4" s="21"/>
      <c r="HY4" s="21"/>
      <c r="HZ4" s="21"/>
      <c r="IA4" s="21"/>
      <c r="IB4" s="21"/>
      <c r="IC4" s="21"/>
      <c r="ID4" s="21"/>
      <c r="IE4" s="21"/>
      <c r="IF4" s="21"/>
      <c r="IG4" s="21"/>
      <c r="IH4" s="21"/>
      <c r="II4" s="21"/>
      <c r="IJ4" s="21"/>
      <c r="IK4" s="21"/>
      <c r="IL4" s="21"/>
      <c r="IM4" s="21"/>
      <c r="IN4" s="21"/>
      <c r="IO4" s="21"/>
      <c r="IP4" s="21"/>
      <c r="IQ4" s="21"/>
      <c r="IR4" s="21"/>
    </row>
    <row r="5" spans="1:252" ht="16.5">
      <c r="A5" s="20" t="s">
        <v>18</v>
      </c>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row>
    <row r="6" spans="1:252" ht="16.5">
      <c r="A6" s="20" t="s">
        <v>19</v>
      </c>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21"/>
      <c r="DH6" s="21"/>
      <c r="DI6" s="21"/>
      <c r="DJ6" s="21"/>
      <c r="DK6" s="21"/>
      <c r="DL6" s="21"/>
      <c r="DM6" s="21"/>
      <c r="DN6" s="21"/>
      <c r="DO6" s="21"/>
      <c r="DP6" s="21"/>
      <c r="DQ6" s="21"/>
      <c r="DR6" s="21"/>
      <c r="DS6" s="21"/>
      <c r="DT6" s="21"/>
      <c r="DU6" s="21"/>
      <c r="DV6" s="21"/>
      <c r="DW6" s="21"/>
      <c r="DX6" s="21"/>
      <c r="DY6" s="21"/>
      <c r="DZ6" s="21"/>
      <c r="EA6" s="21"/>
      <c r="EB6" s="21"/>
      <c r="EC6" s="21"/>
      <c r="ED6" s="21"/>
      <c r="EE6" s="21"/>
      <c r="EF6" s="21"/>
      <c r="EG6" s="21"/>
      <c r="EH6" s="21"/>
      <c r="EI6" s="21"/>
      <c r="EJ6" s="21"/>
      <c r="EK6" s="21"/>
      <c r="EL6" s="21"/>
      <c r="EM6" s="21"/>
      <c r="EN6" s="21"/>
      <c r="EO6" s="21"/>
      <c r="EP6" s="21"/>
      <c r="EQ6" s="21"/>
      <c r="ER6" s="21"/>
      <c r="ES6" s="21"/>
      <c r="ET6" s="21"/>
      <c r="EU6" s="21"/>
      <c r="EV6" s="21"/>
      <c r="EW6" s="21"/>
      <c r="EX6" s="21"/>
      <c r="EY6" s="21"/>
      <c r="EZ6" s="21"/>
      <c r="FA6" s="21"/>
      <c r="FB6" s="21"/>
      <c r="FC6" s="21"/>
      <c r="FD6" s="21"/>
      <c r="FE6" s="21"/>
      <c r="FF6" s="21"/>
      <c r="FG6" s="21"/>
      <c r="FH6" s="21"/>
      <c r="FI6" s="21"/>
      <c r="FJ6" s="21"/>
      <c r="FK6" s="21"/>
      <c r="FL6" s="21"/>
      <c r="FM6" s="21"/>
      <c r="FN6" s="21"/>
      <c r="FO6" s="21"/>
      <c r="FP6" s="21"/>
      <c r="FQ6" s="21"/>
      <c r="FR6" s="21"/>
      <c r="FS6" s="21"/>
      <c r="FT6" s="21"/>
      <c r="FU6" s="21"/>
      <c r="FV6" s="21"/>
      <c r="FW6" s="21"/>
      <c r="FX6" s="21"/>
      <c r="FY6" s="21"/>
      <c r="FZ6" s="21"/>
      <c r="GA6" s="21"/>
      <c r="GB6" s="21"/>
      <c r="GC6" s="21"/>
      <c r="GD6" s="21"/>
      <c r="GE6" s="21"/>
      <c r="GF6" s="21"/>
      <c r="GG6" s="21"/>
      <c r="GH6" s="21"/>
      <c r="GI6" s="21"/>
      <c r="GJ6" s="21"/>
      <c r="GK6" s="21"/>
      <c r="GL6" s="21"/>
      <c r="GM6" s="21"/>
      <c r="GN6" s="21"/>
      <c r="GO6" s="21"/>
      <c r="GP6" s="21"/>
      <c r="GQ6" s="21"/>
      <c r="GR6" s="21"/>
      <c r="GS6" s="21"/>
      <c r="GT6" s="21"/>
      <c r="GU6" s="21"/>
      <c r="GV6" s="21"/>
      <c r="GW6" s="21"/>
      <c r="GX6" s="21"/>
      <c r="GY6" s="21"/>
      <c r="GZ6" s="21"/>
      <c r="HA6" s="21"/>
      <c r="HB6" s="21"/>
      <c r="HC6" s="21"/>
      <c r="HD6" s="21"/>
      <c r="HE6" s="21"/>
      <c r="HF6" s="21"/>
      <c r="HG6" s="21"/>
      <c r="HH6" s="21"/>
      <c r="HI6" s="21"/>
      <c r="HJ6" s="21"/>
      <c r="HK6" s="21"/>
      <c r="HL6" s="21"/>
      <c r="HM6" s="21"/>
      <c r="HN6" s="21"/>
      <c r="HO6" s="21"/>
      <c r="HP6" s="21"/>
      <c r="HQ6" s="21"/>
      <c r="HR6" s="21"/>
      <c r="HS6" s="21"/>
      <c r="HT6" s="21"/>
      <c r="HU6" s="21"/>
      <c r="HV6" s="21"/>
      <c r="HW6" s="21"/>
      <c r="HX6" s="21"/>
      <c r="HY6" s="21"/>
      <c r="HZ6" s="21"/>
      <c r="IA6" s="21"/>
      <c r="IB6" s="21"/>
      <c r="IC6" s="21"/>
      <c r="ID6" s="21"/>
      <c r="IE6" s="21"/>
      <c r="IF6" s="21"/>
      <c r="IG6" s="21"/>
      <c r="IH6" s="21"/>
      <c r="II6" s="21"/>
      <c r="IJ6" s="21"/>
      <c r="IK6" s="21"/>
      <c r="IL6" s="21"/>
      <c r="IM6" s="21"/>
      <c r="IN6" s="21"/>
      <c r="IO6" s="21"/>
      <c r="IP6" s="21"/>
      <c r="IQ6" s="21"/>
      <c r="IR6" s="21"/>
    </row>
    <row r="7" spans="1:252" ht="15.75">
      <c r="A7" s="17" t="str">
        <f>+Nuur!A33</f>
        <v>(аудитлагдаагүй)</v>
      </c>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c r="FO7" s="21"/>
      <c r="FP7" s="21"/>
      <c r="FQ7" s="21"/>
      <c r="FR7" s="21"/>
      <c r="FS7" s="21"/>
      <c r="FT7" s="21"/>
      <c r="FU7" s="21"/>
      <c r="FV7" s="21"/>
      <c r="FW7" s="21"/>
      <c r="FX7" s="21"/>
      <c r="FY7" s="21"/>
      <c r="FZ7" s="21"/>
      <c r="GA7" s="21"/>
      <c r="GB7" s="21"/>
      <c r="GC7" s="21"/>
      <c r="GD7" s="21"/>
      <c r="GE7" s="21"/>
      <c r="GF7" s="21"/>
      <c r="GG7" s="21"/>
      <c r="GH7" s="21"/>
      <c r="GI7" s="21"/>
      <c r="GJ7" s="21"/>
      <c r="GK7" s="21"/>
      <c r="GL7" s="21"/>
      <c r="GM7" s="21"/>
      <c r="GN7" s="21"/>
      <c r="GO7" s="21"/>
      <c r="GP7" s="21"/>
      <c r="GQ7" s="21"/>
      <c r="GR7" s="21"/>
      <c r="GS7" s="21"/>
      <c r="GT7" s="21"/>
      <c r="GU7" s="21"/>
      <c r="GV7" s="21"/>
      <c r="GW7" s="21"/>
      <c r="GX7" s="21"/>
      <c r="GY7" s="21"/>
      <c r="GZ7" s="21"/>
      <c r="HA7" s="21"/>
      <c r="HB7" s="21"/>
      <c r="HC7" s="21"/>
      <c r="HD7" s="21"/>
      <c r="HE7" s="21"/>
      <c r="HF7" s="21"/>
      <c r="HG7" s="21"/>
      <c r="HH7" s="21"/>
      <c r="HI7" s="21"/>
      <c r="HJ7" s="21"/>
      <c r="HK7" s="21"/>
      <c r="HL7" s="21"/>
      <c r="HM7" s="21"/>
      <c r="HN7" s="21"/>
      <c r="HO7" s="21"/>
      <c r="HP7" s="21"/>
      <c r="HQ7" s="21"/>
      <c r="HR7" s="21"/>
      <c r="HS7" s="21"/>
      <c r="HT7" s="21"/>
      <c r="HU7" s="21"/>
      <c r="HV7" s="21"/>
      <c r="HW7" s="21"/>
      <c r="HX7" s="21"/>
      <c r="HY7" s="21"/>
      <c r="HZ7" s="21"/>
      <c r="IA7" s="21"/>
      <c r="IB7" s="21"/>
      <c r="IC7" s="21"/>
      <c r="ID7" s="21"/>
      <c r="IE7" s="21"/>
      <c r="IF7" s="21"/>
      <c r="IG7" s="21"/>
      <c r="IH7" s="21"/>
      <c r="II7" s="21"/>
      <c r="IJ7" s="21"/>
      <c r="IK7" s="21"/>
      <c r="IL7" s="21"/>
      <c r="IM7" s="21"/>
      <c r="IN7" s="21"/>
      <c r="IO7" s="21"/>
      <c r="IP7" s="21"/>
      <c r="IQ7" s="21"/>
      <c r="IR7" s="21"/>
    </row>
    <row r="8" spans="1:252" ht="15.75">
      <c r="A8" s="17"/>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c r="DB8" s="21"/>
      <c r="DC8" s="21"/>
      <c r="DD8" s="21"/>
      <c r="DE8" s="21"/>
      <c r="DF8" s="21"/>
      <c r="DG8" s="21"/>
      <c r="DH8" s="21"/>
      <c r="DI8" s="21"/>
      <c r="DJ8" s="21"/>
      <c r="DK8" s="21"/>
      <c r="DL8" s="21"/>
      <c r="DM8" s="21"/>
      <c r="DN8" s="21"/>
      <c r="DO8" s="21"/>
      <c r="DP8" s="21"/>
      <c r="DQ8" s="21"/>
      <c r="DR8" s="21"/>
      <c r="DS8" s="21"/>
      <c r="DT8" s="21"/>
      <c r="DU8" s="21"/>
      <c r="DV8" s="21"/>
      <c r="DW8" s="21"/>
      <c r="DX8" s="21"/>
      <c r="DY8" s="21"/>
      <c r="DZ8" s="21"/>
      <c r="EA8" s="21"/>
      <c r="EB8" s="21"/>
      <c r="EC8" s="21"/>
      <c r="ED8" s="21"/>
      <c r="EE8" s="21"/>
      <c r="EF8" s="21"/>
      <c r="EG8" s="21"/>
      <c r="EH8" s="21"/>
      <c r="EI8" s="21"/>
      <c r="EJ8" s="21"/>
      <c r="EK8" s="21"/>
      <c r="EL8" s="21"/>
      <c r="EM8" s="21"/>
      <c r="EN8" s="21"/>
      <c r="EO8" s="21"/>
      <c r="EP8" s="21"/>
      <c r="EQ8" s="21"/>
      <c r="ER8" s="21"/>
      <c r="ES8" s="21"/>
      <c r="ET8" s="21"/>
      <c r="EU8" s="21"/>
      <c r="EV8" s="21"/>
      <c r="EW8" s="21"/>
      <c r="EX8" s="21"/>
      <c r="EY8" s="21"/>
      <c r="EZ8" s="21"/>
      <c r="FA8" s="21"/>
      <c r="FB8" s="21"/>
      <c r="FC8" s="21"/>
      <c r="FD8" s="21"/>
      <c r="FE8" s="21"/>
      <c r="FF8" s="21"/>
      <c r="FG8" s="21"/>
      <c r="FH8" s="21"/>
      <c r="FI8" s="21"/>
      <c r="FJ8" s="21"/>
      <c r="FK8" s="21"/>
      <c r="FL8" s="21"/>
      <c r="FM8" s="21"/>
      <c r="FN8" s="21"/>
      <c r="FO8" s="21"/>
      <c r="FP8" s="21"/>
      <c r="FQ8" s="21"/>
      <c r="FR8" s="21"/>
      <c r="FS8" s="21"/>
      <c r="FT8" s="21"/>
      <c r="FU8" s="21"/>
      <c r="FV8" s="21"/>
      <c r="FW8" s="21"/>
      <c r="FX8" s="21"/>
      <c r="FY8" s="21"/>
      <c r="FZ8" s="21"/>
      <c r="GA8" s="21"/>
      <c r="GB8" s="21"/>
      <c r="GC8" s="21"/>
      <c r="GD8" s="21"/>
      <c r="GE8" s="21"/>
      <c r="GF8" s="21"/>
      <c r="GG8" s="21"/>
      <c r="GH8" s="21"/>
      <c r="GI8" s="21"/>
      <c r="GJ8" s="21"/>
      <c r="GK8" s="21"/>
      <c r="GL8" s="21"/>
      <c r="GM8" s="21"/>
      <c r="GN8" s="21"/>
      <c r="GO8" s="21"/>
      <c r="GP8" s="21"/>
      <c r="GQ8" s="21"/>
      <c r="GR8" s="21"/>
      <c r="GS8" s="21"/>
      <c r="GT8" s="21"/>
      <c r="GU8" s="21"/>
      <c r="GV8" s="21"/>
      <c r="GW8" s="21"/>
      <c r="GX8" s="21"/>
      <c r="GY8" s="21"/>
      <c r="GZ8" s="21"/>
      <c r="HA8" s="21"/>
      <c r="HB8" s="21"/>
      <c r="HC8" s="21"/>
      <c r="HD8" s="21"/>
      <c r="HE8" s="21"/>
      <c r="HF8" s="21"/>
      <c r="HG8" s="21"/>
      <c r="HH8" s="21"/>
      <c r="HI8" s="21"/>
      <c r="HJ8" s="21"/>
      <c r="HK8" s="21"/>
      <c r="HL8" s="21"/>
      <c r="HM8" s="21"/>
      <c r="HN8" s="21"/>
      <c r="HO8" s="21"/>
      <c r="HP8" s="21"/>
      <c r="HQ8" s="21"/>
      <c r="HR8" s="21"/>
      <c r="HS8" s="21"/>
      <c r="HT8" s="21"/>
      <c r="HU8" s="21"/>
      <c r="HV8" s="21"/>
      <c r="HW8" s="21"/>
      <c r="HX8" s="21"/>
      <c r="HY8" s="21"/>
      <c r="HZ8" s="21"/>
      <c r="IA8" s="21"/>
      <c r="IB8" s="21"/>
      <c r="IC8" s="21"/>
      <c r="ID8" s="21"/>
      <c r="IE8" s="21"/>
      <c r="IF8" s="21"/>
      <c r="IG8" s="21"/>
      <c r="IH8" s="21"/>
      <c r="II8" s="21"/>
      <c r="IJ8" s="21"/>
      <c r="IK8" s="21"/>
      <c r="IL8" s="21"/>
      <c r="IM8" s="21"/>
      <c r="IN8" s="21"/>
      <c r="IO8" s="21"/>
      <c r="IP8" s="21"/>
      <c r="IQ8" s="21"/>
      <c r="IR8" s="21"/>
    </row>
    <row r="9" spans="1:252" ht="15.75">
      <c r="A9" s="17" t="s">
        <v>620</v>
      </c>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c r="DB9" s="21"/>
      <c r="DC9" s="21"/>
      <c r="DD9" s="21"/>
      <c r="DE9" s="21"/>
      <c r="DF9" s="21"/>
      <c r="DG9" s="21"/>
      <c r="DH9" s="21"/>
      <c r="DI9" s="21"/>
      <c r="DJ9" s="21"/>
      <c r="DK9" s="21"/>
      <c r="DL9" s="21"/>
      <c r="DM9" s="21"/>
      <c r="DN9" s="21"/>
      <c r="DO9" s="21"/>
      <c r="DP9" s="21"/>
      <c r="DQ9" s="21"/>
      <c r="DR9" s="21"/>
      <c r="DS9" s="21"/>
      <c r="DT9" s="21"/>
      <c r="DU9" s="21"/>
      <c r="DV9" s="21"/>
      <c r="DW9" s="21"/>
      <c r="DX9" s="21"/>
      <c r="DY9" s="21"/>
      <c r="DZ9" s="21"/>
      <c r="EA9" s="21"/>
      <c r="EB9" s="21"/>
      <c r="EC9" s="21"/>
      <c r="ED9" s="21"/>
      <c r="EE9" s="21"/>
      <c r="EF9" s="21"/>
      <c r="EG9" s="21"/>
      <c r="EH9" s="21"/>
      <c r="EI9" s="21"/>
      <c r="EJ9" s="21"/>
      <c r="EK9" s="21"/>
      <c r="EL9" s="21"/>
      <c r="EM9" s="21"/>
      <c r="EN9" s="21"/>
      <c r="EO9" s="21"/>
      <c r="EP9" s="21"/>
      <c r="EQ9" s="21"/>
      <c r="ER9" s="21"/>
      <c r="ES9" s="21"/>
      <c r="ET9" s="21"/>
      <c r="EU9" s="21"/>
      <c r="EV9" s="21"/>
      <c r="EW9" s="21"/>
      <c r="EX9" s="21"/>
      <c r="EY9" s="21"/>
      <c r="EZ9" s="21"/>
      <c r="FA9" s="21"/>
      <c r="FB9" s="21"/>
      <c r="FC9" s="21"/>
      <c r="FD9" s="21"/>
      <c r="FE9" s="21"/>
      <c r="FF9" s="21"/>
      <c r="FG9" s="21"/>
      <c r="FH9" s="21"/>
      <c r="FI9" s="21"/>
      <c r="FJ9" s="21"/>
      <c r="FK9" s="21"/>
      <c r="FL9" s="21"/>
      <c r="FM9" s="21"/>
      <c r="FN9" s="21"/>
      <c r="FO9" s="21"/>
      <c r="FP9" s="21"/>
      <c r="FQ9" s="21"/>
      <c r="FR9" s="21"/>
      <c r="FS9" s="21"/>
      <c r="FT9" s="21"/>
      <c r="FU9" s="21"/>
      <c r="FV9" s="21"/>
      <c r="FW9" s="21"/>
      <c r="FX9" s="21"/>
      <c r="FY9" s="21"/>
      <c r="FZ9" s="21"/>
      <c r="GA9" s="21"/>
      <c r="GB9" s="21"/>
      <c r="GC9" s="21"/>
      <c r="GD9" s="21"/>
      <c r="GE9" s="21"/>
      <c r="GF9" s="21"/>
      <c r="GG9" s="21"/>
      <c r="GH9" s="21"/>
      <c r="GI9" s="21"/>
      <c r="GJ9" s="21"/>
      <c r="GK9" s="21"/>
      <c r="GL9" s="21"/>
      <c r="GM9" s="21"/>
      <c r="GN9" s="21"/>
      <c r="GO9" s="21"/>
      <c r="GP9" s="21"/>
      <c r="GQ9" s="21"/>
      <c r="GR9" s="21"/>
      <c r="GS9" s="21"/>
      <c r="GT9" s="21"/>
      <c r="GU9" s="21"/>
      <c r="GV9" s="21"/>
      <c r="GW9" s="21"/>
      <c r="GX9" s="21"/>
      <c r="GY9" s="21"/>
      <c r="GZ9" s="21"/>
      <c r="HA9" s="21"/>
      <c r="HB9" s="21"/>
      <c r="HC9" s="21"/>
      <c r="HD9" s="21"/>
      <c r="HE9" s="21"/>
      <c r="HF9" s="21"/>
      <c r="HG9" s="21"/>
      <c r="HH9" s="21"/>
      <c r="HI9" s="21"/>
      <c r="HJ9" s="21"/>
      <c r="HK9" s="21"/>
      <c r="HL9" s="21"/>
      <c r="HM9" s="21"/>
      <c r="HN9" s="21"/>
      <c r="HO9" s="21"/>
      <c r="HP9" s="21"/>
      <c r="HQ9" s="21"/>
      <c r="HR9" s="21"/>
      <c r="HS9" s="21"/>
      <c r="HT9" s="21"/>
      <c r="HU9" s="21"/>
      <c r="HV9" s="21"/>
      <c r="HW9" s="21"/>
      <c r="HX9" s="21"/>
      <c r="HY9" s="21"/>
      <c r="HZ9" s="21"/>
      <c r="IA9" s="21"/>
      <c r="IB9" s="21"/>
      <c r="IC9" s="21"/>
      <c r="ID9" s="21"/>
      <c r="IE9" s="21"/>
      <c r="IF9" s="21"/>
      <c r="IG9" s="21"/>
      <c r="IH9" s="21"/>
      <c r="II9" s="21"/>
      <c r="IJ9" s="21"/>
      <c r="IK9" s="21"/>
      <c r="IL9" s="21"/>
      <c r="IM9" s="21"/>
      <c r="IN9" s="21"/>
      <c r="IO9" s="21"/>
      <c r="IP9" s="21"/>
      <c r="IQ9" s="21"/>
      <c r="IR9" s="21"/>
    </row>
    <row r="10" spans="1:252" ht="15.75">
      <c r="A10" s="18"/>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21"/>
      <c r="DJ10" s="21"/>
      <c r="DK10" s="21"/>
      <c r="DL10" s="21"/>
      <c r="DM10" s="21"/>
      <c r="DN10" s="21"/>
      <c r="DO10" s="21"/>
      <c r="DP10" s="21"/>
      <c r="DQ10" s="21"/>
      <c r="DR10" s="21"/>
      <c r="DS10" s="21"/>
      <c r="DT10" s="21"/>
      <c r="DU10" s="21"/>
      <c r="DV10" s="21"/>
      <c r="DW10" s="21"/>
      <c r="DX10" s="21"/>
      <c r="DY10" s="21"/>
      <c r="DZ10" s="21"/>
      <c r="EA10" s="21"/>
      <c r="EB10" s="21"/>
      <c r="EC10" s="21"/>
      <c r="ED10" s="21"/>
      <c r="EE10" s="21"/>
      <c r="EF10" s="21"/>
      <c r="EG10" s="21"/>
      <c r="EH10" s="21"/>
      <c r="EI10" s="21"/>
      <c r="EJ10" s="21"/>
      <c r="EK10" s="21"/>
      <c r="EL10" s="21"/>
      <c r="EM10" s="21"/>
      <c r="EN10" s="21"/>
      <c r="EO10" s="21"/>
      <c r="EP10" s="21"/>
      <c r="EQ10" s="21"/>
      <c r="ER10" s="21"/>
      <c r="ES10" s="21"/>
      <c r="ET10" s="21"/>
      <c r="EU10" s="21"/>
      <c r="EV10" s="21"/>
      <c r="EW10" s="21"/>
      <c r="EX10" s="21"/>
      <c r="EY10" s="21"/>
      <c r="EZ10" s="21"/>
      <c r="FA10" s="21"/>
      <c r="FB10" s="21"/>
      <c r="FC10" s="21"/>
      <c r="FD10" s="21"/>
      <c r="FE10" s="21"/>
      <c r="FF10" s="21"/>
      <c r="FG10" s="21"/>
      <c r="FH10" s="21"/>
      <c r="FI10" s="21"/>
      <c r="FJ10" s="21"/>
      <c r="FK10" s="21"/>
      <c r="FL10" s="21"/>
      <c r="FM10" s="21"/>
      <c r="FN10" s="21"/>
      <c r="FO10" s="21"/>
      <c r="FP10" s="21"/>
      <c r="FQ10" s="21"/>
      <c r="FR10" s="21"/>
      <c r="FS10" s="21"/>
      <c r="FT10" s="21"/>
      <c r="FU10" s="21"/>
      <c r="FV10" s="21"/>
      <c r="FW10" s="21"/>
      <c r="FX10" s="21"/>
      <c r="FY10" s="21"/>
      <c r="FZ10" s="21"/>
      <c r="GA10" s="21"/>
      <c r="GB10" s="21"/>
      <c r="GC10" s="21"/>
      <c r="GD10" s="21"/>
      <c r="GE10" s="21"/>
      <c r="GF10" s="21"/>
      <c r="GG10" s="21"/>
      <c r="GH10" s="21"/>
      <c r="GI10" s="21"/>
      <c r="GJ10" s="21"/>
      <c r="GK10" s="21"/>
      <c r="GL10" s="21"/>
      <c r="GM10" s="21"/>
      <c r="GN10" s="21"/>
      <c r="GO10" s="21"/>
      <c r="GP10" s="21"/>
      <c r="GQ10" s="21"/>
      <c r="GR10" s="21"/>
      <c r="GS10" s="21"/>
      <c r="GT10" s="21"/>
      <c r="GU10" s="21"/>
      <c r="GV10" s="21"/>
      <c r="GW10" s="21"/>
      <c r="GX10" s="21"/>
      <c r="GY10" s="21"/>
      <c r="GZ10" s="21"/>
      <c r="HA10" s="21"/>
      <c r="HB10" s="21"/>
      <c r="HC10" s="21"/>
      <c r="HD10" s="21"/>
      <c r="HE10" s="21"/>
      <c r="HF10" s="21"/>
      <c r="HG10" s="21"/>
      <c r="HH10" s="21"/>
      <c r="HI10" s="21"/>
      <c r="HJ10" s="21"/>
      <c r="HK10" s="21"/>
      <c r="HL10" s="21"/>
      <c r="HM10" s="21"/>
      <c r="HN10" s="21"/>
      <c r="HO10" s="21"/>
      <c r="HP10" s="21"/>
      <c r="HQ10" s="21"/>
      <c r="HR10" s="21"/>
      <c r="HS10" s="21"/>
      <c r="HT10" s="21"/>
      <c r="HU10" s="21"/>
      <c r="HV10" s="21"/>
      <c r="HW10" s="21"/>
      <c r="HX10" s="21"/>
      <c r="HY10" s="21"/>
      <c r="HZ10" s="21"/>
      <c r="IA10" s="21"/>
      <c r="IB10" s="21"/>
      <c r="IC10" s="21"/>
      <c r="ID10" s="21"/>
      <c r="IE10" s="21"/>
      <c r="IF10" s="21"/>
      <c r="IG10" s="21"/>
      <c r="IH10" s="21"/>
      <c r="II10" s="21"/>
      <c r="IJ10" s="21"/>
      <c r="IK10" s="21"/>
      <c r="IL10" s="21"/>
      <c r="IM10" s="21"/>
      <c r="IN10" s="21"/>
      <c r="IO10" s="21"/>
      <c r="IP10" s="21"/>
      <c r="IQ10" s="21"/>
      <c r="IR10" s="21"/>
    </row>
    <row r="11" spans="1:252" ht="15.75">
      <c r="A11" s="18"/>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c r="DB11" s="21"/>
      <c r="DC11" s="21"/>
      <c r="DD11" s="21"/>
      <c r="DE11" s="21"/>
      <c r="DF11" s="21"/>
      <c r="DG11" s="21"/>
      <c r="DH11" s="21"/>
      <c r="DI11" s="21"/>
      <c r="DJ11" s="21"/>
      <c r="DK11" s="21"/>
      <c r="DL11" s="21"/>
      <c r="DM11" s="21"/>
      <c r="DN11" s="21"/>
      <c r="DO11" s="21"/>
      <c r="DP11" s="21"/>
      <c r="DQ11" s="21"/>
      <c r="DR11" s="21"/>
      <c r="DS11" s="21"/>
      <c r="DT11" s="21"/>
      <c r="DU11" s="21"/>
      <c r="DV11" s="21"/>
      <c r="DW11" s="21"/>
      <c r="DX11" s="21"/>
      <c r="DY11" s="21"/>
      <c r="DZ11" s="21"/>
      <c r="EA11" s="21"/>
      <c r="EB11" s="21"/>
      <c r="EC11" s="21"/>
      <c r="ED11" s="21"/>
      <c r="EE11" s="21"/>
      <c r="EF11" s="21"/>
      <c r="EG11" s="21"/>
      <c r="EH11" s="21"/>
      <c r="EI11" s="21"/>
      <c r="EJ11" s="21"/>
      <c r="EK11" s="21"/>
      <c r="EL11" s="21"/>
      <c r="EM11" s="21"/>
      <c r="EN11" s="21"/>
      <c r="EO11" s="21"/>
      <c r="EP11" s="21"/>
      <c r="EQ11" s="21"/>
      <c r="ER11" s="21"/>
      <c r="ES11" s="21"/>
      <c r="ET11" s="21"/>
      <c r="EU11" s="21"/>
      <c r="EV11" s="21"/>
      <c r="EW11" s="21"/>
      <c r="EX11" s="21"/>
      <c r="EY11" s="21"/>
      <c r="EZ11" s="21"/>
      <c r="FA11" s="21"/>
      <c r="FB11" s="21"/>
      <c r="FC11" s="21"/>
      <c r="FD11" s="21"/>
      <c r="FE11" s="21"/>
      <c r="FF11" s="21"/>
      <c r="FG11" s="21"/>
      <c r="FH11" s="21"/>
      <c r="FI11" s="21"/>
      <c r="FJ11" s="21"/>
      <c r="FK11" s="21"/>
      <c r="FL11" s="21"/>
      <c r="FM11" s="21"/>
      <c r="FN11" s="21"/>
      <c r="FO11" s="21"/>
      <c r="FP11" s="21"/>
      <c r="FQ11" s="21"/>
      <c r="FR11" s="21"/>
      <c r="FS11" s="21"/>
      <c r="FT11" s="21"/>
      <c r="FU11" s="21"/>
      <c r="FV11" s="21"/>
      <c r="FW11" s="21"/>
      <c r="FX11" s="21"/>
      <c r="FY11" s="21"/>
      <c r="FZ11" s="21"/>
      <c r="GA11" s="21"/>
      <c r="GB11" s="21"/>
      <c r="GC11" s="21"/>
      <c r="GD11" s="21"/>
      <c r="GE11" s="21"/>
      <c r="GF11" s="21"/>
      <c r="GG11" s="21"/>
      <c r="GH11" s="21"/>
      <c r="GI11" s="21"/>
      <c r="GJ11" s="21"/>
      <c r="GK11" s="21"/>
      <c r="GL11" s="21"/>
      <c r="GM11" s="21"/>
      <c r="GN11" s="21"/>
      <c r="GO11" s="21"/>
      <c r="GP11" s="21"/>
      <c r="GQ11" s="21"/>
      <c r="GR11" s="21"/>
      <c r="GS11" s="21"/>
      <c r="GT11" s="21"/>
      <c r="GU11" s="21"/>
      <c r="GV11" s="21"/>
      <c r="GW11" s="21"/>
      <c r="GX11" s="21"/>
      <c r="GY11" s="21"/>
      <c r="GZ11" s="21"/>
      <c r="HA11" s="21"/>
      <c r="HB11" s="21"/>
      <c r="HC11" s="21"/>
      <c r="HD11" s="21"/>
      <c r="HE11" s="21"/>
      <c r="HF11" s="21"/>
      <c r="HG11" s="21"/>
      <c r="HH11" s="21"/>
      <c r="HI11" s="21"/>
      <c r="HJ11" s="21"/>
      <c r="HK11" s="21"/>
      <c r="HL11" s="21"/>
      <c r="HM11" s="21"/>
      <c r="HN11" s="21"/>
      <c r="HO11" s="21"/>
      <c r="HP11" s="21"/>
      <c r="HQ11" s="21"/>
      <c r="HR11" s="21"/>
      <c r="HS11" s="21"/>
      <c r="HT11" s="21"/>
      <c r="HU11" s="21"/>
      <c r="HV11" s="21"/>
      <c r="HW11" s="21"/>
      <c r="HX11" s="21"/>
      <c r="HY11" s="21"/>
      <c r="HZ11" s="21"/>
      <c r="IA11" s="21"/>
      <c r="IB11" s="21"/>
      <c r="IC11" s="21"/>
      <c r="ID11" s="21"/>
      <c r="IE11" s="21"/>
      <c r="IF11" s="21"/>
      <c r="IG11" s="21"/>
      <c r="IH11" s="21"/>
      <c r="II11" s="21"/>
      <c r="IJ11" s="21"/>
      <c r="IK11" s="21"/>
      <c r="IL11" s="21"/>
      <c r="IM11" s="21"/>
      <c r="IN11" s="21"/>
      <c r="IO11" s="21"/>
      <c r="IP11" s="21"/>
      <c r="IQ11" s="21"/>
      <c r="IR11" s="21"/>
    </row>
    <row r="12" spans="1:252" ht="78.75">
      <c r="A12" s="19" t="s">
        <v>621</v>
      </c>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c r="DB12" s="21"/>
      <c r="DC12" s="21"/>
      <c r="DD12" s="21"/>
      <c r="DE12" s="21"/>
      <c r="DF12" s="21"/>
      <c r="DG12" s="21"/>
      <c r="DH12" s="21"/>
      <c r="DI12" s="21"/>
      <c r="DJ12" s="21"/>
      <c r="DK12" s="21"/>
      <c r="DL12" s="21"/>
      <c r="DM12" s="21"/>
      <c r="DN12" s="21"/>
      <c r="DO12" s="21"/>
      <c r="DP12" s="21"/>
      <c r="DQ12" s="21"/>
      <c r="DR12" s="21"/>
      <c r="DS12" s="21"/>
      <c r="DT12" s="21"/>
      <c r="DU12" s="21"/>
      <c r="DV12" s="21"/>
      <c r="DW12" s="21"/>
      <c r="DX12" s="21"/>
      <c r="DY12" s="21"/>
      <c r="DZ12" s="21"/>
      <c r="EA12" s="21"/>
      <c r="EB12" s="21"/>
      <c r="EC12" s="21"/>
      <c r="ED12" s="21"/>
      <c r="EE12" s="21"/>
      <c r="EF12" s="21"/>
      <c r="EG12" s="21"/>
      <c r="EH12" s="21"/>
      <c r="EI12" s="21"/>
      <c r="EJ12" s="21"/>
      <c r="EK12" s="21"/>
      <c r="EL12" s="21"/>
      <c r="EM12" s="21"/>
      <c r="EN12" s="21"/>
      <c r="EO12" s="21"/>
      <c r="EP12" s="21"/>
      <c r="EQ12" s="21"/>
      <c r="ER12" s="21"/>
      <c r="ES12" s="21"/>
      <c r="ET12" s="21"/>
      <c r="EU12" s="21"/>
      <c r="EV12" s="21"/>
      <c r="EW12" s="21"/>
      <c r="EX12" s="21"/>
      <c r="EY12" s="21"/>
      <c r="EZ12" s="21"/>
      <c r="FA12" s="21"/>
      <c r="FB12" s="21"/>
      <c r="FC12" s="21"/>
      <c r="FD12" s="21"/>
      <c r="FE12" s="21"/>
      <c r="FF12" s="21"/>
      <c r="FG12" s="21"/>
      <c r="FH12" s="21"/>
      <c r="FI12" s="21"/>
      <c r="FJ12" s="21"/>
      <c r="FK12" s="21"/>
      <c r="FL12" s="21"/>
      <c r="FM12" s="21"/>
      <c r="FN12" s="21"/>
      <c r="FO12" s="21"/>
      <c r="FP12" s="21"/>
      <c r="FQ12" s="21"/>
      <c r="FR12" s="21"/>
      <c r="FS12" s="21"/>
      <c r="FT12" s="21"/>
      <c r="FU12" s="21"/>
      <c r="FV12" s="21"/>
      <c r="FW12" s="21"/>
      <c r="FX12" s="21"/>
      <c r="FY12" s="21"/>
      <c r="FZ12" s="21"/>
      <c r="GA12" s="21"/>
      <c r="GB12" s="21"/>
      <c r="GC12" s="21"/>
      <c r="GD12" s="21"/>
      <c r="GE12" s="21"/>
      <c r="GF12" s="21"/>
      <c r="GG12" s="21"/>
      <c r="GH12" s="21"/>
      <c r="GI12" s="21"/>
      <c r="GJ12" s="21"/>
      <c r="GK12" s="21"/>
      <c r="GL12" s="21"/>
      <c r="GM12" s="21"/>
      <c r="GN12" s="21"/>
      <c r="GO12" s="21"/>
      <c r="GP12" s="21"/>
      <c r="GQ12" s="21"/>
      <c r="GR12" s="21"/>
      <c r="GS12" s="21"/>
      <c r="GT12" s="21"/>
      <c r="GU12" s="21"/>
      <c r="GV12" s="21"/>
      <c r="GW12" s="21"/>
      <c r="GX12" s="21"/>
      <c r="GY12" s="21"/>
      <c r="GZ12" s="21"/>
      <c r="HA12" s="21"/>
      <c r="HB12" s="21"/>
      <c r="HC12" s="21"/>
      <c r="HD12" s="21"/>
      <c r="HE12" s="21"/>
      <c r="HF12" s="21"/>
      <c r="HG12" s="21"/>
      <c r="HH12" s="21"/>
      <c r="HI12" s="21"/>
      <c r="HJ12" s="21"/>
      <c r="HK12" s="21"/>
      <c r="HL12" s="21"/>
      <c r="HM12" s="21"/>
      <c r="HN12" s="21"/>
      <c r="HO12" s="21"/>
      <c r="HP12" s="21"/>
      <c r="HQ12" s="21"/>
      <c r="HR12" s="21"/>
      <c r="HS12" s="21"/>
      <c r="HT12" s="21"/>
      <c r="HU12" s="21"/>
      <c r="HV12" s="21"/>
      <c r="HW12" s="21"/>
      <c r="HX12" s="21"/>
      <c r="HY12" s="21"/>
      <c r="HZ12" s="21"/>
      <c r="IA12" s="21"/>
      <c r="IB12" s="21"/>
      <c r="IC12" s="21"/>
      <c r="ID12" s="21"/>
      <c r="IE12" s="21"/>
      <c r="IF12" s="21"/>
      <c r="IG12" s="21"/>
      <c r="IH12" s="21"/>
      <c r="II12" s="21"/>
      <c r="IJ12" s="21"/>
      <c r="IK12" s="21"/>
      <c r="IL12" s="21"/>
      <c r="IM12" s="21"/>
      <c r="IN12" s="21"/>
      <c r="IO12" s="21"/>
      <c r="IP12" s="21"/>
      <c r="IQ12" s="21"/>
      <c r="IR12" s="21"/>
    </row>
    <row r="13" spans="1:252" ht="15.75">
      <c r="A13" s="19"/>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c r="DK13" s="21"/>
      <c r="DL13" s="21"/>
      <c r="DM13" s="21"/>
      <c r="DN13" s="21"/>
      <c r="DO13" s="21"/>
      <c r="DP13" s="21"/>
      <c r="DQ13" s="21"/>
      <c r="DR13" s="21"/>
      <c r="DS13" s="21"/>
      <c r="DT13" s="21"/>
      <c r="DU13" s="21"/>
      <c r="DV13" s="21"/>
      <c r="DW13" s="21"/>
      <c r="DX13" s="21"/>
      <c r="DY13" s="21"/>
      <c r="DZ13" s="21"/>
      <c r="EA13" s="21"/>
      <c r="EB13" s="21"/>
      <c r="EC13" s="21"/>
      <c r="ED13" s="21"/>
      <c r="EE13" s="21"/>
      <c r="EF13" s="21"/>
      <c r="EG13" s="21"/>
      <c r="EH13" s="21"/>
      <c r="EI13" s="21"/>
      <c r="EJ13" s="21"/>
      <c r="EK13" s="21"/>
      <c r="EL13" s="21"/>
      <c r="EM13" s="21"/>
      <c r="EN13" s="21"/>
      <c r="EO13" s="21"/>
      <c r="EP13" s="21"/>
      <c r="EQ13" s="21"/>
      <c r="ER13" s="21"/>
      <c r="ES13" s="21"/>
      <c r="ET13" s="21"/>
      <c r="EU13" s="21"/>
      <c r="EV13" s="21"/>
      <c r="EW13" s="21"/>
      <c r="EX13" s="21"/>
      <c r="EY13" s="21"/>
      <c r="EZ13" s="21"/>
      <c r="FA13" s="21"/>
      <c r="FB13" s="21"/>
      <c r="FC13" s="21"/>
      <c r="FD13" s="21"/>
      <c r="FE13" s="21"/>
      <c r="FF13" s="21"/>
      <c r="FG13" s="21"/>
      <c r="FH13" s="21"/>
      <c r="FI13" s="21"/>
      <c r="FJ13" s="21"/>
      <c r="FK13" s="21"/>
      <c r="FL13" s="21"/>
      <c r="FM13" s="21"/>
      <c r="FN13" s="21"/>
      <c r="FO13" s="21"/>
      <c r="FP13" s="21"/>
      <c r="FQ13" s="21"/>
      <c r="FR13" s="21"/>
      <c r="FS13" s="21"/>
      <c r="FT13" s="21"/>
      <c r="FU13" s="21"/>
      <c r="FV13" s="21"/>
      <c r="FW13" s="21"/>
      <c r="FX13" s="21"/>
      <c r="FY13" s="21"/>
      <c r="FZ13" s="21"/>
      <c r="GA13" s="21"/>
      <c r="GB13" s="21"/>
      <c r="GC13" s="21"/>
      <c r="GD13" s="21"/>
      <c r="GE13" s="21"/>
      <c r="GF13" s="21"/>
      <c r="GG13" s="21"/>
      <c r="GH13" s="21"/>
      <c r="GI13" s="21"/>
      <c r="GJ13" s="21"/>
      <c r="GK13" s="21"/>
      <c r="GL13" s="21"/>
      <c r="GM13" s="21"/>
      <c r="GN13" s="21"/>
      <c r="GO13" s="21"/>
      <c r="GP13" s="21"/>
      <c r="GQ13" s="21"/>
      <c r="GR13" s="21"/>
      <c r="GS13" s="21"/>
      <c r="GT13" s="21"/>
      <c r="GU13" s="21"/>
      <c r="GV13" s="21"/>
      <c r="GW13" s="21"/>
      <c r="GX13" s="21"/>
      <c r="GY13" s="21"/>
      <c r="GZ13" s="21"/>
      <c r="HA13" s="21"/>
      <c r="HB13" s="21"/>
      <c r="HC13" s="21"/>
      <c r="HD13" s="21"/>
      <c r="HE13" s="21"/>
      <c r="HF13" s="21"/>
      <c r="HG13" s="21"/>
      <c r="HH13" s="21"/>
      <c r="HI13" s="21"/>
      <c r="HJ13" s="21"/>
      <c r="HK13" s="21"/>
      <c r="HL13" s="21"/>
      <c r="HM13" s="21"/>
      <c r="HN13" s="21"/>
      <c r="HO13" s="21"/>
      <c r="HP13" s="21"/>
      <c r="HQ13" s="21"/>
      <c r="HR13" s="21"/>
      <c r="HS13" s="21"/>
      <c r="HT13" s="21"/>
      <c r="HU13" s="21"/>
      <c r="HV13" s="21"/>
      <c r="HW13" s="21"/>
      <c r="HX13" s="21"/>
      <c r="HY13" s="21"/>
      <c r="HZ13" s="21"/>
      <c r="IA13" s="21"/>
      <c r="IB13" s="21"/>
      <c r="IC13" s="21"/>
      <c r="ID13" s="21"/>
      <c r="IE13" s="21"/>
      <c r="IF13" s="21"/>
      <c r="IG13" s="21"/>
      <c r="IH13" s="21"/>
      <c r="II13" s="21"/>
      <c r="IJ13" s="21"/>
      <c r="IK13" s="21"/>
      <c r="IL13" s="21"/>
      <c r="IM13" s="21"/>
      <c r="IN13" s="21"/>
      <c r="IO13" s="21"/>
      <c r="IP13" s="21"/>
      <c r="IQ13" s="21"/>
      <c r="IR13" s="21"/>
    </row>
    <row r="14" spans="1:252" ht="31.5">
      <c r="A14" s="23" t="s">
        <v>20</v>
      </c>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c r="DB14" s="21"/>
      <c r="DC14" s="21"/>
      <c r="DD14" s="21"/>
      <c r="DE14" s="21"/>
      <c r="DF14" s="21"/>
      <c r="DG14" s="21"/>
      <c r="DH14" s="21"/>
      <c r="DI14" s="21"/>
      <c r="DJ14" s="21"/>
      <c r="DK14" s="21"/>
      <c r="DL14" s="21"/>
      <c r="DM14" s="21"/>
      <c r="DN14" s="21"/>
      <c r="DO14" s="21"/>
      <c r="DP14" s="21"/>
      <c r="DQ14" s="21"/>
      <c r="DR14" s="21"/>
      <c r="DS14" s="21"/>
      <c r="DT14" s="21"/>
      <c r="DU14" s="21"/>
      <c r="DV14" s="21"/>
      <c r="DW14" s="21"/>
      <c r="DX14" s="21"/>
      <c r="DY14" s="21"/>
      <c r="DZ14" s="21"/>
      <c r="EA14" s="21"/>
      <c r="EB14" s="21"/>
      <c r="EC14" s="21"/>
      <c r="ED14" s="21"/>
      <c r="EE14" s="21"/>
      <c r="EF14" s="21"/>
      <c r="EG14" s="21"/>
      <c r="EH14" s="21"/>
      <c r="EI14" s="21"/>
      <c r="EJ14" s="21"/>
      <c r="EK14" s="21"/>
      <c r="EL14" s="21"/>
      <c r="EM14" s="21"/>
      <c r="EN14" s="21"/>
      <c r="EO14" s="21"/>
      <c r="EP14" s="21"/>
      <c r="EQ14" s="21"/>
      <c r="ER14" s="21"/>
      <c r="ES14" s="21"/>
      <c r="ET14" s="21"/>
      <c r="EU14" s="21"/>
      <c r="EV14" s="21"/>
      <c r="EW14" s="21"/>
      <c r="EX14" s="21"/>
      <c r="EY14" s="21"/>
      <c r="EZ14" s="21"/>
      <c r="FA14" s="21"/>
      <c r="FB14" s="21"/>
      <c r="FC14" s="21"/>
      <c r="FD14" s="21"/>
      <c r="FE14" s="21"/>
      <c r="FF14" s="21"/>
      <c r="FG14" s="21"/>
      <c r="FH14" s="21"/>
      <c r="FI14" s="21"/>
      <c r="FJ14" s="21"/>
      <c r="FK14" s="21"/>
      <c r="FL14" s="21"/>
      <c r="FM14" s="21"/>
      <c r="FN14" s="21"/>
      <c r="FO14" s="21"/>
      <c r="FP14" s="21"/>
      <c r="FQ14" s="21"/>
      <c r="FR14" s="21"/>
      <c r="FS14" s="21"/>
      <c r="FT14" s="21"/>
      <c r="FU14" s="21"/>
      <c r="FV14" s="21"/>
      <c r="FW14" s="21"/>
      <c r="FX14" s="21"/>
      <c r="FY14" s="21"/>
      <c r="FZ14" s="21"/>
      <c r="GA14" s="21"/>
      <c r="GB14" s="21"/>
      <c r="GC14" s="21"/>
      <c r="GD14" s="21"/>
      <c r="GE14" s="21"/>
      <c r="GF14" s="21"/>
      <c r="GG14" s="21"/>
      <c r="GH14" s="21"/>
      <c r="GI14" s="21"/>
      <c r="GJ14" s="21"/>
      <c r="GK14" s="21"/>
      <c r="GL14" s="21"/>
      <c r="GM14" s="21"/>
      <c r="GN14" s="21"/>
      <c r="GO14" s="21"/>
      <c r="GP14" s="21"/>
      <c r="GQ14" s="21"/>
      <c r="GR14" s="21"/>
      <c r="GS14" s="21"/>
      <c r="GT14" s="21"/>
      <c r="GU14" s="21"/>
      <c r="GV14" s="21"/>
      <c r="GW14" s="21"/>
      <c r="GX14" s="21"/>
      <c r="GY14" s="21"/>
      <c r="GZ14" s="21"/>
      <c r="HA14" s="21"/>
      <c r="HB14" s="21"/>
      <c r="HC14" s="21"/>
      <c r="HD14" s="21"/>
      <c r="HE14" s="21"/>
      <c r="HF14" s="21"/>
      <c r="HG14" s="21"/>
      <c r="HH14" s="21"/>
      <c r="HI14" s="21"/>
      <c r="HJ14" s="21"/>
      <c r="HK14" s="21"/>
      <c r="HL14" s="21"/>
      <c r="HM14" s="21"/>
      <c r="HN14" s="21"/>
      <c r="HO14" s="21"/>
      <c r="HP14" s="21"/>
      <c r="HQ14" s="21"/>
      <c r="HR14" s="21"/>
      <c r="HS14" s="21"/>
      <c r="HT14" s="21"/>
      <c r="HU14" s="21"/>
      <c r="HV14" s="21"/>
      <c r="HW14" s="21"/>
      <c r="HX14" s="21"/>
      <c r="HY14" s="21"/>
      <c r="HZ14" s="21"/>
      <c r="IA14" s="21"/>
      <c r="IB14" s="21"/>
      <c r="IC14" s="21"/>
      <c r="ID14" s="21"/>
      <c r="IE14" s="21"/>
      <c r="IF14" s="21"/>
      <c r="IG14" s="21"/>
      <c r="IH14" s="21"/>
      <c r="II14" s="21"/>
      <c r="IJ14" s="21"/>
      <c r="IK14" s="21"/>
      <c r="IL14" s="21"/>
      <c r="IM14" s="21"/>
      <c r="IN14" s="21"/>
      <c r="IO14" s="21"/>
      <c r="IP14" s="21"/>
      <c r="IQ14" s="21"/>
      <c r="IR14" s="21"/>
    </row>
    <row r="15" spans="1:252" ht="31.5">
      <c r="A15" s="23" t="s">
        <v>21</v>
      </c>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c r="DB15" s="21"/>
      <c r="DC15" s="21"/>
      <c r="DD15" s="21"/>
      <c r="DE15" s="21"/>
      <c r="DF15" s="21"/>
      <c r="DG15" s="21"/>
      <c r="DH15" s="21"/>
      <c r="DI15" s="21"/>
      <c r="DJ15" s="21"/>
      <c r="DK15" s="21"/>
      <c r="DL15" s="21"/>
      <c r="DM15" s="21"/>
      <c r="DN15" s="21"/>
      <c r="DO15" s="21"/>
      <c r="DP15" s="21"/>
      <c r="DQ15" s="21"/>
      <c r="DR15" s="21"/>
      <c r="DS15" s="21"/>
      <c r="DT15" s="21"/>
      <c r="DU15" s="21"/>
      <c r="DV15" s="21"/>
      <c r="DW15" s="21"/>
      <c r="DX15" s="21"/>
      <c r="DY15" s="21"/>
      <c r="DZ15" s="21"/>
      <c r="EA15" s="21"/>
      <c r="EB15" s="21"/>
      <c r="EC15" s="21"/>
      <c r="ED15" s="21"/>
      <c r="EE15" s="21"/>
      <c r="EF15" s="21"/>
      <c r="EG15" s="21"/>
      <c r="EH15" s="21"/>
      <c r="EI15" s="21"/>
      <c r="EJ15" s="21"/>
      <c r="EK15" s="21"/>
      <c r="EL15" s="21"/>
      <c r="EM15" s="21"/>
      <c r="EN15" s="21"/>
      <c r="EO15" s="21"/>
      <c r="EP15" s="21"/>
      <c r="EQ15" s="21"/>
      <c r="ER15" s="21"/>
      <c r="ES15" s="21"/>
      <c r="ET15" s="21"/>
      <c r="EU15" s="21"/>
      <c r="EV15" s="21"/>
      <c r="EW15" s="21"/>
      <c r="EX15" s="21"/>
      <c r="EY15" s="21"/>
      <c r="EZ15" s="21"/>
      <c r="FA15" s="21"/>
      <c r="FB15" s="21"/>
      <c r="FC15" s="21"/>
      <c r="FD15" s="21"/>
      <c r="FE15" s="21"/>
      <c r="FF15" s="21"/>
      <c r="FG15" s="21"/>
      <c r="FH15" s="21"/>
      <c r="FI15" s="21"/>
      <c r="FJ15" s="21"/>
      <c r="FK15" s="21"/>
      <c r="FL15" s="21"/>
      <c r="FM15" s="21"/>
      <c r="FN15" s="21"/>
      <c r="FO15" s="21"/>
      <c r="FP15" s="21"/>
      <c r="FQ15" s="21"/>
      <c r="FR15" s="21"/>
      <c r="FS15" s="21"/>
      <c r="FT15" s="21"/>
      <c r="FU15" s="21"/>
      <c r="FV15" s="21"/>
      <c r="FW15" s="21"/>
      <c r="FX15" s="21"/>
      <c r="FY15" s="21"/>
      <c r="FZ15" s="21"/>
      <c r="GA15" s="21"/>
      <c r="GB15" s="21"/>
      <c r="GC15" s="21"/>
      <c r="GD15" s="21"/>
      <c r="GE15" s="21"/>
      <c r="GF15" s="21"/>
      <c r="GG15" s="21"/>
      <c r="GH15" s="21"/>
      <c r="GI15" s="21"/>
      <c r="GJ15" s="21"/>
      <c r="GK15" s="21"/>
      <c r="GL15" s="21"/>
      <c r="GM15" s="21"/>
      <c r="GN15" s="21"/>
      <c r="GO15" s="21"/>
      <c r="GP15" s="21"/>
      <c r="GQ15" s="21"/>
      <c r="GR15" s="21"/>
      <c r="GS15" s="21"/>
      <c r="GT15" s="21"/>
      <c r="GU15" s="21"/>
      <c r="GV15" s="21"/>
      <c r="GW15" s="21"/>
      <c r="GX15" s="21"/>
      <c r="GY15" s="21"/>
      <c r="GZ15" s="21"/>
      <c r="HA15" s="21"/>
      <c r="HB15" s="21"/>
      <c r="HC15" s="21"/>
      <c r="HD15" s="21"/>
      <c r="HE15" s="21"/>
      <c r="HF15" s="21"/>
      <c r="HG15" s="21"/>
      <c r="HH15" s="21"/>
      <c r="HI15" s="21"/>
      <c r="HJ15" s="21"/>
      <c r="HK15" s="21"/>
      <c r="HL15" s="21"/>
      <c r="HM15" s="21"/>
      <c r="HN15" s="21"/>
      <c r="HO15" s="21"/>
      <c r="HP15" s="21"/>
      <c r="HQ15" s="21"/>
      <c r="HR15" s="21"/>
      <c r="HS15" s="21"/>
      <c r="HT15" s="21"/>
      <c r="HU15" s="21"/>
      <c r="HV15" s="21"/>
      <c r="HW15" s="21"/>
      <c r="HX15" s="21"/>
      <c r="HY15" s="21"/>
      <c r="HZ15" s="21"/>
      <c r="IA15" s="21"/>
      <c r="IB15" s="21"/>
      <c r="IC15" s="21"/>
      <c r="ID15" s="21"/>
      <c r="IE15" s="21"/>
      <c r="IF15" s="21"/>
      <c r="IG15" s="21"/>
      <c r="IH15" s="21"/>
      <c r="II15" s="21"/>
      <c r="IJ15" s="21"/>
      <c r="IK15" s="21"/>
      <c r="IL15" s="21"/>
      <c r="IM15" s="21"/>
      <c r="IN15" s="21"/>
      <c r="IO15" s="21"/>
      <c r="IP15" s="21"/>
      <c r="IQ15" s="21"/>
      <c r="IR15" s="21"/>
    </row>
    <row r="16" spans="1:252" ht="31.5">
      <c r="A16" s="23" t="s">
        <v>22</v>
      </c>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c r="DA16" s="21"/>
      <c r="DB16" s="21"/>
      <c r="DC16" s="21"/>
      <c r="DD16" s="21"/>
      <c r="DE16" s="21"/>
      <c r="DF16" s="21"/>
      <c r="DG16" s="21"/>
      <c r="DH16" s="21"/>
      <c r="DI16" s="21"/>
      <c r="DJ16" s="21"/>
      <c r="DK16" s="21"/>
      <c r="DL16" s="21"/>
      <c r="DM16" s="21"/>
      <c r="DN16" s="21"/>
      <c r="DO16" s="21"/>
      <c r="DP16" s="21"/>
      <c r="DQ16" s="21"/>
      <c r="DR16" s="21"/>
      <c r="DS16" s="21"/>
      <c r="DT16" s="21"/>
      <c r="DU16" s="21"/>
      <c r="DV16" s="21"/>
      <c r="DW16" s="21"/>
      <c r="DX16" s="21"/>
      <c r="DY16" s="21"/>
      <c r="DZ16" s="21"/>
      <c r="EA16" s="21"/>
      <c r="EB16" s="21"/>
      <c r="EC16" s="21"/>
      <c r="ED16" s="21"/>
      <c r="EE16" s="21"/>
      <c r="EF16" s="21"/>
      <c r="EG16" s="21"/>
      <c r="EH16" s="21"/>
      <c r="EI16" s="21"/>
      <c r="EJ16" s="21"/>
      <c r="EK16" s="21"/>
      <c r="EL16" s="21"/>
      <c r="EM16" s="21"/>
      <c r="EN16" s="21"/>
      <c r="EO16" s="21"/>
      <c r="EP16" s="21"/>
      <c r="EQ16" s="21"/>
      <c r="ER16" s="21"/>
      <c r="ES16" s="21"/>
      <c r="ET16" s="21"/>
      <c r="EU16" s="21"/>
      <c r="EV16" s="21"/>
      <c r="EW16" s="21"/>
      <c r="EX16" s="21"/>
      <c r="EY16" s="21"/>
      <c r="EZ16" s="21"/>
      <c r="FA16" s="21"/>
      <c r="FB16" s="21"/>
      <c r="FC16" s="21"/>
      <c r="FD16" s="21"/>
      <c r="FE16" s="21"/>
      <c r="FF16" s="21"/>
      <c r="FG16" s="21"/>
      <c r="FH16" s="21"/>
      <c r="FI16" s="21"/>
      <c r="FJ16" s="21"/>
      <c r="FK16" s="21"/>
      <c r="FL16" s="21"/>
      <c r="FM16" s="21"/>
      <c r="FN16" s="21"/>
      <c r="FO16" s="21"/>
      <c r="FP16" s="21"/>
      <c r="FQ16" s="21"/>
      <c r="FR16" s="21"/>
      <c r="FS16" s="21"/>
      <c r="FT16" s="21"/>
      <c r="FU16" s="21"/>
      <c r="FV16" s="21"/>
      <c r="FW16" s="21"/>
      <c r="FX16" s="21"/>
      <c r="FY16" s="21"/>
      <c r="FZ16" s="21"/>
      <c r="GA16" s="21"/>
      <c r="GB16" s="21"/>
      <c r="GC16" s="21"/>
      <c r="GD16" s="21"/>
      <c r="GE16" s="21"/>
      <c r="GF16" s="21"/>
      <c r="GG16" s="21"/>
      <c r="GH16" s="21"/>
      <c r="GI16" s="21"/>
      <c r="GJ16" s="21"/>
      <c r="GK16" s="21"/>
      <c r="GL16" s="21"/>
      <c r="GM16" s="21"/>
      <c r="GN16" s="21"/>
      <c r="GO16" s="21"/>
      <c r="GP16" s="21"/>
      <c r="GQ16" s="21"/>
      <c r="GR16" s="21"/>
      <c r="GS16" s="21"/>
      <c r="GT16" s="21"/>
      <c r="GU16" s="21"/>
      <c r="GV16" s="21"/>
      <c r="GW16" s="21"/>
      <c r="GX16" s="21"/>
      <c r="GY16" s="21"/>
      <c r="GZ16" s="21"/>
      <c r="HA16" s="21"/>
      <c r="HB16" s="21"/>
      <c r="HC16" s="21"/>
      <c r="HD16" s="21"/>
      <c r="HE16" s="21"/>
      <c r="HF16" s="21"/>
      <c r="HG16" s="21"/>
      <c r="HH16" s="21"/>
      <c r="HI16" s="21"/>
      <c r="HJ16" s="21"/>
      <c r="HK16" s="21"/>
      <c r="HL16" s="21"/>
      <c r="HM16" s="21"/>
      <c r="HN16" s="21"/>
      <c r="HO16" s="21"/>
      <c r="HP16" s="21"/>
      <c r="HQ16" s="21"/>
      <c r="HR16" s="21"/>
      <c r="HS16" s="21"/>
      <c r="HT16" s="21"/>
      <c r="HU16" s="21"/>
      <c r="HV16" s="21"/>
      <c r="HW16" s="21"/>
      <c r="HX16" s="21"/>
      <c r="HY16" s="21"/>
      <c r="HZ16" s="21"/>
      <c r="IA16" s="21"/>
      <c r="IB16" s="21"/>
      <c r="IC16" s="21"/>
      <c r="ID16" s="21"/>
      <c r="IE16" s="21"/>
      <c r="IF16" s="21"/>
      <c r="IG16" s="21"/>
      <c r="IH16" s="21"/>
      <c r="II16" s="21"/>
      <c r="IJ16" s="21"/>
      <c r="IK16" s="21"/>
      <c r="IL16" s="21"/>
      <c r="IM16" s="21"/>
      <c r="IN16" s="21"/>
      <c r="IO16" s="21"/>
      <c r="IP16" s="21"/>
      <c r="IQ16" s="21"/>
      <c r="IR16" s="21"/>
    </row>
    <row r="17" spans="1:252" ht="31.5">
      <c r="A17" s="23" t="s">
        <v>23</v>
      </c>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row>
    <row r="18" spans="1:252" ht="31.5">
      <c r="A18" s="23" t="s">
        <v>24</v>
      </c>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c r="DA18" s="21"/>
      <c r="DB18" s="21"/>
      <c r="DC18" s="21"/>
      <c r="DD18" s="21"/>
      <c r="DE18" s="21"/>
      <c r="DF18" s="21"/>
      <c r="DG18" s="21"/>
      <c r="DH18" s="21"/>
      <c r="DI18" s="21"/>
      <c r="DJ18" s="21"/>
      <c r="DK18" s="21"/>
      <c r="DL18" s="21"/>
      <c r="DM18" s="21"/>
      <c r="DN18" s="21"/>
      <c r="DO18" s="21"/>
      <c r="DP18" s="21"/>
      <c r="DQ18" s="21"/>
      <c r="DR18" s="21"/>
      <c r="DS18" s="21"/>
      <c r="DT18" s="21"/>
      <c r="DU18" s="21"/>
      <c r="DV18" s="21"/>
      <c r="DW18" s="21"/>
      <c r="DX18" s="21"/>
      <c r="DY18" s="21"/>
      <c r="DZ18" s="21"/>
      <c r="EA18" s="21"/>
      <c r="EB18" s="21"/>
      <c r="EC18" s="21"/>
      <c r="ED18" s="21"/>
      <c r="EE18" s="21"/>
      <c r="EF18" s="21"/>
      <c r="EG18" s="21"/>
      <c r="EH18" s="21"/>
      <c r="EI18" s="21"/>
      <c r="EJ18" s="21"/>
      <c r="EK18" s="21"/>
      <c r="EL18" s="21"/>
      <c r="EM18" s="21"/>
      <c r="EN18" s="21"/>
      <c r="EO18" s="21"/>
      <c r="EP18" s="21"/>
      <c r="EQ18" s="21"/>
      <c r="ER18" s="21"/>
      <c r="ES18" s="21"/>
      <c r="ET18" s="21"/>
      <c r="EU18" s="21"/>
      <c r="EV18" s="21"/>
      <c r="EW18" s="21"/>
      <c r="EX18" s="21"/>
      <c r="EY18" s="21"/>
      <c r="EZ18" s="21"/>
      <c r="FA18" s="21"/>
      <c r="FB18" s="21"/>
      <c r="FC18" s="21"/>
      <c r="FD18" s="21"/>
      <c r="FE18" s="21"/>
      <c r="FF18" s="21"/>
      <c r="FG18" s="21"/>
      <c r="FH18" s="21"/>
      <c r="FI18" s="21"/>
      <c r="FJ18" s="21"/>
      <c r="FK18" s="21"/>
      <c r="FL18" s="21"/>
      <c r="FM18" s="21"/>
      <c r="FN18" s="21"/>
      <c r="FO18" s="21"/>
      <c r="FP18" s="21"/>
      <c r="FQ18" s="21"/>
      <c r="FR18" s="21"/>
      <c r="FS18" s="21"/>
      <c r="FT18" s="21"/>
      <c r="FU18" s="21"/>
      <c r="FV18" s="21"/>
      <c r="FW18" s="21"/>
      <c r="FX18" s="21"/>
      <c r="FY18" s="21"/>
      <c r="FZ18" s="21"/>
      <c r="GA18" s="21"/>
      <c r="GB18" s="21"/>
      <c r="GC18" s="21"/>
      <c r="GD18" s="21"/>
      <c r="GE18" s="21"/>
      <c r="GF18" s="21"/>
      <c r="GG18" s="21"/>
      <c r="GH18" s="21"/>
      <c r="GI18" s="21"/>
      <c r="GJ18" s="21"/>
      <c r="GK18" s="21"/>
      <c r="GL18" s="21"/>
      <c r="GM18" s="21"/>
      <c r="GN18" s="21"/>
      <c r="GO18" s="21"/>
      <c r="GP18" s="21"/>
      <c r="GQ18" s="21"/>
      <c r="GR18" s="21"/>
      <c r="GS18" s="21"/>
      <c r="GT18" s="21"/>
      <c r="GU18" s="21"/>
      <c r="GV18" s="21"/>
      <c r="GW18" s="21"/>
      <c r="GX18" s="21"/>
      <c r="GY18" s="21"/>
      <c r="GZ18" s="21"/>
      <c r="HA18" s="21"/>
      <c r="HB18" s="21"/>
      <c r="HC18" s="21"/>
      <c r="HD18" s="21"/>
      <c r="HE18" s="21"/>
      <c r="HF18" s="21"/>
      <c r="HG18" s="21"/>
      <c r="HH18" s="21"/>
      <c r="HI18" s="21"/>
      <c r="HJ18" s="21"/>
      <c r="HK18" s="21"/>
      <c r="HL18" s="21"/>
      <c r="HM18" s="21"/>
      <c r="HN18" s="21"/>
      <c r="HO18" s="21"/>
      <c r="HP18" s="21"/>
      <c r="HQ18" s="21"/>
      <c r="HR18" s="21"/>
      <c r="HS18" s="21"/>
      <c r="HT18" s="21"/>
      <c r="HU18" s="21"/>
      <c r="HV18" s="21"/>
      <c r="HW18" s="21"/>
      <c r="HX18" s="21"/>
      <c r="HY18" s="21"/>
      <c r="HZ18" s="21"/>
      <c r="IA18" s="21"/>
      <c r="IB18" s="21"/>
      <c r="IC18" s="21"/>
      <c r="ID18" s="21"/>
      <c r="IE18" s="21"/>
      <c r="IF18" s="21"/>
      <c r="IG18" s="21"/>
      <c r="IH18" s="21"/>
      <c r="II18" s="21"/>
      <c r="IJ18" s="21"/>
      <c r="IK18" s="21"/>
      <c r="IL18" s="21"/>
      <c r="IM18" s="21"/>
      <c r="IN18" s="21"/>
      <c r="IO18" s="21"/>
      <c r="IP18" s="21"/>
      <c r="IQ18" s="21"/>
      <c r="IR18" s="21"/>
    </row>
    <row r="19" spans="1:252" ht="15.75">
      <c r="A19" s="19"/>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c r="DA19" s="21"/>
      <c r="DB19" s="21"/>
      <c r="DC19" s="21"/>
      <c r="DD19" s="21"/>
      <c r="DE19" s="21"/>
      <c r="DF19" s="21"/>
      <c r="DG19" s="21"/>
      <c r="DH19" s="21"/>
      <c r="DI19" s="21"/>
      <c r="DJ19" s="21"/>
      <c r="DK19" s="21"/>
      <c r="DL19" s="21"/>
      <c r="DM19" s="21"/>
      <c r="DN19" s="21"/>
      <c r="DO19" s="21"/>
      <c r="DP19" s="21"/>
      <c r="DQ19" s="21"/>
      <c r="DR19" s="21"/>
      <c r="DS19" s="21"/>
      <c r="DT19" s="21"/>
      <c r="DU19" s="21"/>
      <c r="DV19" s="21"/>
      <c r="DW19" s="21"/>
      <c r="DX19" s="21"/>
      <c r="DY19" s="21"/>
      <c r="DZ19" s="21"/>
      <c r="EA19" s="21"/>
      <c r="EB19" s="21"/>
      <c r="EC19" s="21"/>
      <c r="ED19" s="21"/>
      <c r="EE19" s="21"/>
      <c r="EF19" s="21"/>
      <c r="EG19" s="21"/>
      <c r="EH19" s="21"/>
      <c r="EI19" s="21"/>
      <c r="EJ19" s="21"/>
      <c r="EK19" s="21"/>
      <c r="EL19" s="21"/>
      <c r="EM19" s="21"/>
      <c r="EN19" s="21"/>
      <c r="EO19" s="21"/>
      <c r="EP19" s="21"/>
      <c r="EQ19" s="21"/>
      <c r="ER19" s="21"/>
      <c r="ES19" s="21"/>
      <c r="ET19" s="21"/>
      <c r="EU19" s="21"/>
      <c r="EV19" s="21"/>
      <c r="EW19" s="21"/>
      <c r="EX19" s="21"/>
      <c r="EY19" s="21"/>
      <c r="EZ19" s="21"/>
      <c r="FA19" s="21"/>
      <c r="FB19" s="21"/>
      <c r="FC19" s="21"/>
      <c r="FD19" s="21"/>
      <c r="FE19" s="21"/>
      <c r="FF19" s="21"/>
      <c r="FG19" s="21"/>
      <c r="FH19" s="21"/>
      <c r="FI19" s="21"/>
      <c r="FJ19" s="21"/>
      <c r="FK19" s="21"/>
      <c r="FL19" s="21"/>
      <c r="FM19" s="21"/>
      <c r="FN19" s="21"/>
      <c r="FO19" s="21"/>
      <c r="FP19" s="21"/>
      <c r="FQ19" s="21"/>
      <c r="FR19" s="21"/>
      <c r="FS19" s="21"/>
      <c r="FT19" s="21"/>
      <c r="FU19" s="21"/>
      <c r="FV19" s="21"/>
      <c r="FW19" s="21"/>
      <c r="FX19" s="21"/>
      <c r="FY19" s="21"/>
      <c r="FZ19" s="21"/>
      <c r="GA19" s="21"/>
      <c r="GB19" s="21"/>
      <c r="GC19" s="21"/>
      <c r="GD19" s="21"/>
      <c r="GE19" s="21"/>
      <c r="GF19" s="21"/>
      <c r="GG19" s="21"/>
      <c r="GH19" s="21"/>
      <c r="GI19" s="21"/>
      <c r="GJ19" s="21"/>
      <c r="GK19" s="21"/>
      <c r="GL19" s="21"/>
      <c r="GM19" s="21"/>
      <c r="GN19" s="21"/>
      <c r="GO19" s="21"/>
      <c r="GP19" s="21"/>
      <c r="GQ19" s="21"/>
      <c r="GR19" s="21"/>
      <c r="GS19" s="21"/>
      <c r="GT19" s="21"/>
      <c r="GU19" s="21"/>
      <c r="GV19" s="21"/>
      <c r="GW19" s="21"/>
      <c r="GX19" s="21"/>
      <c r="GY19" s="21"/>
      <c r="GZ19" s="21"/>
      <c r="HA19" s="21"/>
      <c r="HB19" s="21"/>
      <c r="HC19" s="21"/>
      <c r="HD19" s="21"/>
      <c r="HE19" s="21"/>
      <c r="HF19" s="21"/>
      <c r="HG19" s="21"/>
      <c r="HH19" s="21"/>
      <c r="HI19" s="21"/>
      <c r="HJ19" s="21"/>
      <c r="HK19" s="21"/>
      <c r="HL19" s="21"/>
      <c r="HM19" s="21"/>
      <c r="HN19" s="21"/>
      <c r="HO19" s="21"/>
      <c r="HP19" s="21"/>
      <c r="HQ19" s="21"/>
      <c r="HR19" s="21"/>
      <c r="HS19" s="21"/>
      <c r="HT19" s="21"/>
      <c r="HU19" s="21"/>
      <c r="HV19" s="21"/>
      <c r="HW19" s="21"/>
      <c r="HX19" s="21"/>
      <c r="HY19" s="21"/>
      <c r="HZ19" s="21"/>
      <c r="IA19" s="21"/>
      <c r="IB19" s="21"/>
      <c r="IC19" s="21"/>
      <c r="ID19" s="21"/>
      <c r="IE19" s="21"/>
      <c r="IF19" s="21"/>
      <c r="IG19" s="21"/>
      <c r="IH19" s="21"/>
      <c r="II19" s="21"/>
      <c r="IJ19" s="21"/>
      <c r="IK19" s="21"/>
      <c r="IL19" s="21"/>
      <c r="IM19" s="21"/>
      <c r="IN19" s="21"/>
      <c r="IO19" s="21"/>
      <c r="IP19" s="21"/>
      <c r="IQ19" s="21"/>
      <c r="IR19" s="21"/>
    </row>
    <row r="20" spans="1:252" ht="15.75">
      <c r="A20" s="19"/>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c r="DA20" s="21"/>
      <c r="DB20" s="21"/>
      <c r="DC20" s="21"/>
      <c r="DD20" s="21"/>
      <c r="DE20" s="21"/>
      <c r="DF20" s="21"/>
      <c r="DG20" s="21"/>
      <c r="DH20" s="21"/>
      <c r="DI20" s="21"/>
      <c r="DJ20" s="21"/>
      <c r="DK20" s="21"/>
      <c r="DL20" s="21"/>
      <c r="DM20" s="21"/>
      <c r="DN20" s="21"/>
      <c r="DO20" s="21"/>
      <c r="DP20" s="21"/>
      <c r="DQ20" s="21"/>
      <c r="DR20" s="21"/>
      <c r="DS20" s="21"/>
      <c r="DT20" s="21"/>
      <c r="DU20" s="21"/>
      <c r="DV20" s="21"/>
      <c r="DW20" s="21"/>
      <c r="DX20" s="21"/>
      <c r="DY20" s="21"/>
      <c r="DZ20" s="21"/>
      <c r="EA20" s="21"/>
      <c r="EB20" s="21"/>
      <c r="EC20" s="21"/>
      <c r="ED20" s="21"/>
      <c r="EE20" s="21"/>
      <c r="EF20" s="21"/>
      <c r="EG20" s="21"/>
      <c r="EH20" s="21"/>
      <c r="EI20" s="21"/>
      <c r="EJ20" s="21"/>
      <c r="EK20" s="21"/>
      <c r="EL20" s="21"/>
      <c r="EM20" s="21"/>
      <c r="EN20" s="21"/>
      <c r="EO20" s="21"/>
      <c r="EP20" s="21"/>
      <c r="EQ20" s="21"/>
      <c r="ER20" s="21"/>
      <c r="ES20" s="21"/>
      <c r="ET20" s="21"/>
      <c r="EU20" s="21"/>
      <c r="EV20" s="21"/>
      <c r="EW20" s="21"/>
      <c r="EX20" s="21"/>
      <c r="EY20" s="21"/>
      <c r="EZ20" s="21"/>
      <c r="FA20" s="21"/>
      <c r="FB20" s="21"/>
      <c r="FC20" s="21"/>
      <c r="FD20" s="21"/>
      <c r="FE20" s="21"/>
      <c r="FF20" s="21"/>
      <c r="FG20" s="21"/>
      <c r="FH20" s="21"/>
      <c r="FI20" s="21"/>
      <c r="FJ20" s="21"/>
      <c r="FK20" s="21"/>
      <c r="FL20" s="21"/>
      <c r="FM20" s="21"/>
      <c r="FN20" s="21"/>
      <c r="FO20" s="21"/>
      <c r="FP20" s="21"/>
      <c r="FQ20" s="21"/>
      <c r="FR20" s="21"/>
      <c r="FS20" s="21"/>
      <c r="FT20" s="21"/>
      <c r="FU20" s="21"/>
      <c r="FV20" s="21"/>
      <c r="FW20" s="21"/>
      <c r="FX20" s="21"/>
      <c r="FY20" s="21"/>
      <c r="FZ20" s="21"/>
      <c r="GA20" s="21"/>
      <c r="GB20" s="21"/>
      <c r="GC20" s="21"/>
      <c r="GD20" s="21"/>
      <c r="GE20" s="21"/>
      <c r="GF20" s="21"/>
      <c r="GG20" s="21"/>
      <c r="GH20" s="21"/>
      <c r="GI20" s="21"/>
      <c r="GJ20" s="21"/>
      <c r="GK20" s="21"/>
      <c r="GL20" s="21"/>
      <c r="GM20" s="21"/>
      <c r="GN20" s="21"/>
      <c r="GO20" s="21"/>
      <c r="GP20" s="21"/>
      <c r="GQ20" s="21"/>
      <c r="GR20" s="21"/>
      <c r="GS20" s="21"/>
      <c r="GT20" s="21"/>
      <c r="GU20" s="21"/>
      <c r="GV20" s="21"/>
      <c r="GW20" s="21"/>
      <c r="GX20" s="21"/>
      <c r="GY20" s="21"/>
      <c r="GZ20" s="21"/>
      <c r="HA20" s="21"/>
      <c r="HB20" s="21"/>
      <c r="HC20" s="21"/>
      <c r="HD20" s="21"/>
      <c r="HE20" s="21"/>
      <c r="HF20" s="21"/>
      <c r="HG20" s="21"/>
      <c r="HH20" s="21"/>
      <c r="HI20" s="21"/>
      <c r="HJ20" s="21"/>
      <c r="HK20" s="21"/>
      <c r="HL20" s="21"/>
      <c r="HM20" s="21"/>
      <c r="HN20" s="21"/>
      <c r="HO20" s="21"/>
      <c r="HP20" s="21"/>
      <c r="HQ20" s="21"/>
      <c r="HR20" s="21"/>
      <c r="HS20" s="21"/>
      <c r="HT20" s="21"/>
      <c r="HU20" s="21"/>
      <c r="HV20" s="21"/>
      <c r="HW20" s="21"/>
      <c r="HX20" s="21"/>
      <c r="HY20" s="21"/>
      <c r="HZ20" s="21"/>
      <c r="IA20" s="21"/>
      <c r="IB20" s="21"/>
      <c r="IC20" s="21"/>
      <c r="ID20" s="21"/>
      <c r="IE20" s="21"/>
      <c r="IF20" s="21"/>
      <c r="IG20" s="21"/>
      <c r="IH20" s="21"/>
      <c r="II20" s="21"/>
      <c r="IJ20" s="21"/>
      <c r="IK20" s="21"/>
      <c r="IL20" s="21"/>
      <c r="IM20" s="21"/>
      <c r="IN20" s="21"/>
      <c r="IO20" s="21"/>
      <c r="IP20" s="21"/>
      <c r="IQ20" s="21"/>
      <c r="IR20" s="21"/>
    </row>
    <row r="21" spans="1:252" ht="15.75">
      <c r="A21" s="19"/>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c r="DB21" s="21"/>
      <c r="DC21" s="21"/>
      <c r="DD21" s="21"/>
      <c r="DE21" s="21"/>
      <c r="DF21" s="21"/>
      <c r="DG21" s="21"/>
      <c r="DH21" s="21"/>
      <c r="DI21" s="21"/>
      <c r="DJ21" s="21"/>
      <c r="DK21" s="21"/>
      <c r="DL21" s="21"/>
      <c r="DM21" s="21"/>
      <c r="DN21" s="21"/>
      <c r="DO21" s="21"/>
      <c r="DP21" s="21"/>
      <c r="DQ21" s="21"/>
      <c r="DR21" s="21"/>
      <c r="DS21" s="21"/>
      <c r="DT21" s="21"/>
      <c r="DU21" s="21"/>
      <c r="DV21" s="21"/>
      <c r="DW21" s="21"/>
      <c r="DX21" s="21"/>
      <c r="DY21" s="21"/>
      <c r="DZ21" s="21"/>
      <c r="EA21" s="21"/>
      <c r="EB21" s="21"/>
      <c r="EC21" s="21"/>
      <c r="ED21" s="21"/>
      <c r="EE21" s="21"/>
      <c r="EF21" s="21"/>
      <c r="EG21" s="21"/>
      <c r="EH21" s="21"/>
      <c r="EI21" s="21"/>
      <c r="EJ21" s="21"/>
      <c r="EK21" s="21"/>
      <c r="EL21" s="21"/>
      <c r="EM21" s="21"/>
      <c r="EN21" s="21"/>
      <c r="EO21" s="21"/>
      <c r="EP21" s="21"/>
      <c r="EQ21" s="21"/>
      <c r="ER21" s="21"/>
      <c r="ES21" s="21"/>
      <c r="ET21" s="21"/>
      <c r="EU21" s="21"/>
      <c r="EV21" s="21"/>
      <c r="EW21" s="21"/>
      <c r="EX21" s="21"/>
      <c r="EY21" s="21"/>
      <c r="EZ21" s="21"/>
      <c r="FA21" s="21"/>
      <c r="FB21" s="21"/>
      <c r="FC21" s="21"/>
      <c r="FD21" s="21"/>
      <c r="FE21" s="21"/>
      <c r="FF21" s="21"/>
      <c r="FG21" s="21"/>
      <c r="FH21" s="21"/>
      <c r="FI21" s="21"/>
      <c r="FJ21" s="21"/>
      <c r="FK21" s="21"/>
      <c r="FL21" s="21"/>
      <c r="FM21" s="21"/>
      <c r="FN21" s="21"/>
      <c r="FO21" s="21"/>
      <c r="FP21" s="21"/>
      <c r="FQ21" s="21"/>
      <c r="FR21" s="21"/>
      <c r="FS21" s="21"/>
      <c r="FT21" s="21"/>
      <c r="FU21" s="21"/>
      <c r="FV21" s="21"/>
      <c r="FW21" s="21"/>
      <c r="FX21" s="21"/>
      <c r="FY21" s="21"/>
      <c r="FZ21" s="21"/>
      <c r="GA21" s="21"/>
      <c r="GB21" s="21"/>
      <c r="GC21" s="21"/>
      <c r="GD21" s="21"/>
      <c r="GE21" s="21"/>
      <c r="GF21" s="21"/>
      <c r="GG21" s="21"/>
      <c r="GH21" s="21"/>
      <c r="GI21" s="21"/>
      <c r="GJ21" s="21"/>
      <c r="GK21" s="21"/>
      <c r="GL21" s="21"/>
      <c r="GM21" s="21"/>
      <c r="GN21" s="21"/>
      <c r="GO21" s="21"/>
      <c r="GP21" s="21"/>
      <c r="GQ21" s="21"/>
      <c r="GR21" s="21"/>
      <c r="GS21" s="21"/>
      <c r="GT21" s="21"/>
      <c r="GU21" s="21"/>
      <c r="GV21" s="21"/>
      <c r="GW21" s="21"/>
      <c r="GX21" s="21"/>
      <c r="GY21" s="21"/>
      <c r="GZ21" s="21"/>
      <c r="HA21" s="21"/>
      <c r="HB21" s="21"/>
      <c r="HC21" s="21"/>
      <c r="HD21" s="21"/>
      <c r="HE21" s="21"/>
      <c r="HF21" s="21"/>
      <c r="HG21" s="21"/>
      <c r="HH21" s="21"/>
      <c r="HI21" s="21"/>
      <c r="HJ21" s="21"/>
      <c r="HK21" s="21"/>
      <c r="HL21" s="21"/>
      <c r="HM21" s="21"/>
      <c r="HN21" s="21"/>
      <c r="HO21" s="21"/>
      <c r="HP21" s="21"/>
      <c r="HQ21" s="21"/>
      <c r="HR21" s="21"/>
      <c r="HS21" s="21"/>
      <c r="HT21" s="21"/>
      <c r="HU21" s="21"/>
      <c r="HV21" s="21"/>
      <c r="HW21" s="21"/>
      <c r="HX21" s="21"/>
      <c r="HY21" s="21"/>
      <c r="HZ21" s="21"/>
      <c r="IA21" s="21"/>
      <c r="IB21" s="21"/>
      <c r="IC21" s="21"/>
      <c r="ID21" s="21"/>
      <c r="IE21" s="21"/>
      <c r="IF21" s="21"/>
      <c r="IG21" s="21"/>
      <c r="IH21" s="21"/>
      <c r="II21" s="21"/>
      <c r="IJ21" s="21"/>
      <c r="IK21" s="21"/>
      <c r="IL21" s="21"/>
      <c r="IM21" s="21"/>
      <c r="IN21" s="21"/>
      <c r="IO21" s="21"/>
      <c r="IP21" s="21"/>
      <c r="IQ21" s="21"/>
      <c r="IR21" s="21"/>
    </row>
    <row r="22" spans="1:252" ht="15.75">
      <c r="A22" s="19"/>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c r="DB22" s="21"/>
      <c r="DC22" s="21"/>
      <c r="DD22" s="21"/>
      <c r="DE22" s="21"/>
      <c r="DF22" s="21"/>
      <c r="DG22" s="21"/>
      <c r="DH22" s="21"/>
      <c r="DI22" s="21"/>
      <c r="DJ22" s="21"/>
      <c r="DK22" s="21"/>
      <c r="DL22" s="21"/>
      <c r="DM22" s="21"/>
      <c r="DN22" s="21"/>
      <c r="DO22" s="21"/>
      <c r="DP22" s="21"/>
      <c r="DQ22" s="21"/>
      <c r="DR22" s="21"/>
      <c r="DS22" s="21"/>
      <c r="DT22" s="21"/>
      <c r="DU22" s="21"/>
      <c r="DV22" s="21"/>
      <c r="DW22" s="21"/>
      <c r="DX22" s="21"/>
      <c r="DY22" s="21"/>
      <c r="DZ22" s="21"/>
      <c r="EA22" s="21"/>
      <c r="EB22" s="21"/>
      <c r="EC22" s="21"/>
      <c r="ED22" s="21"/>
      <c r="EE22" s="21"/>
      <c r="EF22" s="21"/>
      <c r="EG22" s="21"/>
      <c r="EH22" s="21"/>
      <c r="EI22" s="21"/>
      <c r="EJ22" s="21"/>
      <c r="EK22" s="21"/>
      <c r="EL22" s="21"/>
      <c r="EM22" s="21"/>
      <c r="EN22" s="21"/>
      <c r="EO22" s="21"/>
      <c r="EP22" s="21"/>
      <c r="EQ22" s="21"/>
      <c r="ER22" s="21"/>
      <c r="ES22" s="21"/>
      <c r="ET22" s="21"/>
      <c r="EU22" s="21"/>
      <c r="EV22" s="21"/>
      <c r="EW22" s="21"/>
      <c r="EX22" s="21"/>
      <c r="EY22" s="21"/>
      <c r="EZ22" s="21"/>
      <c r="FA22" s="21"/>
      <c r="FB22" s="21"/>
      <c r="FC22" s="21"/>
      <c r="FD22" s="21"/>
      <c r="FE22" s="21"/>
      <c r="FF22" s="21"/>
      <c r="FG22" s="21"/>
      <c r="FH22" s="21"/>
      <c r="FI22" s="21"/>
      <c r="FJ22" s="21"/>
      <c r="FK22" s="21"/>
      <c r="FL22" s="21"/>
      <c r="FM22" s="21"/>
      <c r="FN22" s="21"/>
      <c r="FO22" s="21"/>
      <c r="FP22" s="21"/>
      <c r="FQ22" s="21"/>
      <c r="FR22" s="21"/>
      <c r="FS22" s="21"/>
      <c r="FT22" s="21"/>
      <c r="FU22" s="21"/>
      <c r="FV22" s="21"/>
      <c r="FW22" s="21"/>
      <c r="FX22" s="21"/>
      <c r="FY22" s="21"/>
      <c r="FZ22" s="21"/>
      <c r="GA22" s="21"/>
      <c r="GB22" s="21"/>
      <c r="GC22" s="21"/>
      <c r="GD22" s="21"/>
      <c r="GE22" s="21"/>
      <c r="GF22" s="21"/>
      <c r="GG22" s="21"/>
      <c r="GH22" s="21"/>
      <c r="GI22" s="21"/>
      <c r="GJ22" s="21"/>
      <c r="GK22" s="21"/>
      <c r="GL22" s="21"/>
      <c r="GM22" s="21"/>
      <c r="GN22" s="21"/>
      <c r="GO22" s="21"/>
      <c r="GP22" s="21"/>
      <c r="GQ22" s="21"/>
      <c r="GR22" s="21"/>
      <c r="GS22" s="21"/>
      <c r="GT22" s="21"/>
      <c r="GU22" s="21"/>
      <c r="GV22" s="21"/>
      <c r="GW22" s="21"/>
      <c r="GX22" s="21"/>
      <c r="GY22" s="21"/>
      <c r="GZ22" s="21"/>
      <c r="HA22" s="21"/>
      <c r="HB22" s="21"/>
      <c r="HC22" s="21"/>
      <c r="HD22" s="21"/>
      <c r="HE22" s="21"/>
      <c r="HF22" s="21"/>
      <c r="HG22" s="21"/>
      <c r="HH22" s="21"/>
      <c r="HI22" s="21"/>
      <c r="HJ22" s="21"/>
      <c r="HK22" s="21"/>
      <c r="HL22" s="21"/>
      <c r="HM22" s="21"/>
      <c r="HN22" s="21"/>
      <c r="HO22" s="21"/>
      <c r="HP22" s="21"/>
      <c r="HQ22" s="21"/>
      <c r="HR22" s="21"/>
      <c r="HS22" s="21"/>
      <c r="HT22" s="21"/>
      <c r="HU22" s="21"/>
      <c r="HV22" s="21"/>
      <c r="HW22" s="21"/>
      <c r="HX22" s="21"/>
      <c r="HY22" s="21"/>
      <c r="HZ22" s="21"/>
      <c r="IA22" s="21"/>
      <c r="IB22" s="21"/>
      <c r="IC22" s="21"/>
      <c r="ID22" s="21"/>
      <c r="IE22" s="21"/>
      <c r="IF22" s="21"/>
      <c r="IG22" s="21"/>
      <c r="IH22" s="21"/>
      <c r="II22" s="21"/>
      <c r="IJ22" s="21"/>
      <c r="IK22" s="21"/>
      <c r="IL22" s="21"/>
      <c r="IM22" s="21"/>
      <c r="IN22" s="21"/>
      <c r="IO22" s="21"/>
      <c r="IP22" s="21"/>
      <c r="IQ22" s="21"/>
      <c r="IR22" s="21"/>
    </row>
    <row r="23" spans="1:252" ht="15.75">
      <c r="A23" s="19" t="s">
        <v>25</v>
      </c>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c r="DA23" s="21"/>
      <c r="DB23" s="21"/>
      <c r="DC23" s="21"/>
      <c r="DD23" s="21"/>
      <c r="DE23" s="21"/>
      <c r="DF23" s="21"/>
      <c r="DG23" s="21"/>
      <c r="DH23" s="21"/>
      <c r="DI23" s="21"/>
      <c r="DJ23" s="21"/>
      <c r="DK23" s="21"/>
      <c r="DL23" s="21"/>
      <c r="DM23" s="21"/>
      <c r="DN23" s="21"/>
      <c r="DO23" s="21"/>
      <c r="DP23" s="21"/>
      <c r="DQ23" s="21"/>
      <c r="DR23" s="21"/>
      <c r="DS23" s="21"/>
      <c r="DT23" s="21"/>
      <c r="DU23" s="21"/>
      <c r="DV23" s="21"/>
      <c r="DW23" s="21"/>
      <c r="DX23" s="21"/>
      <c r="DY23" s="21"/>
      <c r="DZ23" s="21"/>
      <c r="EA23" s="21"/>
      <c r="EB23" s="21"/>
      <c r="EC23" s="21"/>
      <c r="ED23" s="21"/>
      <c r="EE23" s="21"/>
      <c r="EF23" s="21"/>
      <c r="EG23" s="21"/>
      <c r="EH23" s="21"/>
      <c r="EI23" s="21"/>
      <c r="EJ23" s="21"/>
      <c r="EK23" s="21"/>
      <c r="EL23" s="21"/>
      <c r="EM23" s="21"/>
      <c r="EN23" s="21"/>
      <c r="EO23" s="21"/>
      <c r="EP23" s="21"/>
      <c r="EQ23" s="21"/>
      <c r="ER23" s="21"/>
      <c r="ES23" s="21"/>
      <c r="ET23" s="21"/>
      <c r="EU23" s="21"/>
      <c r="EV23" s="21"/>
      <c r="EW23" s="21"/>
      <c r="EX23" s="21"/>
      <c r="EY23" s="21"/>
      <c r="EZ23" s="21"/>
      <c r="FA23" s="21"/>
      <c r="FB23" s="21"/>
      <c r="FC23" s="21"/>
      <c r="FD23" s="21"/>
      <c r="FE23" s="21"/>
      <c r="FF23" s="21"/>
      <c r="FG23" s="21"/>
      <c r="FH23" s="21"/>
      <c r="FI23" s="21"/>
      <c r="FJ23" s="21"/>
      <c r="FK23" s="21"/>
      <c r="FL23" s="21"/>
      <c r="FM23" s="21"/>
      <c r="FN23" s="21"/>
      <c r="FO23" s="21"/>
      <c r="FP23" s="21"/>
      <c r="FQ23" s="21"/>
      <c r="FR23" s="21"/>
      <c r="FS23" s="21"/>
      <c r="FT23" s="21"/>
      <c r="FU23" s="21"/>
      <c r="FV23" s="21"/>
      <c r="FW23" s="21"/>
      <c r="FX23" s="21"/>
      <c r="FY23" s="21"/>
      <c r="FZ23" s="21"/>
      <c r="GA23" s="21"/>
      <c r="GB23" s="21"/>
      <c r="GC23" s="21"/>
      <c r="GD23" s="21"/>
      <c r="GE23" s="21"/>
      <c r="GF23" s="21"/>
      <c r="GG23" s="21"/>
      <c r="GH23" s="21"/>
      <c r="GI23" s="21"/>
      <c r="GJ23" s="21"/>
      <c r="GK23" s="21"/>
      <c r="GL23" s="21"/>
      <c r="GM23" s="21"/>
      <c r="GN23" s="21"/>
      <c r="GO23" s="21"/>
      <c r="GP23" s="21"/>
      <c r="GQ23" s="21"/>
      <c r="GR23" s="21"/>
      <c r="GS23" s="21"/>
      <c r="GT23" s="21"/>
      <c r="GU23" s="21"/>
      <c r="GV23" s="21"/>
      <c r="GW23" s="21"/>
      <c r="GX23" s="21"/>
      <c r="GY23" s="21"/>
      <c r="GZ23" s="21"/>
      <c r="HA23" s="21"/>
      <c r="HB23" s="21"/>
      <c r="HC23" s="21"/>
      <c r="HD23" s="21"/>
      <c r="HE23" s="21"/>
      <c r="HF23" s="21"/>
      <c r="HG23" s="21"/>
      <c r="HH23" s="21"/>
      <c r="HI23" s="21"/>
      <c r="HJ23" s="21"/>
      <c r="HK23" s="21"/>
      <c r="HL23" s="21"/>
      <c r="HM23" s="21"/>
      <c r="HN23" s="21"/>
      <c r="HO23" s="21"/>
      <c r="HP23" s="21"/>
      <c r="HQ23" s="21"/>
      <c r="HR23" s="21"/>
      <c r="HS23" s="21"/>
      <c r="HT23" s="21"/>
      <c r="HU23" s="21"/>
      <c r="HV23" s="21"/>
      <c r="HW23" s="21"/>
      <c r="HX23" s="21"/>
      <c r="HY23" s="21"/>
      <c r="HZ23" s="21"/>
      <c r="IA23" s="21"/>
      <c r="IB23" s="21"/>
      <c r="IC23" s="21"/>
      <c r="ID23" s="21"/>
      <c r="IE23" s="21"/>
      <c r="IF23" s="21"/>
      <c r="IG23" s="21"/>
      <c r="IH23" s="21"/>
      <c r="II23" s="21"/>
      <c r="IJ23" s="21"/>
      <c r="IK23" s="21"/>
      <c r="IL23" s="21"/>
      <c r="IM23" s="21"/>
      <c r="IN23" s="21"/>
      <c r="IO23" s="21"/>
      <c r="IP23" s="21"/>
      <c r="IQ23" s="21"/>
      <c r="IR23" s="21"/>
    </row>
    <row r="24" spans="1:252" ht="15">
      <c r="A24" s="24" t="s">
        <v>26</v>
      </c>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c r="DA24" s="21"/>
      <c r="DB24" s="21"/>
      <c r="DC24" s="21"/>
      <c r="DD24" s="21"/>
      <c r="DE24" s="21"/>
      <c r="DF24" s="21"/>
      <c r="DG24" s="21"/>
      <c r="DH24" s="21"/>
      <c r="DI24" s="21"/>
      <c r="DJ24" s="21"/>
      <c r="DK24" s="21"/>
      <c r="DL24" s="21"/>
      <c r="DM24" s="21"/>
      <c r="DN24" s="21"/>
      <c r="DO24" s="21"/>
      <c r="DP24" s="21"/>
      <c r="DQ24" s="21"/>
      <c r="DR24" s="21"/>
      <c r="DS24" s="21"/>
      <c r="DT24" s="21"/>
      <c r="DU24" s="21"/>
      <c r="DV24" s="21"/>
      <c r="DW24" s="21"/>
      <c r="DX24" s="21"/>
      <c r="DY24" s="21"/>
      <c r="DZ24" s="21"/>
      <c r="EA24" s="21"/>
      <c r="EB24" s="21"/>
      <c r="EC24" s="21"/>
      <c r="ED24" s="21"/>
      <c r="EE24" s="21"/>
      <c r="EF24" s="21"/>
      <c r="EG24" s="21"/>
      <c r="EH24" s="21"/>
      <c r="EI24" s="21"/>
      <c r="EJ24" s="21"/>
      <c r="EK24" s="21"/>
      <c r="EL24" s="21"/>
      <c r="EM24" s="21"/>
      <c r="EN24" s="21"/>
      <c r="EO24" s="21"/>
      <c r="EP24" s="21"/>
      <c r="EQ24" s="21"/>
      <c r="ER24" s="21"/>
      <c r="ES24" s="21"/>
      <c r="ET24" s="21"/>
      <c r="EU24" s="21"/>
      <c r="EV24" s="21"/>
      <c r="EW24" s="21"/>
      <c r="EX24" s="21"/>
      <c r="EY24" s="21"/>
      <c r="EZ24" s="21"/>
      <c r="FA24" s="21"/>
      <c r="FB24" s="21"/>
      <c r="FC24" s="21"/>
      <c r="FD24" s="21"/>
      <c r="FE24" s="21"/>
      <c r="FF24" s="21"/>
      <c r="FG24" s="21"/>
      <c r="FH24" s="21"/>
      <c r="FI24" s="21"/>
      <c r="FJ24" s="21"/>
      <c r="FK24" s="21"/>
      <c r="FL24" s="21"/>
      <c r="FM24" s="21"/>
      <c r="FN24" s="21"/>
      <c r="FO24" s="21"/>
      <c r="FP24" s="21"/>
      <c r="FQ24" s="21"/>
      <c r="FR24" s="21"/>
      <c r="FS24" s="21"/>
      <c r="FT24" s="21"/>
      <c r="FU24" s="21"/>
      <c r="FV24" s="21"/>
      <c r="FW24" s="21"/>
      <c r="FX24" s="21"/>
      <c r="FY24" s="21"/>
      <c r="FZ24" s="21"/>
      <c r="GA24" s="21"/>
      <c r="GB24" s="21"/>
      <c r="GC24" s="21"/>
      <c r="GD24" s="21"/>
      <c r="GE24" s="21"/>
      <c r="GF24" s="21"/>
      <c r="GG24" s="21"/>
      <c r="GH24" s="21"/>
      <c r="GI24" s="21"/>
      <c r="GJ24" s="21"/>
      <c r="GK24" s="21"/>
      <c r="GL24" s="21"/>
      <c r="GM24" s="21"/>
      <c r="GN24" s="21"/>
      <c r="GO24" s="21"/>
      <c r="GP24" s="21"/>
      <c r="GQ24" s="21"/>
      <c r="GR24" s="21"/>
      <c r="GS24" s="21"/>
      <c r="GT24" s="21"/>
      <c r="GU24" s="21"/>
      <c r="GV24" s="21"/>
      <c r="GW24" s="21"/>
      <c r="GX24" s="21"/>
      <c r="GY24" s="21"/>
      <c r="GZ24" s="21"/>
      <c r="HA24" s="21"/>
      <c r="HB24" s="21"/>
      <c r="HC24" s="21"/>
      <c r="HD24" s="21"/>
      <c r="HE24" s="21"/>
      <c r="HF24" s="21"/>
      <c r="HG24" s="21"/>
      <c r="HH24" s="21"/>
      <c r="HI24" s="21"/>
      <c r="HJ24" s="21"/>
      <c r="HK24" s="21"/>
      <c r="HL24" s="21"/>
      <c r="HM24" s="21"/>
      <c r="HN24" s="21"/>
      <c r="HO24" s="21"/>
      <c r="HP24" s="21"/>
      <c r="HQ24" s="21"/>
      <c r="HR24" s="21"/>
      <c r="HS24" s="21"/>
      <c r="HT24" s="21"/>
      <c r="HU24" s="21"/>
      <c r="HV24" s="21"/>
      <c r="HW24" s="21"/>
      <c r="HX24" s="21"/>
      <c r="HY24" s="21"/>
      <c r="HZ24" s="21"/>
      <c r="IA24" s="21"/>
      <c r="IB24" s="21"/>
      <c r="IC24" s="21"/>
      <c r="ID24" s="21"/>
      <c r="IE24" s="21"/>
      <c r="IF24" s="21"/>
      <c r="IG24" s="21"/>
      <c r="IH24" s="21"/>
      <c r="II24" s="21"/>
      <c r="IJ24" s="21"/>
      <c r="IK24" s="21"/>
      <c r="IL24" s="21"/>
      <c r="IM24" s="21"/>
      <c r="IN24" s="21"/>
      <c r="IO24" s="21"/>
      <c r="IP24" s="21"/>
      <c r="IQ24" s="21"/>
      <c r="IR24" s="21"/>
    </row>
    <row r="25" spans="1:252" ht="15">
      <c r="A25" s="24"/>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c r="DA25" s="21"/>
      <c r="DB25" s="21"/>
      <c r="DC25" s="21"/>
      <c r="DD25" s="21"/>
      <c r="DE25" s="21"/>
      <c r="DF25" s="21"/>
      <c r="DG25" s="21"/>
      <c r="DH25" s="21"/>
      <c r="DI25" s="21"/>
      <c r="DJ25" s="21"/>
      <c r="DK25" s="21"/>
      <c r="DL25" s="21"/>
      <c r="DM25" s="21"/>
      <c r="DN25" s="21"/>
      <c r="DO25" s="21"/>
      <c r="DP25" s="21"/>
      <c r="DQ25" s="21"/>
      <c r="DR25" s="21"/>
      <c r="DS25" s="21"/>
      <c r="DT25" s="21"/>
      <c r="DU25" s="21"/>
      <c r="DV25" s="21"/>
      <c r="DW25" s="21"/>
      <c r="DX25" s="21"/>
      <c r="DY25" s="21"/>
      <c r="DZ25" s="21"/>
      <c r="EA25" s="21"/>
      <c r="EB25" s="21"/>
      <c r="EC25" s="21"/>
      <c r="ED25" s="21"/>
      <c r="EE25" s="21"/>
      <c r="EF25" s="21"/>
      <c r="EG25" s="21"/>
      <c r="EH25" s="21"/>
      <c r="EI25" s="21"/>
      <c r="EJ25" s="21"/>
      <c r="EK25" s="21"/>
      <c r="EL25" s="21"/>
      <c r="EM25" s="21"/>
      <c r="EN25" s="21"/>
      <c r="EO25" s="21"/>
      <c r="EP25" s="21"/>
      <c r="EQ25" s="21"/>
      <c r="ER25" s="21"/>
      <c r="ES25" s="21"/>
      <c r="ET25" s="21"/>
      <c r="EU25" s="21"/>
      <c r="EV25" s="21"/>
      <c r="EW25" s="21"/>
      <c r="EX25" s="21"/>
      <c r="EY25" s="21"/>
      <c r="EZ25" s="21"/>
      <c r="FA25" s="21"/>
      <c r="FB25" s="21"/>
      <c r="FC25" s="21"/>
      <c r="FD25" s="21"/>
      <c r="FE25" s="21"/>
      <c r="FF25" s="21"/>
      <c r="FG25" s="21"/>
      <c r="FH25" s="21"/>
      <c r="FI25" s="21"/>
      <c r="FJ25" s="21"/>
      <c r="FK25" s="21"/>
      <c r="FL25" s="21"/>
      <c r="FM25" s="21"/>
      <c r="FN25" s="21"/>
      <c r="FO25" s="21"/>
      <c r="FP25" s="21"/>
      <c r="FQ25" s="21"/>
      <c r="FR25" s="21"/>
      <c r="FS25" s="21"/>
      <c r="FT25" s="21"/>
      <c r="FU25" s="21"/>
      <c r="FV25" s="21"/>
      <c r="FW25" s="21"/>
      <c r="FX25" s="21"/>
      <c r="FY25" s="21"/>
      <c r="FZ25" s="21"/>
      <c r="GA25" s="21"/>
      <c r="GB25" s="21"/>
      <c r="GC25" s="21"/>
      <c r="GD25" s="21"/>
      <c r="GE25" s="21"/>
      <c r="GF25" s="21"/>
      <c r="GG25" s="21"/>
      <c r="GH25" s="21"/>
      <c r="GI25" s="21"/>
      <c r="GJ25" s="21"/>
      <c r="GK25" s="21"/>
      <c r="GL25" s="21"/>
      <c r="GM25" s="21"/>
      <c r="GN25" s="21"/>
      <c r="GO25" s="21"/>
      <c r="GP25" s="21"/>
      <c r="GQ25" s="21"/>
      <c r="GR25" s="21"/>
      <c r="GS25" s="21"/>
      <c r="GT25" s="21"/>
      <c r="GU25" s="21"/>
      <c r="GV25" s="21"/>
      <c r="GW25" s="21"/>
      <c r="GX25" s="21"/>
      <c r="GY25" s="21"/>
      <c r="GZ25" s="21"/>
      <c r="HA25" s="21"/>
      <c r="HB25" s="21"/>
      <c r="HC25" s="21"/>
      <c r="HD25" s="21"/>
      <c r="HE25" s="21"/>
      <c r="HF25" s="21"/>
      <c r="HG25" s="21"/>
      <c r="HH25" s="21"/>
      <c r="HI25" s="21"/>
      <c r="HJ25" s="21"/>
      <c r="HK25" s="21"/>
      <c r="HL25" s="21"/>
      <c r="HM25" s="21"/>
      <c r="HN25" s="21"/>
      <c r="HO25" s="21"/>
      <c r="HP25" s="21"/>
      <c r="HQ25" s="21"/>
      <c r="HR25" s="21"/>
      <c r="HS25" s="21"/>
      <c r="HT25" s="21"/>
      <c r="HU25" s="21"/>
      <c r="HV25" s="21"/>
      <c r="HW25" s="21"/>
      <c r="HX25" s="21"/>
      <c r="HY25" s="21"/>
      <c r="HZ25" s="21"/>
      <c r="IA25" s="21"/>
      <c r="IB25" s="21"/>
      <c r="IC25" s="21"/>
      <c r="ID25" s="21"/>
      <c r="IE25" s="21"/>
      <c r="IF25" s="21"/>
      <c r="IG25" s="21"/>
      <c r="IH25" s="21"/>
      <c r="II25" s="21"/>
      <c r="IJ25" s="21"/>
      <c r="IK25" s="21"/>
      <c r="IL25" s="21"/>
      <c r="IM25" s="21"/>
      <c r="IN25" s="21"/>
      <c r="IO25" s="21"/>
      <c r="IP25" s="21"/>
      <c r="IQ25" s="21"/>
      <c r="IR25" s="21"/>
    </row>
    <row r="26" spans="1:252" ht="15">
      <c r="A26" s="24" t="s">
        <v>27</v>
      </c>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c r="DA26" s="21"/>
      <c r="DB26" s="21"/>
      <c r="DC26" s="21"/>
      <c r="DD26" s="21"/>
      <c r="DE26" s="21"/>
      <c r="DF26" s="21"/>
      <c r="DG26" s="21"/>
      <c r="DH26" s="21"/>
      <c r="DI26" s="21"/>
      <c r="DJ26" s="21"/>
      <c r="DK26" s="21"/>
      <c r="DL26" s="21"/>
      <c r="DM26" s="21"/>
      <c r="DN26" s="21"/>
      <c r="DO26" s="21"/>
      <c r="DP26" s="21"/>
      <c r="DQ26" s="21"/>
      <c r="DR26" s="21"/>
      <c r="DS26" s="21"/>
      <c r="DT26" s="21"/>
      <c r="DU26" s="21"/>
      <c r="DV26" s="21"/>
      <c r="DW26" s="21"/>
      <c r="DX26" s="21"/>
      <c r="DY26" s="21"/>
      <c r="DZ26" s="21"/>
      <c r="EA26" s="21"/>
      <c r="EB26" s="21"/>
      <c r="EC26" s="21"/>
      <c r="ED26" s="21"/>
      <c r="EE26" s="21"/>
      <c r="EF26" s="21"/>
      <c r="EG26" s="21"/>
      <c r="EH26" s="21"/>
      <c r="EI26" s="21"/>
      <c r="EJ26" s="21"/>
      <c r="EK26" s="21"/>
      <c r="EL26" s="21"/>
      <c r="EM26" s="21"/>
      <c r="EN26" s="21"/>
      <c r="EO26" s="21"/>
      <c r="EP26" s="21"/>
      <c r="EQ26" s="21"/>
      <c r="ER26" s="21"/>
      <c r="ES26" s="21"/>
      <c r="ET26" s="21"/>
      <c r="EU26" s="21"/>
      <c r="EV26" s="21"/>
      <c r="EW26" s="21"/>
      <c r="EX26" s="21"/>
      <c r="EY26" s="21"/>
      <c r="EZ26" s="21"/>
      <c r="FA26" s="21"/>
      <c r="FB26" s="21"/>
      <c r="FC26" s="21"/>
      <c r="FD26" s="21"/>
      <c r="FE26" s="21"/>
      <c r="FF26" s="21"/>
      <c r="FG26" s="21"/>
      <c r="FH26" s="21"/>
      <c r="FI26" s="21"/>
      <c r="FJ26" s="21"/>
      <c r="FK26" s="21"/>
      <c r="FL26" s="21"/>
      <c r="FM26" s="21"/>
      <c r="FN26" s="21"/>
      <c r="FO26" s="21"/>
      <c r="FP26" s="21"/>
      <c r="FQ26" s="21"/>
      <c r="FR26" s="21"/>
      <c r="FS26" s="21"/>
      <c r="FT26" s="21"/>
      <c r="FU26" s="21"/>
      <c r="FV26" s="21"/>
      <c r="FW26" s="21"/>
      <c r="FX26" s="21"/>
      <c r="FY26" s="21"/>
      <c r="FZ26" s="21"/>
      <c r="GA26" s="21"/>
      <c r="GB26" s="21"/>
      <c r="GC26" s="21"/>
      <c r="GD26" s="21"/>
      <c r="GE26" s="21"/>
      <c r="GF26" s="21"/>
      <c r="GG26" s="21"/>
      <c r="GH26" s="21"/>
      <c r="GI26" s="21"/>
      <c r="GJ26" s="21"/>
      <c r="GK26" s="21"/>
      <c r="GL26" s="21"/>
      <c r="GM26" s="21"/>
      <c r="GN26" s="21"/>
      <c r="GO26" s="21"/>
      <c r="GP26" s="21"/>
      <c r="GQ26" s="21"/>
      <c r="GR26" s="21"/>
      <c r="GS26" s="21"/>
      <c r="GT26" s="21"/>
      <c r="GU26" s="21"/>
      <c r="GV26" s="21"/>
      <c r="GW26" s="21"/>
      <c r="GX26" s="21"/>
      <c r="GY26" s="21"/>
      <c r="GZ26" s="21"/>
      <c r="HA26" s="21"/>
      <c r="HB26" s="21"/>
      <c r="HC26" s="21"/>
      <c r="HD26" s="21"/>
      <c r="HE26" s="21"/>
      <c r="HF26" s="21"/>
      <c r="HG26" s="21"/>
      <c r="HH26" s="21"/>
      <c r="HI26" s="21"/>
      <c r="HJ26" s="21"/>
      <c r="HK26" s="21"/>
      <c r="HL26" s="21"/>
      <c r="HM26" s="21"/>
      <c r="HN26" s="21"/>
      <c r="HO26" s="21"/>
      <c r="HP26" s="21"/>
      <c r="HQ26" s="21"/>
      <c r="HR26" s="21"/>
      <c r="HS26" s="21"/>
      <c r="HT26" s="21"/>
      <c r="HU26" s="21"/>
      <c r="HV26" s="21"/>
      <c r="HW26" s="21"/>
      <c r="HX26" s="21"/>
      <c r="HY26" s="21"/>
      <c r="HZ26" s="21"/>
      <c r="IA26" s="21"/>
      <c r="IB26" s="21"/>
      <c r="IC26" s="21"/>
      <c r="ID26" s="21"/>
      <c r="IE26" s="21"/>
      <c r="IF26" s="21"/>
      <c r="IG26" s="21"/>
      <c r="IH26" s="21"/>
      <c r="II26" s="21"/>
      <c r="IJ26" s="21"/>
      <c r="IK26" s="21"/>
      <c r="IL26" s="21"/>
      <c r="IM26" s="21"/>
      <c r="IN26" s="21"/>
      <c r="IO26" s="21"/>
      <c r="IP26" s="21"/>
      <c r="IQ26" s="21"/>
      <c r="IR26" s="21"/>
    </row>
  </sheetData>
  <pageMargins left="1.0899999999999999" right="0.7" top="0.75" bottom="0.75" header="0.3" footer="0.3"/>
  <pageSetup scale="9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88CBC-AFA4-4C83-B3EF-12C4E94561D5}">
  <sheetPr>
    <pageSetUpPr fitToPage="1"/>
  </sheetPr>
  <dimension ref="A1:G77"/>
  <sheetViews>
    <sheetView topLeftCell="A43" zoomScale="102" zoomScaleNormal="102" zoomScaleSheetLayoutView="85" workbookViewId="0">
      <selection activeCell="E65" sqref="E65"/>
    </sheetView>
  </sheetViews>
  <sheetFormatPr defaultColWidth="8.85546875" defaultRowHeight="12.75"/>
  <cols>
    <col min="1" max="1" width="6.42578125" style="29" customWidth="1"/>
    <col min="2" max="3" width="23.42578125" style="28" customWidth="1"/>
    <col min="4" max="4" width="19.7109375" style="27" customWidth="1"/>
    <col min="5" max="5" width="19.7109375" style="168" customWidth="1"/>
    <col min="6" max="6" width="19" style="58" bestFit="1" customWidth="1"/>
    <col min="7" max="7" width="16.7109375" style="26" bestFit="1" customWidth="1"/>
    <col min="8" max="16384" width="8.85546875" style="26"/>
  </cols>
  <sheetData>
    <row r="1" spans="1:5" ht="18.2" customHeight="1">
      <c r="A1" s="504" t="s">
        <v>157</v>
      </c>
      <c r="B1" s="504"/>
      <c r="C1" s="504"/>
      <c r="D1" s="504"/>
      <c r="E1" s="504"/>
    </row>
    <row r="2" spans="1:5" ht="24.2" customHeight="1">
      <c r="A2" s="505" t="s">
        <v>156</v>
      </c>
      <c r="B2" s="505"/>
      <c r="C2" s="505"/>
      <c r="D2" s="505"/>
      <c r="E2" s="505"/>
    </row>
    <row r="3" spans="1:5" ht="16.5" customHeight="1">
      <c r="A3" s="506" t="str">
        <f>+Nuur!A33</f>
        <v>(аудитлагдаагүй)</v>
      </c>
      <c r="B3" s="506"/>
      <c r="C3" s="506"/>
      <c r="D3" s="506"/>
      <c r="E3" s="506"/>
    </row>
    <row r="4" spans="1:5" ht="15.2" customHeight="1">
      <c r="A4" s="502"/>
      <c r="B4" s="502"/>
      <c r="C4" s="31"/>
      <c r="D4" s="50" t="s">
        <v>155</v>
      </c>
      <c r="E4" s="162" t="s">
        <v>622</v>
      </c>
    </row>
    <row r="5" spans="1:5" ht="3" customHeight="1">
      <c r="A5" s="37"/>
      <c r="B5" s="36"/>
      <c r="C5" s="36"/>
      <c r="D5" s="35"/>
      <c r="E5" s="163"/>
    </row>
    <row r="6" spans="1:5" ht="15.2" customHeight="1">
      <c r="A6" s="507" t="s">
        <v>154</v>
      </c>
      <c r="B6" s="507"/>
      <c r="C6" s="507"/>
      <c r="D6" s="507"/>
      <c r="E6" s="507"/>
    </row>
    <row r="7" spans="1:5" ht="28.7" customHeight="1">
      <c r="A7" s="48" t="s">
        <v>153</v>
      </c>
      <c r="B7" s="503" t="s">
        <v>152</v>
      </c>
      <c r="C7" s="503"/>
      <c r="D7" s="47" t="s">
        <v>151</v>
      </c>
      <c r="E7" s="47" t="s">
        <v>150</v>
      </c>
    </row>
    <row r="8" spans="1:5">
      <c r="A8" s="41" t="s">
        <v>149</v>
      </c>
      <c r="B8" s="500" t="s">
        <v>148</v>
      </c>
      <c r="C8" s="500"/>
      <c r="D8" s="40"/>
      <c r="E8" s="40"/>
    </row>
    <row r="9" spans="1:5">
      <c r="A9" s="42" t="s">
        <v>147</v>
      </c>
      <c r="B9" s="500" t="s">
        <v>146</v>
      </c>
      <c r="C9" s="500"/>
      <c r="D9" s="40"/>
      <c r="E9" s="40"/>
    </row>
    <row r="10" spans="1:5">
      <c r="A10" s="42" t="s">
        <v>145</v>
      </c>
      <c r="B10" s="499" t="s">
        <v>144</v>
      </c>
      <c r="C10" s="499"/>
      <c r="D10" s="43">
        <v>92974324000</v>
      </c>
      <c r="E10" s="43">
        <v>108972075321.24001</v>
      </c>
    </row>
    <row r="11" spans="1:5">
      <c r="A11" s="42" t="s">
        <v>143</v>
      </c>
      <c r="B11" s="499" t="s">
        <v>142</v>
      </c>
      <c r="C11" s="499"/>
      <c r="D11" s="43">
        <v>74494188000</v>
      </c>
      <c r="E11" s="43">
        <v>84197039734.999985</v>
      </c>
    </row>
    <row r="12" spans="1:5">
      <c r="A12" s="42" t="s">
        <v>141</v>
      </c>
      <c r="B12" s="499" t="s">
        <v>140</v>
      </c>
      <c r="C12" s="499"/>
      <c r="D12" s="43">
        <v>16398831000</v>
      </c>
      <c r="E12" s="43">
        <v>24098131282.769901</v>
      </c>
    </row>
    <row r="13" spans="1:5">
      <c r="A13" s="42" t="s">
        <v>139</v>
      </c>
      <c r="B13" s="499" t="s">
        <v>138</v>
      </c>
      <c r="C13" s="499"/>
      <c r="D13" s="43">
        <v>30263127000</v>
      </c>
      <c r="E13" s="43">
        <v>20095125670.719997</v>
      </c>
    </row>
    <row r="14" spans="1:5">
      <c r="A14" s="42" t="s">
        <v>137</v>
      </c>
      <c r="B14" s="499" t="s">
        <v>136</v>
      </c>
      <c r="C14" s="499"/>
      <c r="D14" s="43">
        <v>0</v>
      </c>
      <c r="E14" s="43">
        <v>0</v>
      </c>
    </row>
    <row r="15" spans="1:5" ht="12.6" customHeight="1">
      <c r="A15" s="42" t="s">
        <v>135</v>
      </c>
      <c r="B15" s="499" t="s">
        <v>134</v>
      </c>
      <c r="C15" s="499"/>
      <c r="D15" s="43">
        <v>206905017000</v>
      </c>
      <c r="E15" s="43">
        <v>174118558048.66898</v>
      </c>
    </row>
    <row r="16" spans="1:5">
      <c r="A16" s="42" t="s">
        <v>133</v>
      </c>
      <c r="B16" s="499" t="s">
        <v>132</v>
      </c>
      <c r="C16" s="499"/>
      <c r="D16" s="43">
        <v>38116101000</v>
      </c>
      <c r="E16" s="43">
        <v>17551500332.119999</v>
      </c>
    </row>
    <row r="17" spans="1:5">
      <c r="A17" s="42" t="s">
        <v>131</v>
      </c>
      <c r="B17" s="499" t="s">
        <v>130</v>
      </c>
      <c r="C17" s="499"/>
      <c r="D17" s="43">
        <v>0</v>
      </c>
      <c r="E17" s="43">
        <v>0</v>
      </c>
    </row>
    <row r="18" spans="1:5" ht="22.5" customHeight="1">
      <c r="A18" s="42" t="s">
        <v>129</v>
      </c>
      <c r="B18" s="499" t="s">
        <v>128</v>
      </c>
      <c r="C18" s="499"/>
      <c r="D18" s="43">
        <v>411000000</v>
      </c>
      <c r="E18" s="43">
        <v>216000000</v>
      </c>
    </row>
    <row r="19" spans="1:5">
      <c r="A19" s="42" t="s">
        <v>127</v>
      </c>
      <c r="B19" s="500" t="s">
        <v>126</v>
      </c>
      <c r="C19" s="500"/>
      <c r="D19" s="40">
        <f t="shared" ref="D19" si="0">+SUM(D10:D18)</f>
        <v>459562588000</v>
      </c>
      <c r="E19" s="40">
        <f>+SUM(E10:E18)</f>
        <v>429248430390.51886</v>
      </c>
    </row>
    <row r="20" spans="1:5">
      <c r="A20" s="42" t="s">
        <v>125</v>
      </c>
      <c r="B20" s="500" t="s">
        <v>124</v>
      </c>
      <c r="C20" s="500"/>
      <c r="D20" s="40"/>
      <c r="E20" s="40"/>
    </row>
    <row r="21" spans="1:5">
      <c r="A21" s="42" t="s">
        <v>123</v>
      </c>
      <c r="B21" s="499" t="s">
        <v>122</v>
      </c>
      <c r="C21" s="499"/>
      <c r="D21" s="43">
        <v>535762942000</v>
      </c>
      <c r="E21" s="43">
        <v>523644196423.88098</v>
      </c>
    </row>
    <row r="22" spans="1:5">
      <c r="A22" s="42" t="s">
        <v>121</v>
      </c>
      <c r="B22" s="499" t="s">
        <v>120</v>
      </c>
      <c r="C22" s="499"/>
      <c r="D22" s="43">
        <v>52915709000</v>
      </c>
      <c r="E22" s="43">
        <v>37411363872.139999</v>
      </c>
    </row>
    <row r="23" spans="1:5">
      <c r="A23" s="42" t="s">
        <v>119</v>
      </c>
      <c r="B23" s="499" t="s">
        <v>118</v>
      </c>
      <c r="C23" s="499"/>
      <c r="D23" s="43">
        <v>628447000</v>
      </c>
      <c r="E23" s="43">
        <v>368001641.23000002</v>
      </c>
    </row>
    <row r="24" spans="1:5">
      <c r="A24" s="42" t="s">
        <v>117</v>
      </c>
      <c r="B24" s="499" t="s">
        <v>116</v>
      </c>
      <c r="C24" s="499"/>
      <c r="D24" s="43">
        <v>0</v>
      </c>
      <c r="E24" s="43">
        <v>26695912608.349998</v>
      </c>
    </row>
    <row r="25" spans="1:5">
      <c r="A25" s="42" t="s">
        <v>115</v>
      </c>
      <c r="B25" s="499" t="s">
        <v>114</v>
      </c>
      <c r="C25" s="499"/>
      <c r="D25" s="43">
        <v>0</v>
      </c>
      <c r="E25" s="43">
        <v>0</v>
      </c>
    </row>
    <row r="26" spans="1:5">
      <c r="A26" s="42" t="s">
        <v>113</v>
      </c>
      <c r="B26" s="499" t="s">
        <v>112</v>
      </c>
      <c r="C26" s="499"/>
      <c r="D26" s="43">
        <v>3342666000</v>
      </c>
      <c r="E26" s="43">
        <v>3345549117.8799901</v>
      </c>
    </row>
    <row r="27" spans="1:5">
      <c r="A27" s="42" t="s">
        <v>111</v>
      </c>
      <c r="B27" s="499" t="s">
        <v>110</v>
      </c>
      <c r="C27" s="499"/>
      <c r="D27" s="43">
        <v>0</v>
      </c>
      <c r="E27" s="43">
        <v>0</v>
      </c>
    </row>
    <row r="28" spans="1:5">
      <c r="A28" s="42" t="s">
        <v>109</v>
      </c>
      <c r="B28" s="499" t="s">
        <v>108</v>
      </c>
      <c r="C28" s="499"/>
      <c r="D28" s="43">
        <v>10875584000</v>
      </c>
      <c r="E28" s="43">
        <v>45017975935.080002</v>
      </c>
    </row>
    <row r="29" spans="1:5">
      <c r="A29" s="42" t="s">
        <v>107</v>
      </c>
      <c r="B29" s="499" t="s">
        <v>106</v>
      </c>
      <c r="C29" s="499"/>
      <c r="D29" s="43">
        <v>15468093000</v>
      </c>
      <c r="E29" s="43">
        <v>15468093000</v>
      </c>
    </row>
    <row r="30" spans="1:5">
      <c r="A30" s="42" t="s">
        <v>105</v>
      </c>
      <c r="B30" s="500" t="s">
        <v>104</v>
      </c>
      <c r="C30" s="500"/>
      <c r="D30" s="40">
        <f t="shared" ref="D30:E30" si="1">+SUM(D21:D29)</f>
        <v>618993441000</v>
      </c>
      <c r="E30" s="40">
        <f t="shared" si="1"/>
        <v>651951092598.56091</v>
      </c>
    </row>
    <row r="31" spans="1:5">
      <c r="A31" s="42" t="s">
        <v>103</v>
      </c>
      <c r="B31" s="500" t="s">
        <v>102</v>
      </c>
      <c r="C31" s="500"/>
      <c r="D31" s="40">
        <f t="shared" ref="D31" si="2">+D30+D19</f>
        <v>1078556029000</v>
      </c>
      <c r="E31" s="40">
        <f>+E30+E19</f>
        <v>1081199522989.0798</v>
      </c>
    </row>
    <row r="32" spans="1:5">
      <c r="A32" s="42" t="s">
        <v>101</v>
      </c>
      <c r="B32" s="500" t="s">
        <v>33</v>
      </c>
      <c r="C32" s="500"/>
      <c r="D32" s="40"/>
      <c r="E32" s="40"/>
    </row>
    <row r="33" spans="1:5">
      <c r="A33" s="42" t="s">
        <v>100</v>
      </c>
      <c r="B33" s="500" t="s">
        <v>99</v>
      </c>
      <c r="C33" s="500"/>
      <c r="D33" s="40"/>
      <c r="E33" s="40"/>
    </row>
    <row r="34" spans="1:5">
      <c r="A34" s="42" t="s">
        <v>98</v>
      </c>
      <c r="B34" s="500" t="s">
        <v>97</v>
      </c>
      <c r="C34" s="500"/>
      <c r="D34" s="40"/>
      <c r="E34" s="40"/>
    </row>
    <row r="35" spans="1:5">
      <c r="A35" s="42" t="s">
        <v>96</v>
      </c>
      <c r="B35" s="499" t="s">
        <v>95</v>
      </c>
      <c r="C35" s="499"/>
      <c r="D35" s="43">
        <v>51714438000</v>
      </c>
      <c r="E35" s="43">
        <v>17207781382.819901</v>
      </c>
    </row>
    <row r="36" spans="1:5">
      <c r="A36" s="42" t="s">
        <v>94</v>
      </c>
      <c r="B36" s="499" t="s">
        <v>93</v>
      </c>
      <c r="C36" s="499"/>
      <c r="D36" s="43">
        <v>2207833306.1700001</v>
      </c>
      <c r="E36" s="43">
        <v>0</v>
      </c>
    </row>
    <row r="37" spans="1:5">
      <c r="A37" s="42" t="s">
        <v>92</v>
      </c>
      <c r="B37" s="499" t="s">
        <v>91</v>
      </c>
      <c r="C37" s="499"/>
      <c r="D37" s="43">
        <v>16418658000</v>
      </c>
      <c r="E37" s="43">
        <v>6222084906.5799999</v>
      </c>
    </row>
    <row r="38" spans="1:5">
      <c r="A38" s="42" t="s">
        <v>90</v>
      </c>
      <c r="B38" s="499" t="s">
        <v>89</v>
      </c>
      <c r="C38" s="499"/>
      <c r="D38" s="43">
        <v>15946133.289999999</v>
      </c>
      <c r="E38" s="43">
        <v>0</v>
      </c>
    </row>
    <row r="39" spans="1:5">
      <c r="A39" s="42" t="s">
        <v>88</v>
      </c>
      <c r="B39" s="499" t="s">
        <v>87</v>
      </c>
      <c r="C39" s="499"/>
      <c r="D39" s="43">
        <v>22504787000</v>
      </c>
      <c r="E39" s="43">
        <v>6514666666.6199989</v>
      </c>
    </row>
    <row r="40" spans="1:5">
      <c r="A40" s="42" t="s">
        <v>86</v>
      </c>
      <c r="B40" s="499" t="s">
        <v>85</v>
      </c>
      <c r="C40" s="499"/>
      <c r="D40" s="43">
        <v>2142718424.9999998</v>
      </c>
      <c r="E40" s="43">
        <v>4159318358.7600107</v>
      </c>
    </row>
    <row r="41" spans="1:5">
      <c r="A41" s="42" t="s">
        <v>84</v>
      </c>
      <c r="B41" s="499" t="s">
        <v>83</v>
      </c>
      <c r="C41" s="499"/>
      <c r="D41" s="43">
        <v>2000329000</v>
      </c>
      <c r="E41" s="43">
        <v>2672261569</v>
      </c>
    </row>
    <row r="42" spans="1:5">
      <c r="A42" s="42" t="s">
        <v>82</v>
      </c>
      <c r="B42" s="499" t="s">
        <v>81</v>
      </c>
      <c r="C42" s="499"/>
      <c r="D42" s="43">
        <v>0</v>
      </c>
      <c r="E42" s="43">
        <v>1329787896.8399999</v>
      </c>
    </row>
    <row r="43" spans="1:5">
      <c r="A43" s="42" t="s">
        <v>80</v>
      </c>
      <c r="B43" s="499" t="s">
        <v>79</v>
      </c>
      <c r="C43" s="499"/>
      <c r="D43" s="43">
        <v>14169520600.969999</v>
      </c>
      <c r="E43" s="43">
        <v>9517829202.3899994</v>
      </c>
    </row>
    <row r="44" spans="1:5" ht="22.5">
      <c r="A44" s="42" t="s">
        <v>78</v>
      </c>
      <c r="B44" s="499" t="s">
        <v>77</v>
      </c>
      <c r="C44" s="499"/>
      <c r="D44" s="43">
        <v>38513017038.779961</v>
      </c>
      <c r="E44" s="226">
        <v>34657866617.969902</v>
      </c>
    </row>
    <row r="45" spans="1:5" ht="30" customHeight="1">
      <c r="A45" s="42" t="s">
        <v>76</v>
      </c>
      <c r="B45" s="499" t="s">
        <v>75</v>
      </c>
      <c r="C45" s="499"/>
      <c r="D45" s="43">
        <v>0</v>
      </c>
      <c r="E45" s="43"/>
    </row>
    <row r="46" spans="1:5" ht="22.5">
      <c r="A46" s="42" t="s">
        <v>74</v>
      </c>
      <c r="B46" s="500" t="s">
        <v>73</v>
      </c>
      <c r="C46" s="500"/>
      <c r="D46" s="40">
        <f t="shared" ref="D46:E46" si="3">SUM(D35:D45)</f>
        <v>149687247504.20996</v>
      </c>
      <c r="E46" s="40">
        <f t="shared" si="3"/>
        <v>82281596600.979797</v>
      </c>
    </row>
    <row r="47" spans="1:5">
      <c r="A47" s="42" t="s">
        <v>72</v>
      </c>
      <c r="B47" s="500" t="s">
        <v>71</v>
      </c>
      <c r="C47" s="500"/>
      <c r="D47" s="40"/>
      <c r="E47" s="40"/>
    </row>
    <row r="48" spans="1:5">
      <c r="A48" s="42" t="s">
        <v>70</v>
      </c>
      <c r="B48" s="499" t="s">
        <v>69</v>
      </c>
      <c r="C48" s="499"/>
      <c r="D48" s="43">
        <v>61383927000</v>
      </c>
      <c r="E48" s="43">
        <v>117326259764.98999</v>
      </c>
    </row>
    <row r="49" spans="1:7">
      <c r="A49" s="42" t="s">
        <v>68</v>
      </c>
      <c r="B49" s="499" t="s">
        <v>67</v>
      </c>
      <c r="C49" s="499"/>
      <c r="D49" s="43">
        <v>1308825000</v>
      </c>
      <c r="E49" s="43">
        <v>1672119536.73</v>
      </c>
    </row>
    <row r="50" spans="1:7">
      <c r="A50" s="42" t="s">
        <v>66</v>
      </c>
      <c r="B50" s="499" t="s">
        <v>65</v>
      </c>
      <c r="C50" s="499"/>
      <c r="D50" s="43">
        <v>25484784000</v>
      </c>
      <c r="E50" s="43">
        <v>21278684670.439999</v>
      </c>
    </row>
    <row r="51" spans="1:7">
      <c r="A51" s="42" t="s">
        <v>64</v>
      </c>
      <c r="B51" s="499" t="s">
        <v>63</v>
      </c>
      <c r="C51" s="499"/>
      <c r="D51" s="43">
        <v>45691653000</v>
      </c>
      <c r="E51" s="43">
        <v>7486336629.6299019</v>
      </c>
      <c r="G51" s="480"/>
    </row>
    <row r="52" spans="1:7" ht="22.5">
      <c r="A52" s="42" t="s">
        <v>62</v>
      </c>
      <c r="B52" s="500" t="s">
        <v>61</v>
      </c>
      <c r="C52" s="500"/>
      <c r="D52" s="40">
        <f t="shared" ref="D52:E52" si="4">SUM(D48:D51)</f>
        <v>133869189000</v>
      </c>
      <c r="E52" s="40">
        <f t="shared" si="4"/>
        <v>147763400601.78989</v>
      </c>
      <c r="G52" s="279"/>
    </row>
    <row r="53" spans="1:7">
      <c r="A53" s="42" t="s">
        <v>60</v>
      </c>
      <c r="B53" s="500" t="s">
        <v>59</v>
      </c>
      <c r="C53" s="500"/>
      <c r="D53" s="40">
        <f t="shared" ref="D53:E53" si="5">+D52+D46</f>
        <v>283556436504.20996</v>
      </c>
      <c r="E53" s="40">
        <f t="shared" si="5"/>
        <v>230044997202.76968</v>
      </c>
      <c r="G53" s="118"/>
    </row>
    <row r="54" spans="1:7">
      <c r="A54" s="42" t="s">
        <v>58</v>
      </c>
      <c r="B54" s="499" t="s">
        <v>57</v>
      </c>
      <c r="C54" s="499"/>
      <c r="D54" s="46"/>
      <c r="E54" s="46"/>
    </row>
    <row r="55" spans="1:7">
      <c r="A55" s="42" t="s">
        <v>56</v>
      </c>
      <c r="B55" s="499" t="s">
        <v>55</v>
      </c>
      <c r="C55" s="499"/>
      <c r="D55" s="43">
        <v>0</v>
      </c>
      <c r="E55" s="43">
        <v>0</v>
      </c>
    </row>
    <row r="56" spans="1:7">
      <c r="A56" s="42" t="s">
        <v>54</v>
      </c>
      <c r="B56" s="499" t="s">
        <v>53</v>
      </c>
      <c r="C56" s="499"/>
      <c r="D56" s="43">
        <v>106418200</v>
      </c>
      <c r="E56" s="43">
        <v>106418200</v>
      </c>
    </row>
    <row r="57" spans="1:7">
      <c r="A57" s="42" t="s">
        <v>52</v>
      </c>
      <c r="B57" s="499" t="s">
        <v>51</v>
      </c>
      <c r="C57" s="499"/>
      <c r="D57" s="43">
        <v>0</v>
      </c>
      <c r="E57" s="43">
        <v>0</v>
      </c>
    </row>
    <row r="58" spans="1:7">
      <c r="A58" s="42" t="s">
        <v>50</v>
      </c>
      <c r="B58" s="499" t="s">
        <v>49</v>
      </c>
      <c r="C58" s="499"/>
      <c r="D58" s="43">
        <v>0</v>
      </c>
      <c r="E58" s="43">
        <v>0</v>
      </c>
    </row>
    <row r="59" spans="1:7">
      <c r="A59" s="42" t="s">
        <v>48</v>
      </c>
      <c r="B59" s="499" t="s">
        <v>47</v>
      </c>
      <c r="C59" s="499"/>
      <c r="D59" s="43">
        <v>226646951295.79001</v>
      </c>
      <c r="E59" s="43">
        <v>226646951295.79001</v>
      </c>
    </row>
    <row r="60" spans="1:7">
      <c r="A60" s="42" t="s">
        <v>46</v>
      </c>
      <c r="B60" s="499" t="s">
        <v>45</v>
      </c>
      <c r="C60" s="499"/>
      <c r="D60" s="43">
        <v>156572931000</v>
      </c>
      <c r="E60" s="43">
        <v>155109750084.62</v>
      </c>
    </row>
    <row r="61" spans="1:7">
      <c r="A61" s="42" t="s">
        <v>44</v>
      </c>
      <c r="B61" s="499" t="s">
        <v>43</v>
      </c>
      <c r="C61" s="499"/>
      <c r="D61" s="43">
        <v>-457461000</v>
      </c>
      <c r="E61" s="43">
        <v>745859829</v>
      </c>
    </row>
    <row r="62" spans="1:7">
      <c r="A62" s="42" t="s">
        <v>42</v>
      </c>
      <c r="B62" s="499" t="s">
        <v>41</v>
      </c>
      <c r="C62" s="499"/>
      <c r="D62" s="43">
        <v>0</v>
      </c>
      <c r="E62" s="43">
        <v>0</v>
      </c>
    </row>
    <row r="63" spans="1:7">
      <c r="A63" s="42" t="s">
        <v>40</v>
      </c>
      <c r="B63" s="499" t="s">
        <v>39</v>
      </c>
      <c r="C63" s="499"/>
      <c r="D63" s="43">
        <v>392482641000</v>
      </c>
      <c r="E63" s="43">
        <f>542058342025-73512795648.1</f>
        <v>468545546376.90002</v>
      </c>
    </row>
    <row r="64" spans="1:7">
      <c r="A64" s="42" t="s">
        <v>38</v>
      </c>
      <c r="B64" s="498" t="s">
        <v>37</v>
      </c>
      <c r="C64" s="498"/>
      <c r="D64" s="43">
        <v>19648112000</v>
      </c>
      <c r="E64" s="43">
        <v>0</v>
      </c>
    </row>
    <row r="65" spans="1:5">
      <c r="A65" s="42" t="s">
        <v>36</v>
      </c>
      <c r="B65" s="500" t="s">
        <v>35</v>
      </c>
      <c r="C65" s="500"/>
      <c r="D65" s="40">
        <f t="shared" ref="D65" si="6">+SUM(D55:D64)</f>
        <v>794999592495.79004</v>
      </c>
      <c r="E65" s="40">
        <f>+SUM(E55:E64)</f>
        <v>851154525786.31006</v>
      </c>
    </row>
    <row r="66" spans="1:5">
      <c r="A66" s="42" t="s">
        <v>34</v>
      </c>
      <c r="B66" s="500" t="s">
        <v>33</v>
      </c>
      <c r="C66" s="500"/>
      <c r="D66" s="40">
        <f t="shared" ref="D66" si="7">+D53+D65</f>
        <v>1078556029000</v>
      </c>
      <c r="E66" s="40">
        <f>+E53+E65</f>
        <v>1081199522989.0797</v>
      </c>
    </row>
    <row r="67" spans="1:5">
      <c r="A67" s="501"/>
      <c r="B67" s="501"/>
      <c r="C67" s="501"/>
      <c r="D67" s="501"/>
      <c r="E67" s="118"/>
    </row>
    <row r="68" spans="1:5">
      <c r="A68" s="39"/>
      <c r="B68" s="39"/>
      <c r="C68" s="39"/>
      <c r="D68" s="38"/>
      <c r="E68" s="164"/>
    </row>
    <row r="69" spans="1:5">
      <c r="A69" s="37"/>
      <c r="B69" s="36"/>
      <c r="C69" s="36"/>
      <c r="D69" s="35"/>
      <c r="E69" s="163"/>
    </row>
    <row r="70" spans="1:5" ht="19.5" customHeight="1">
      <c r="A70" s="497" t="s">
        <v>32</v>
      </c>
      <c r="B70" s="497"/>
      <c r="C70" s="34" t="s">
        <v>29</v>
      </c>
      <c r="D70" s="33" t="s">
        <v>31</v>
      </c>
      <c r="E70" s="118"/>
    </row>
    <row r="71" spans="1:5" ht="19.5" customHeight="1">
      <c r="A71" s="497" t="s">
        <v>30</v>
      </c>
      <c r="B71" s="497"/>
      <c r="C71" s="34" t="s">
        <v>29</v>
      </c>
      <c r="D71" s="33" t="s">
        <v>28</v>
      </c>
      <c r="E71" s="118"/>
    </row>
    <row r="72" spans="1:5">
      <c r="A72" s="32"/>
      <c r="B72" s="31"/>
      <c r="C72" s="31"/>
      <c r="D72" s="30"/>
      <c r="E72" s="165"/>
    </row>
    <row r="73" spans="1:5">
      <c r="A73" s="32"/>
      <c r="B73" s="31"/>
      <c r="C73" s="31"/>
      <c r="D73" s="30"/>
      <c r="E73" s="165"/>
    </row>
    <row r="74" spans="1:5">
      <c r="E74" s="166"/>
    </row>
    <row r="75" spans="1:5">
      <c r="E75" s="167"/>
    </row>
    <row r="76" spans="1:5">
      <c r="E76" s="167"/>
    </row>
    <row r="77" spans="1:5">
      <c r="E77" s="166"/>
    </row>
  </sheetData>
  <mergeCells count="68">
    <mergeCell ref="A1:E1"/>
    <mergeCell ref="A2:E2"/>
    <mergeCell ref="A3:E3"/>
    <mergeCell ref="A6:E6"/>
    <mergeCell ref="B11:C11"/>
    <mergeCell ref="B12:C12"/>
    <mergeCell ref="B8:C8"/>
    <mergeCell ref="B9:C9"/>
    <mergeCell ref="A4:B4"/>
    <mergeCell ref="B7:C7"/>
    <mergeCell ref="B10:C10"/>
    <mergeCell ref="B15:C15"/>
    <mergeCell ref="B16:C16"/>
    <mergeCell ref="B23:C23"/>
    <mergeCell ref="B13:C13"/>
    <mergeCell ref="B20:C20"/>
    <mergeCell ref="B21:C21"/>
    <mergeCell ref="B17:C17"/>
    <mergeCell ref="B14:C14"/>
    <mergeCell ref="B22:C22"/>
    <mergeCell ref="B18:C18"/>
    <mergeCell ref="B19:C19"/>
    <mergeCell ref="B28:C28"/>
    <mergeCell ref="B32:C32"/>
    <mergeCell ref="B30:C30"/>
    <mergeCell ref="B31:C31"/>
    <mergeCell ref="B24:C24"/>
    <mergeCell ref="B25:C25"/>
    <mergeCell ref="B29:C29"/>
    <mergeCell ref="B26:C26"/>
    <mergeCell ref="B27:C27"/>
    <mergeCell ref="B38:C38"/>
    <mergeCell ref="B36:C36"/>
    <mergeCell ref="B37:C37"/>
    <mergeCell ref="B35:C35"/>
    <mergeCell ref="B33:C33"/>
    <mergeCell ref="B34:C34"/>
    <mergeCell ref="B44:C44"/>
    <mergeCell ref="B42:C42"/>
    <mergeCell ref="B43:C43"/>
    <mergeCell ref="B41:C41"/>
    <mergeCell ref="B39:C39"/>
    <mergeCell ref="B40:C40"/>
    <mergeCell ref="B50:C50"/>
    <mergeCell ref="B48:C48"/>
    <mergeCell ref="B49:C49"/>
    <mergeCell ref="B47:C47"/>
    <mergeCell ref="B45:C45"/>
    <mergeCell ref="B46:C46"/>
    <mergeCell ref="B56:C56"/>
    <mergeCell ref="B54:C54"/>
    <mergeCell ref="B55:C55"/>
    <mergeCell ref="B53:C53"/>
    <mergeCell ref="B51:C51"/>
    <mergeCell ref="B52:C52"/>
    <mergeCell ref="B60:C60"/>
    <mergeCell ref="B61:C61"/>
    <mergeCell ref="A67:D67"/>
    <mergeCell ref="B59:C59"/>
    <mergeCell ref="B57:C57"/>
    <mergeCell ref="B58:C58"/>
    <mergeCell ref="A70:B70"/>
    <mergeCell ref="B64:C64"/>
    <mergeCell ref="B63:C63"/>
    <mergeCell ref="B62:C62"/>
    <mergeCell ref="A71:B71"/>
    <mergeCell ref="B65:C65"/>
    <mergeCell ref="B66:C66"/>
  </mergeCells>
  <pageMargins left="0.7" right="0.7" top="0.75" bottom="0.75" header="0.3" footer="0.3"/>
  <pageSetup paperSize="9" scale="94"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3725F-EDE6-4C90-88BC-4013DFCB7934}">
  <sheetPr>
    <pageSetUpPr fitToPage="1"/>
  </sheetPr>
  <dimension ref="A1:F44"/>
  <sheetViews>
    <sheetView tabSelected="1" zoomScaleNormal="100" zoomScaleSheetLayoutView="100" workbookViewId="0">
      <selection activeCell="H6" sqref="H6"/>
    </sheetView>
  </sheetViews>
  <sheetFormatPr defaultRowHeight="15"/>
  <cols>
    <col min="1" max="1" width="8.140625" style="63" customWidth="1"/>
    <col min="2" max="2" width="26.42578125" customWidth="1"/>
    <col min="3" max="3" width="16.42578125" customWidth="1"/>
    <col min="4" max="4" width="18.7109375" style="64" bestFit="1" customWidth="1"/>
    <col min="5" max="5" width="18.7109375" style="62" bestFit="1" customWidth="1"/>
    <col min="6" max="6" width="16.42578125" bestFit="1" customWidth="1"/>
  </cols>
  <sheetData>
    <row r="1" spans="1:6">
      <c r="A1" s="510" t="s">
        <v>157</v>
      </c>
      <c r="B1" s="510"/>
      <c r="C1" s="510"/>
      <c r="D1" s="510"/>
      <c r="E1" s="510"/>
    </row>
    <row r="2" spans="1:6">
      <c r="A2" s="51"/>
      <c r="B2" s="52"/>
      <c r="C2" s="52"/>
      <c r="D2" s="53"/>
      <c r="E2" s="60"/>
    </row>
    <row r="3" spans="1:6" ht="17.45" customHeight="1">
      <c r="A3" s="505" t="s">
        <v>158</v>
      </c>
      <c r="B3" s="505"/>
      <c r="C3" s="505"/>
      <c r="D3" s="505"/>
      <c r="E3" s="505"/>
    </row>
    <row r="4" spans="1:6" ht="17.45" customHeight="1">
      <c r="A4" s="506" t="str">
        <f>+BS!A3</f>
        <v>(аудитлагдаагүй)</v>
      </c>
      <c r="B4" s="506"/>
      <c r="C4" s="506"/>
      <c r="D4" s="506"/>
      <c r="E4" s="506"/>
    </row>
    <row r="5" spans="1:6" ht="12" customHeight="1">
      <c r="A5" s="511"/>
      <c r="B5" s="511"/>
      <c r="D5" s="54" t="s">
        <v>155</v>
      </c>
      <c r="E5" s="169" t="s">
        <v>622</v>
      </c>
    </row>
    <row r="6" spans="1:6">
      <c r="A6" s="512" t="s">
        <v>154</v>
      </c>
      <c r="B6" s="512"/>
      <c r="C6" s="512"/>
      <c r="D6" s="512"/>
      <c r="E6" s="512"/>
    </row>
    <row r="7" spans="1:6" ht="28.5" customHeight="1">
      <c r="A7" s="48" t="s">
        <v>153</v>
      </c>
      <c r="B7" s="503" t="s">
        <v>159</v>
      </c>
      <c r="C7" s="503"/>
      <c r="D7" s="47" t="s">
        <v>160</v>
      </c>
      <c r="E7" s="119" t="s">
        <v>161</v>
      </c>
    </row>
    <row r="8" spans="1:6">
      <c r="A8" s="55" t="s">
        <v>149</v>
      </c>
      <c r="B8" s="500" t="s">
        <v>162</v>
      </c>
      <c r="C8" s="500"/>
      <c r="D8" s="123">
        <v>1327522591000</v>
      </c>
      <c r="E8" s="123">
        <v>1318889812527.1501</v>
      </c>
      <c r="F8" s="62"/>
    </row>
    <row r="9" spans="1:6">
      <c r="A9" s="55" t="s">
        <v>101</v>
      </c>
      <c r="B9" s="499" t="s">
        <v>163</v>
      </c>
      <c r="C9" s="499"/>
      <c r="D9" s="56">
        <v>680502489000</v>
      </c>
      <c r="E9" s="56">
        <v>747405292715.90112</v>
      </c>
      <c r="F9" s="62"/>
    </row>
    <row r="10" spans="1:6">
      <c r="A10" s="55" t="s">
        <v>260</v>
      </c>
      <c r="B10" s="500" t="s">
        <v>164</v>
      </c>
      <c r="C10" s="500"/>
      <c r="D10" s="123">
        <f>+D8-D9</f>
        <v>647020102000</v>
      </c>
      <c r="E10" s="123">
        <f>+E8-E9</f>
        <v>571484519811.24902</v>
      </c>
      <c r="F10" s="62"/>
    </row>
    <row r="11" spans="1:6">
      <c r="A11" s="55" t="s">
        <v>165</v>
      </c>
      <c r="B11" s="499" t="s">
        <v>166</v>
      </c>
      <c r="C11" s="499"/>
      <c r="D11" s="56">
        <v>2308185540.52</v>
      </c>
      <c r="E11" s="56">
        <v>750050313.79999995</v>
      </c>
      <c r="F11" s="62"/>
    </row>
    <row r="12" spans="1:6">
      <c r="A12" s="55" t="s">
        <v>167</v>
      </c>
      <c r="B12" s="499" t="s">
        <v>168</v>
      </c>
      <c r="C12" s="499"/>
      <c r="D12" s="56">
        <v>5016464000</v>
      </c>
      <c r="E12" s="56">
        <v>4983562022.0900002</v>
      </c>
      <c r="F12" s="62"/>
    </row>
    <row r="13" spans="1:6">
      <c r="A13" s="55" t="s">
        <v>169</v>
      </c>
      <c r="B13" s="499" t="s">
        <v>170</v>
      </c>
      <c r="C13" s="499"/>
      <c r="D13" s="56">
        <v>0</v>
      </c>
      <c r="E13" s="56">
        <v>0</v>
      </c>
      <c r="F13" s="62"/>
    </row>
    <row r="14" spans="1:6">
      <c r="A14" s="55" t="s">
        <v>171</v>
      </c>
      <c r="B14" s="499" t="s">
        <v>172</v>
      </c>
      <c r="C14" s="499"/>
      <c r="D14" s="56">
        <v>0</v>
      </c>
      <c r="E14" s="56">
        <v>0</v>
      </c>
      <c r="F14" s="62"/>
    </row>
    <row r="15" spans="1:6">
      <c r="A15" s="55" t="s">
        <v>173</v>
      </c>
      <c r="B15" s="499" t="s">
        <v>174</v>
      </c>
      <c r="C15" s="499"/>
      <c r="D15" s="56">
        <v>5535927459.3399992</v>
      </c>
      <c r="E15" s="56">
        <v>9158676076.0898991</v>
      </c>
      <c r="F15" s="62"/>
    </row>
    <row r="16" spans="1:6">
      <c r="A16" s="55" t="s">
        <v>175</v>
      </c>
      <c r="B16" s="499" t="s">
        <v>176</v>
      </c>
      <c r="C16" s="499"/>
      <c r="D16" s="56">
        <v>220270661792.06</v>
      </c>
      <c r="E16" s="56">
        <v>169862819978.69</v>
      </c>
      <c r="F16" s="62"/>
    </row>
    <row r="17" spans="1:6">
      <c r="A17" s="55" t="s">
        <v>177</v>
      </c>
      <c r="B17" s="499" t="s">
        <v>178</v>
      </c>
      <c r="C17" s="499"/>
      <c r="D17" s="56">
        <v>148527611207.94</v>
      </c>
      <c r="E17" s="56">
        <v>124044295306.67999</v>
      </c>
      <c r="F17" s="62"/>
    </row>
    <row r="18" spans="1:6">
      <c r="A18" s="55" t="s">
        <v>179</v>
      </c>
      <c r="B18" s="499" t="s">
        <v>180</v>
      </c>
      <c r="C18" s="499"/>
      <c r="D18" s="56">
        <v>28863487681.139999</v>
      </c>
      <c r="E18" s="56">
        <v>10631890931.449999</v>
      </c>
      <c r="F18" s="62"/>
    </row>
    <row r="19" spans="1:6">
      <c r="A19" s="55" t="s">
        <v>181</v>
      </c>
      <c r="B19" s="499" t="s">
        <v>182</v>
      </c>
      <c r="C19" s="499"/>
      <c r="D19" s="56">
        <v>16029320624.860001</v>
      </c>
      <c r="E19" s="56">
        <v>1518380658.2098999</v>
      </c>
      <c r="F19" s="62"/>
    </row>
    <row r="20" spans="1:6">
      <c r="A20" s="55" t="s">
        <v>183</v>
      </c>
      <c r="B20" s="499" t="s">
        <v>184</v>
      </c>
      <c r="C20" s="499"/>
      <c r="D20" s="56">
        <v>-1690945318.8599899</v>
      </c>
      <c r="E20" s="56">
        <v>1415678270.6899998</v>
      </c>
      <c r="F20" s="62"/>
    </row>
    <row r="21" spans="1:6">
      <c r="A21" s="55" t="s">
        <v>185</v>
      </c>
      <c r="B21" s="499" t="s">
        <v>186</v>
      </c>
      <c r="C21" s="499"/>
      <c r="D21" s="56">
        <v>-1532184276.3099999</v>
      </c>
      <c r="E21" s="56">
        <v>-455064637.57999992</v>
      </c>
      <c r="F21" s="62"/>
    </row>
    <row r="22" spans="1:6">
      <c r="A22" s="55" t="s">
        <v>187</v>
      </c>
      <c r="B22" s="499" t="s">
        <v>188</v>
      </c>
      <c r="C22" s="499"/>
      <c r="D22" s="56">
        <v>0</v>
      </c>
      <c r="E22" s="56">
        <v>0</v>
      </c>
      <c r="F22" s="62"/>
    </row>
    <row r="23" spans="1:6">
      <c r="A23" s="55" t="s">
        <v>189</v>
      </c>
      <c r="B23" s="499" t="s">
        <v>190</v>
      </c>
      <c r="C23" s="499"/>
      <c r="D23" s="56">
        <v>0</v>
      </c>
      <c r="E23" s="56">
        <v>0</v>
      </c>
      <c r="F23" s="62"/>
    </row>
    <row r="24" spans="1:6">
      <c r="A24" s="55" t="s">
        <v>191</v>
      </c>
      <c r="B24" s="508" t="s">
        <v>676</v>
      </c>
      <c r="C24" s="509"/>
      <c r="D24" s="56"/>
      <c r="E24" s="56"/>
      <c r="F24" s="62"/>
    </row>
    <row r="25" spans="1:6">
      <c r="A25" s="55" t="s">
        <v>193</v>
      </c>
      <c r="B25" s="508" t="s">
        <v>677</v>
      </c>
      <c r="C25" s="509"/>
      <c r="D25" s="56"/>
      <c r="E25" s="56">
        <v>-19179069094.816795</v>
      </c>
      <c r="F25" s="62"/>
    </row>
    <row r="26" spans="1:6">
      <c r="A26" s="55" t="s">
        <v>195</v>
      </c>
      <c r="B26" s="499" t="s">
        <v>192</v>
      </c>
      <c r="C26" s="499"/>
      <c r="D26" s="56">
        <v>-1447768098.9100001</v>
      </c>
      <c r="E26" s="56">
        <v>-236883637.27999997</v>
      </c>
      <c r="F26" s="62"/>
    </row>
    <row r="27" spans="1:6">
      <c r="A27" s="55" t="s">
        <v>197</v>
      </c>
      <c r="B27" s="500" t="s">
        <v>194</v>
      </c>
      <c r="C27" s="500"/>
      <c r="D27" s="123">
        <f>+D10+SUM(D11:D15)-SUM(D16:D19)+D21+D20+D23+D22+D24+D25+D26</f>
        <v>241518699999.78</v>
      </c>
      <c r="E27" s="123">
        <f>+E10+SUM(E11:E15)-SUM(E16:E19)+E21+E20+E23+E22+E24+E25+E26</f>
        <v>261864082249.21216</v>
      </c>
      <c r="F27" s="62"/>
    </row>
    <row r="28" spans="1:6">
      <c r="A28" s="55" t="s">
        <v>199</v>
      </c>
      <c r="B28" s="499" t="s">
        <v>196</v>
      </c>
      <c r="C28" s="499"/>
      <c r="D28" s="56">
        <v>48627848000</v>
      </c>
      <c r="E28" s="56">
        <v>50208163444.439995</v>
      </c>
      <c r="F28" s="62"/>
    </row>
    <row r="29" spans="1:6">
      <c r="A29" s="55" t="s">
        <v>201</v>
      </c>
      <c r="B29" s="500" t="s">
        <v>198</v>
      </c>
      <c r="C29" s="500"/>
      <c r="D29" s="123">
        <f>+D27-D28</f>
        <v>192890851999.78</v>
      </c>
      <c r="E29" s="123">
        <f>+E27-E28</f>
        <v>211655918804.77216</v>
      </c>
      <c r="F29" s="62"/>
    </row>
    <row r="30" spans="1:6">
      <c r="A30" s="55" t="s">
        <v>203</v>
      </c>
      <c r="B30" s="500" t="s">
        <v>200</v>
      </c>
      <c r="C30" s="500"/>
      <c r="D30" s="56">
        <v>0</v>
      </c>
      <c r="E30" s="56">
        <v>0</v>
      </c>
      <c r="F30" s="62"/>
    </row>
    <row r="31" spans="1:6">
      <c r="A31" s="55" t="s">
        <v>209</v>
      </c>
      <c r="B31" s="500" t="s">
        <v>202</v>
      </c>
      <c r="C31" s="500"/>
      <c r="D31" s="123">
        <f>+D29</f>
        <v>192890851999.78</v>
      </c>
      <c r="E31" s="123">
        <f>+E29</f>
        <v>211655918804.77216</v>
      </c>
      <c r="F31" s="62"/>
    </row>
    <row r="32" spans="1:6">
      <c r="A32" s="55" t="s">
        <v>213</v>
      </c>
      <c r="B32" s="499" t="s">
        <v>204</v>
      </c>
      <c r="C32" s="499"/>
      <c r="D32" s="56">
        <f>SUM(D33:D36)</f>
        <v>-574399000</v>
      </c>
      <c r="E32" s="56">
        <f>SUM(E33:E36)</f>
        <v>747471707.37425303</v>
      </c>
      <c r="F32" s="62"/>
    </row>
    <row r="33" spans="1:6">
      <c r="A33" s="55" t="s">
        <v>678</v>
      </c>
      <c r="B33" s="499" t="s">
        <v>205</v>
      </c>
      <c r="C33" s="499"/>
      <c r="D33" s="56">
        <v>0</v>
      </c>
      <c r="E33" s="56"/>
      <c r="F33" s="62"/>
    </row>
    <row r="34" spans="1:6">
      <c r="A34" s="55" t="s">
        <v>679</v>
      </c>
      <c r="B34" s="499" t="s">
        <v>206</v>
      </c>
      <c r="C34" s="499"/>
      <c r="D34" s="56">
        <v>-400896000</v>
      </c>
      <c r="E34" s="56">
        <v>1203320829</v>
      </c>
      <c r="F34" s="62"/>
    </row>
    <row r="35" spans="1:6">
      <c r="A35" s="55" t="s">
        <v>680</v>
      </c>
      <c r="B35" s="499" t="s">
        <v>207</v>
      </c>
      <c r="C35" s="499"/>
      <c r="D35" s="56">
        <v>0</v>
      </c>
      <c r="E35" s="56"/>
      <c r="F35" s="62"/>
    </row>
    <row r="36" spans="1:6">
      <c r="A36" s="55" t="s">
        <v>681</v>
      </c>
      <c r="B36" s="508" t="s">
        <v>208</v>
      </c>
      <c r="C36" s="509"/>
      <c r="D36" s="56">
        <v>-173503000</v>
      </c>
      <c r="E36" s="56">
        <v>-455849121.62574703</v>
      </c>
      <c r="F36" s="62"/>
    </row>
    <row r="37" spans="1:6">
      <c r="A37" s="55" t="s">
        <v>682</v>
      </c>
      <c r="B37" s="500" t="s">
        <v>210</v>
      </c>
      <c r="C37" s="500"/>
      <c r="D37" s="123">
        <f>+SUM(D31,D32)</f>
        <v>192316452999.78</v>
      </c>
      <c r="E37" s="123">
        <f>+SUM(E31,E32)</f>
        <v>212403390512.14642</v>
      </c>
      <c r="F37" s="62"/>
    </row>
    <row r="38" spans="1:6">
      <c r="A38" s="55" t="s">
        <v>683</v>
      </c>
      <c r="B38" s="498" t="s">
        <v>211</v>
      </c>
      <c r="C38" s="498"/>
      <c r="D38" s="56">
        <f>+D31-D39</f>
        <v>222474267999.78</v>
      </c>
      <c r="E38" s="56">
        <f>+E31-E39</f>
        <v>211655918804.77216</v>
      </c>
      <c r="F38" s="62"/>
    </row>
    <row r="39" spans="1:6">
      <c r="A39" s="55" t="s">
        <v>684</v>
      </c>
      <c r="B39" s="498" t="s">
        <v>212</v>
      </c>
      <c r="C39" s="498"/>
      <c r="D39" s="56">
        <v>-29583416000</v>
      </c>
      <c r="E39" s="56">
        <v>0</v>
      </c>
      <c r="F39" s="62"/>
    </row>
    <row r="40" spans="1:6">
      <c r="A40" s="55" t="s">
        <v>685</v>
      </c>
      <c r="B40" s="500" t="s">
        <v>214</v>
      </c>
      <c r="C40" s="500"/>
      <c r="D40" s="123">
        <v>0</v>
      </c>
      <c r="E40" s="123">
        <v>0</v>
      </c>
      <c r="F40" s="62"/>
    </row>
    <row r="41" spans="1:6">
      <c r="A41" s="57"/>
      <c r="B41" s="57"/>
      <c r="C41" s="57"/>
      <c r="D41" s="58"/>
      <c r="E41" s="60"/>
    </row>
    <row r="42" spans="1:6">
      <c r="A42" s="51"/>
      <c r="B42" s="52"/>
      <c r="C42" s="52"/>
      <c r="D42" s="59"/>
    </row>
    <row r="43" spans="1:6" ht="20.25" customHeight="1">
      <c r="A43" s="497" t="s">
        <v>32</v>
      </c>
      <c r="B43" s="497"/>
      <c r="C43" s="34" t="s">
        <v>29</v>
      </c>
      <c r="D43" s="61" t="str">
        <f>+BS!D70</f>
        <v>Ц. ЭРДЭНЭБИЛЭГ</v>
      </c>
    </row>
    <row r="44" spans="1:6" ht="20.25" customHeight="1">
      <c r="A44" s="497" t="s">
        <v>30</v>
      </c>
      <c r="B44" s="497"/>
      <c r="C44" s="34" t="s">
        <v>29</v>
      </c>
      <c r="D44" s="61" t="str">
        <f>+BS!D71</f>
        <v>Г.ЭНХБИЛЭГ</v>
      </c>
    </row>
  </sheetData>
  <mergeCells count="41">
    <mergeCell ref="B7:C7"/>
    <mergeCell ref="A1:E1"/>
    <mergeCell ref="A3:E3"/>
    <mergeCell ref="A4:E4"/>
    <mergeCell ref="A5:B5"/>
    <mergeCell ref="A6:E6"/>
    <mergeCell ref="B19:C19"/>
    <mergeCell ref="B8:C8"/>
    <mergeCell ref="B9:C9"/>
    <mergeCell ref="B10:C10"/>
    <mergeCell ref="B11:C11"/>
    <mergeCell ref="B12:C12"/>
    <mergeCell ref="B13:C13"/>
    <mergeCell ref="B14:C14"/>
    <mergeCell ref="B15:C15"/>
    <mergeCell ref="B16:C16"/>
    <mergeCell ref="B17:C17"/>
    <mergeCell ref="B18:C18"/>
    <mergeCell ref="B33:C33"/>
    <mergeCell ref="B20:C20"/>
    <mergeCell ref="B21:C21"/>
    <mergeCell ref="B22:C22"/>
    <mergeCell ref="B23:C23"/>
    <mergeCell ref="B27:C27"/>
    <mergeCell ref="B28:C28"/>
    <mergeCell ref="B29:C29"/>
    <mergeCell ref="B30:C30"/>
    <mergeCell ref="B31:C31"/>
    <mergeCell ref="B32:C32"/>
    <mergeCell ref="B26:C26"/>
    <mergeCell ref="B24:C24"/>
    <mergeCell ref="B25:C25"/>
    <mergeCell ref="B40:C40"/>
    <mergeCell ref="A43:B43"/>
    <mergeCell ref="A44:B44"/>
    <mergeCell ref="B34:C34"/>
    <mergeCell ref="B35:C35"/>
    <mergeCell ref="B36:C36"/>
    <mergeCell ref="B37:C37"/>
    <mergeCell ref="B38:C38"/>
    <mergeCell ref="B39:C39"/>
  </mergeCells>
  <pageMargins left="0.7" right="0.7" top="0.75" bottom="0.75" header="0.3" footer="0.3"/>
  <pageSetup paperSize="9" scale="9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3D066-699D-4B97-B4BA-A49AAB99BA1D}">
  <sheetPr>
    <pageSetUpPr fitToPage="1"/>
  </sheetPr>
  <dimension ref="A1:G60"/>
  <sheetViews>
    <sheetView view="pageBreakPreview" zoomScale="115" zoomScaleNormal="115" zoomScaleSheetLayoutView="115" workbookViewId="0">
      <selection activeCell="G8" sqref="G8:G57"/>
    </sheetView>
  </sheetViews>
  <sheetFormatPr defaultColWidth="8.85546875" defaultRowHeight="15"/>
  <cols>
    <col min="1" max="1" width="6.28515625" style="65" customWidth="1"/>
    <col min="2" max="2" width="28.85546875" style="65" customWidth="1"/>
    <col min="3" max="3" width="13.140625" style="65" customWidth="1"/>
    <col min="4" max="4" width="11.7109375" style="65" customWidth="1"/>
    <col min="5" max="5" width="20.140625" style="70" customWidth="1"/>
    <col min="6" max="6" width="19.7109375" style="122" customWidth="1"/>
    <col min="7" max="7" width="17.42578125" style="65" bestFit="1" customWidth="1"/>
    <col min="8" max="16384" width="8.85546875" style="65"/>
  </cols>
  <sheetData>
    <row r="1" spans="1:7" ht="13.9" customHeight="1">
      <c r="A1" s="513" t="s">
        <v>157</v>
      </c>
      <c r="B1" s="513"/>
      <c r="C1" s="513"/>
      <c r="D1" s="513"/>
      <c r="E1" s="513"/>
      <c r="F1" s="513"/>
    </row>
    <row r="2" spans="1:7" ht="14.45" customHeight="1">
      <c r="A2" s="505" t="s">
        <v>215</v>
      </c>
      <c r="B2" s="505"/>
      <c r="C2" s="505"/>
      <c r="D2" s="505"/>
      <c r="E2" s="505"/>
      <c r="F2" s="505"/>
    </row>
    <row r="3" spans="1:7" ht="14.45" customHeight="1">
      <c r="A3" s="514" t="str">
        <f>+BS!A3</f>
        <v>(аудитлагдаагүй)</v>
      </c>
      <c r="B3" s="514"/>
      <c r="C3" s="514"/>
      <c r="D3" s="514"/>
      <c r="E3" s="514"/>
      <c r="F3" s="514"/>
    </row>
    <row r="4" spans="1:7" ht="15" customHeight="1">
      <c r="A4" s="515"/>
      <c r="B4" s="515"/>
      <c r="C4" s="515"/>
      <c r="E4" s="50" t="s">
        <v>155</v>
      </c>
      <c r="F4" s="169" t="s">
        <v>622</v>
      </c>
    </row>
    <row r="5" spans="1:7" ht="15" customHeight="1">
      <c r="A5" s="67"/>
      <c r="B5" s="67"/>
      <c r="C5" s="67"/>
      <c r="D5" s="67"/>
      <c r="E5" s="49"/>
      <c r="F5" s="170" t="s">
        <v>154</v>
      </c>
    </row>
    <row r="6" spans="1:7" ht="22.15" customHeight="1">
      <c r="A6" s="48" t="s">
        <v>153</v>
      </c>
      <c r="B6" s="503" t="s">
        <v>159</v>
      </c>
      <c r="C6" s="503"/>
      <c r="D6" s="503"/>
      <c r="E6" s="47" t="s">
        <v>160</v>
      </c>
      <c r="F6" s="47" t="s">
        <v>216</v>
      </c>
    </row>
    <row r="7" spans="1:7" ht="12.6" customHeight="1">
      <c r="A7" s="45" t="s">
        <v>149</v>
      </c>
      <c r="B7" s="499" t="s">
        <v>217</v>
      </c>
      <c r="C7" s="499"/>
      <c r="D7" s="499"/>
      <c r="E7" s="68"/>
      <c r="F7" s="68"/>
    </row>
    <row r="8" spans="1:7" ht="12.6" customHeight="1">
      <c r="A8" s="41" t="s">
        <v>147</v>
      </c>
      <c r="B8" s="500" t="s">
        <v>218</v>
      </c>
      <c r="C8" s="500"/>
      <c r="D8" s="500"/>
      <c r="E8" s="481">
        <f>SUM(E9:E14)</f>
        <v>1694994387878.53</v>
      </c>
      <c r="F8" s="481">
        <f>SUM(F9:F14)</f>
        <v>1463465935517.2297</v>
      </c>
      <c r="G8" s="122"/>
    </row>
    <row r="9" spans="1:7" ht="12.6" customHeight="1">
      <c r="A9" s="45" t="s">
        <v>145</v>
      </c>
      <c r="B9" s="499" t="s">
        <v>219</v>
      </c>
      <c r="C9" s="499"/>
      <c r="D9" s="499"/>
      <c r="E9" s="69">
        <v>1679533285751.8301</v>
      </c>
      <c r="F9" s="69">
        <v>1448346214774.3999</v>
      </c>
      <c r="G9" s="122"/>
    </row>
    <row r="10" spans="1:7" ht="12.6" customHeight="1">
      <c r="A10" s="45" t="s">
        <v>143</v>
      </c>
      <c r="B10" s="499" t="s">
        <v>220</v>
      </c>
      <c r="C10" s="499"/>
      <c r="D10" s="499"/>
      <c r="E10" s="69">
        <v>0</v>
      </c>
      <c r="F10" s="69"/>
      <c r="G10" s="122"/>
    </row>
    <row r="11" spans="1:7" ht="12.6" customHeight="1">
      <c r="A11" s="45" t="s">
        <v>141</v>
      </c>
      <c r="B11" s="499" t="s">
        <v>221</v>
      </c>
      <c r="C11" s="499"/>
      <c r="D11" s="499"/>
      <c r="E11" s="69">
        <v>131711495.88</v>
      </c>
      <c r="F11" s="69">
        <v>232124902</v>
      </c>
      <c r="G11" s="122"/>
    </row>
    <row r="12" spans="1:7" ht="12.6" customHeight="1">
      <c r="A12" s="45" t="s">
        <v>139</v>
      </c>
      <c r="B12" s="499" t="s">
        <v>222</v>
      </c>
      <c r="C12" s="499"/>
      <c r="D12" s="499"/>
      <c r="E12" s="69">
        <v>0</v>
      </c>
      <c r="F12" s="69">
        <v>112672497.7</v>
      </c>
      <c r="G12" s="122"/>
    </row>
    <row r="13" spans="1:7" ht="12.6" customHeight="1">
      <c r="A13" s="45" t="s">
        <v>137</v>
      </c>
      <c r="B13" s="499" t="s">
        <v>223</v>
      </c>
      <c r="C13" s="499"/>
      <c r="D13" s="499"/>
      <c r="E13" s="69">
        <v>0</v>
      </c>
      <c r="F13" s="69"/>
      <c r="G13" s="122"/>
    </row>
    <row r="14" spans="1:7" ht="12.6" customHeight="1">
      <c r="A14" s="45" t="s">
        <v>135</v>
      </c>
      <c r="B14" s="499" t="s">
        <v>224</v>
      </c>
      <c r="C14" s="499"/>
      <c r="D14" s="499"/>
      <c r="E14" s="69">
        <v>15329390630.820009</v>
      </c>
      <c r="F14" s="69">
        <v>14774923343.129997</v>
      </c>
      <c r="G14" s="122"/>
    </row>
    <row r="15" spans="1:7" ht="12.6" customHeight="1">
      <c r="A15" s="41" t="s">
        <v>125</v>
      </c>
      <c r="B15" s="500" t="s">
        <v>225</v>
      </c>
      <c r="C15" s="500"/>
      <c r="D15" s="500"/>
      <c r="E15" s="481">
        <f>SUM(E16:E24)</f>
        <v>-1437142492126.2102</v>
      </c>
      <c r="F15" s="481">
        <f>SUM(F16:F24)</f>
        <v>-1221585475990.7002</v>
      </c>
      <c r="G15" s="122"/>
    </row>
    <row r="16" spans="1:7" ht="12.6" customHeight="1">
      <c r="A16" s="45" t="s">
        <v>123</v>
      </c>
      <c r="B16" s="499" t="s">
        <v>226</v>
      </c>
      <c r="C16" s="499"/>
      <c r="D16" s="499"/>
      <c r="E16" s="69">
        <v>-130189346355.42999</v>
      </c>
      <c r="F16" s="69">
        <v>-117734342414.63901</v>
      </c>
      <c r="G16" s="122"/>
    </row>
    <row r="17" spans="1:7" ht="12.6" customHeight="1">
      <c r="A17" s="45" t="s">
        <v>121</v>
      </c>
      <c r="B17" s="499" t="s">
        <v>227</v>
      </c>
      <c r="C17" s="499"/>
      <c r="D17" s="499"/>
      <c r="E17" s="69">
        <v>-39196349121.5</v>
      </c>
      <c r="F17" s="69">
        <v>-33347786163.099998</v>
      </c>
      <c r="G17" s="122"/>
    </row>
    <row r="18" spans="1:7" ht="12.6" customHeight="1">
      <c r="A18" s="45" t="s">
        <v>119</v>
      </c>
      <c r="B18" s="499" t="s">
        <v>228</v>
      </c>
      <c r="C18" s="499"/>
      <c r="D18" s="499"/>
      <c r="E18" s="69">
        <v>-567592404829.04004</v>
      </c>
      <c r="F18" s="69">
        <v>-392326273574.62146</v>
      </c>
      <c r="G18" s="122"/>
    </row>
    <row r="19" spans="1:7" ht="12.6" customHeight="1">
      <c r="A19" s="45" t="s">
        <v>117</v>
      </c>
      <c r="B19" s="499" t="s">
        <v>229</v>
      </c>
      <c r="C19" s="499"/>
      <c r="D19" s="499"/>
      <c r="E19" s="69">
        <v>-26808904227.27</v>
      </c>
      <c r="F19" s="69">
        <v>-20399829882.089901</v>
      </c>
      <c r="G19" s="122"/>
    </row>
    <row r="20" spans="1:7" ht="12.6" customHeight="1">
      <c r="A20" s="45" t="s">
        <v>115</v>
      </c>
      <c r="B20" s="499" t="s">
        <v>230</v>
      </c>
      <c r="C20" s="499"/>
      <c r="D20" s="499"/>
      <c r="E20" s="69">
        <v>-37112485061.529999</v>
      </c>
      <c r="F20" s="69">
        <v>-39536561416.610001</v>
      </c>
      <c r="G20" s="122"/>
    </row>
    <row r="21" spans="1:7" ht="12.6" customHeight="1">
      <c r="A21" s="45" t="s">
        <v>113</v>
      </c>
      <c r="B21" s="499" t="s">
        <v>231</v>
      </c>
      <c r="C21" s="499"/>
      <c r="D21" s="499"/>
      <c r="E21" s="69">
        <v>-18647620239.580002</v>
      </c>
      <c r="F21" s="69">
        <v>-7889368754.6500015</v>
      </c>
      <c r="G21" s="122"/>
    </row>
    <row r="22" spans="1:7" ht="12.6" customHeight="1">
      <c r="A22" s="45" t="s">
        <v>111</v>
      </c>
      <c r="B22" s="499" t="s">
        <v>232</v>
      </c>
      <c r="C22" s="499"/>
      <c r="D22" s="499"/>
      <c r="E22" s="69">
        <v>-440924930087.70898</v>
      </c>
      <c r="F22" s="69">
        <v>-451583626896.06</v>
      </c>
      <c r="G22" s="122"/>
    </row>
    <row r="23" spans="1:7" ht="12.6" customHeight="1">
      <c r="A23" s="45" t="s">
        <v>109</v>
      </c>
      <c r="B23" s="499" t="s">
        <v>233</v>
      </c>
      <c r="C23" s="499"/>
      <c r="D23" s="499"/>
      <c r="E23" s="69">
        <v>-2412693042.0500002</v>
      </c>
      <c r="F23" s="69">
        <v>-3227635500.1900001</v>
      </c>
      <c r="G23" s="122"/>
    </row>
    <row r="24" spans="1:7" ht="12.6" customHeight="1">
      <c r="A24" s="45" t="s">
        <v>107</v>
      </c>
      <c r="B24" s="499" t="s">
        <v>234</v>
      </c>
      <c r="C24" s="499"/>
      <c r="D24" s="499"/>
      <c r="E24" s="69">
        <v>-174257759162.10101</v>
      </c>
      <c r="F24" s="69">
        <v>-155540051388.73999</v>
      </c>
      <c r="G24" s="122"/>
    </row>
    <row r="25" spans="1:7" ht="12.6" customHeight="1">
      <c r="A25" s="41" t="s">
        <v>103</v>
      </c>
      <c r="B25" s="500" t="s">
        <v>235</v>
      </c>
      <c r="C25" s="500"/>
      <c r="D25" s="500"/>
      <c r="E25" s="481">
        <f>+E8+E15</f>
        <v>257851895752.31982</v>
      </c>
      <c r="F25" s="481">
        <f>+F8+F15</f>
        <v>241880459526.52954</v>
      </c>
      <c r="G25" s="122"/>
    </row>
    <row r="26" spans="1:7" ht="12.6" customHeight="1">
      <c r="A26" s="41" t="s">
        <v>101</v>
      </c>
      <c r="B26" s="500" t="s">
        <v>236</v>
      </c>
      <c r="C26" s="500"/>
      <c r="D26" s="500"/>
      <c r="E26" s="69"/>
      <c r="F26" s="69"/>
      <c r="G26" s="122"/>
    </row>
    <row r="27" spans="1:7" ht="12.6" customHeight="1">
      <c r="A27" s="41" t="s">
        <v>100</v>
      </c>
      <c r="B27" s="500" t="s">
        <v>218</v>
      </c>
      <c r="C27" s="500"/>
      <c r="D27" s="500"/>
      <c r="E27" s="481">
        <f>SUM(E28:E34)</f>
        <v>16197160733.359989</v>
      </c>
      <c r="F27" s="481">
        <f>SUM(F28:F34)</f>
        <v>31184531391.860001</v>
      </c>
      <c r="G27" s="122"/>
    </row>
    <row r="28" spans="1:7" ht="12.6" customHeight="1">
      <c r="A28" s="45" t="s">
        <v>98</v>
      </c>
      <c r="B28" s="499" t="s">
        <v>237</v>
      </c>
      <c r="C28" s="499"/>
      <c r="D28" s="499"/>
      <c r="E28" s="69">
        <v>9787479000</v>
      </c>
      <c r="F28" s="69">
        <v>19729643.999999799</v>
      </c>
      <c r="G28" s="122"/>
    </row>
    <row r="29" spans="1:7" ht="12.6" customHeight="1">
      <c r="A29" s="45" t="s">
        <v>72</v>
      </c>
      <c r="B29" s="499" t="s">
        <v>238</v>
      </c>
      <c r="C29" s="499"/>
      <c r="D29" s="499"/>
      <c r="E29" s="69"/>
      <c r="F29" s="69"/>
      <c r="G29" s="122"/>
    </row>
    <row r="30" spans="1:7" ht="12.6" customHeight="1">
      <c r="A30" s="45" t="s">
        <v>239</v>
      </c>
      <c r="B30" s="499" t="s">
        <v>240</v>
      </c>
      <c r="C30" s="499"/>
      <c r="D30" s="499"/>
      <c r="E30" s="69"/>
      <c r="F30" s="69">
        <v>0</v>
      </c>
      <c r="G30" s="122"/>
    </row>
    <row r="31" spans="1:7" ht="12.6" customHeight="1">
      <c r="A31" s="45" t="s">
        <v>241</v>
      </c>
      <c r="B31" s="499" t="s">
        <v>242</v>
      </c>
      <c r="C31" s="499"/>
      <c r="D31" s="499"/>
      <c r="E31" s="69"/>
      <c r="F31" s="69">
        <v>26190213000</v>
      </c>
      <c r="G31" s="122"/>
    </row>
    <row r="32" spans="1:7" ht="12.6" customHeight="1">
      <c r="A32" s="45" t="s">
        <v>243</v>
      </c>
      <c r="B32" s="499" t="s">
        <v>244</v>
      </c>
      <c r="C32" s="499"/>
      <c r="D32" s="499"/>
      <c r="E32" s="69"/>
      <c r="F32" s="69">
        <v>0</v>
      </c>
      <c r="G32" s="122"/>
    </row>
    <row r="33" spans="1:7" ht="12.6" customHeight="1">
      <c r="A33" s="45" t="s">
        <v>245</v>
      </c>
      <c r="B33" s="499" t="s">
        <v>246</v>
      </c>
      <c r="C33" s="499"/>
      <c r="D33" s="499"/>
      <c r="E33" s="69">
        <v>6409681733.3599901</v>
      </c>
      <c r="F33" s="69">
        <v>4974588747.8599997</v>
      </c>
      <c r="G33" s="122"/>
    </row>
    <row r="34" spans="1:7" ht="12.6" customHeight="1">
      <c r="A34" s="45" t="s">
        <v>247</v>
      </c>
      <c r="B34" s="499" t="s">
        <v>248</v>
      </c>
      <c r="C34" s="499"/>
      <c r="D34" s="499"/>
      <c r="E34" s="69"/>
      <c r="F34" s="69"/>
      <c r="G34" s="122"/>
    </row>
    <row r="35" spans="1:7" ht="12.6" customHeight="1">
      <c r="A35" s="41" t="s">
        <v>60</v>
      </c>
      <c r="B35" s="500" t="s">
        <v>225</v>
      </c>
      <c r="C35" s="500"/>
      <c r="D35" s="500"/>
      <c r="E35" s="481">
        <f>SUM(E36:E40)</f>
        <v>-134179506000</v>
      </c>
      <c r="F35" s="481">
        <f>SUM(F36:F40)</f>
        <v>-219698203605.61002</v>
      </c>
      <c r="G35" s="122"/>
    </row>
    <row r="36" spans="1:7" ht="12.6" customHeight="1">
      <c r="A36" s="45" t="s">
        <v>249</v>
      </c>
      <c r="B36" s="499" t="s">
        <v>250</v>
      </c>
      <c r="C36" s="499"/>
      <c r="D36" s="499"/>
      <c r="E36" s="69">
        <v>-112185127000</v>
      </c>
      <c r="F36" s="69">
        <v>-161240392969.61002</v>
      </c>
      <c r="G36" s="122"/>
    </row>
    <row r="37" spans="1:7" ht="12.6" customHeight="1">
      <c r="A37" s="45" t="s">
        <v>251</v>
      </c>
      <c r="B37" s="499" t="s">
        <v>252</v>
      </c>
      <c r="C37" s="499"/>
      <c r="D37" s="499"/>
      <c r="E37" s="69">
        <v>-6894066000</v>
      </c>
      <c r="F37" s="69">
        <v>0</v>
      </c>
      <c r="G37" s="122"/>
    </row>
    <row r="38" spans="1:7" ht="12.6" customHeight="1">
      <c r="A38" s="45" t="s">
        <v>253</v>
      </c>
      <c r="B38" s="499" t="s">
        <v>254</v>
      </c>
      <c r="C38" s="499"/>
      <c r="D38" s="499"/>
      <c r="E38" s="69">
        <v>0</v>
      </c>
      <c r="F38" s="69">
        <v>-32563077636</v>
      </c>
      <c r="G38" s="122"/>
    </row>
    <row r="39" spans="1:7" ht="12.6" customHeight="1">
      <c r="A39" s="45" t="s">
        <v>255</v>
      </c>
      <c r="B39" s="499" t="s">
        <v>256</v>
      </c>
      <c r="C39" s="499"/>
      <c r="D39" s="499"/>
      <c r="E39" s="69">
        <v>-15100313000</v>
      </c>
      <c r="F39" s="69">
        <v>-25894733000</v>
      </c>
      <c r="G39" s="122"/>
    </row>
    <row r="40" spans="1:7" ht="12.6" customHeight="1">
      <c r="A40" s="45" t="s">
        <v>257</v>
      </c>
      <c r="B40" s="499" t="s">
        <v>258</v>
      </c>
      <c r="C40" s="499"/>
      <c r="D40" s="499"/>
      <c r="E40" s="69">
        <v>0</v>
      </c>
      <c r="F40" s="69">
        <v>0</v>
      </c>
      <c r="G40" s="122"/>
    </row>
    <row r="41" spans="1:7" ht="12.6" customHeight="1">
      <c r="A41" s="41" t="s">
        <v>58</v>
      </c>
      <c r="B41" s="500" t="s">
        <v>259</v>
      </c>
      <c r="C41" s="500"/>
      <c r="D41" s="500"/>
      <c r="E41" s="481">
        <f>+E27+E35</f>
        <v>-117982345266.64001</v>
      </c>
      <c r="F41" s="481">
        <f>+F27+F35</f>
        <v>-188513672213.75</v>
      </c>
      <c r="G41" s="122"/>
    </row>
    <row r="42" spans="1:7" ht="12.6" customHeight="1">
      <c r="A42" s="41" t="s">
        <v>260</v>
      </c>
      <c r="B42" s="500" t="s">
        <v>261</v>
      </c>
      <c r="C42" s="500"/>
      <c r="D42" s="500"/>
      <c r="E42" s="69"/>
      <c r="F42" s="69"/>
      <c r="G42" s="122"/>
    </row>
    <row r="43" spans="1:7" ht="12.6" customHeight="1">
      <c r="A43" s="41" t="s">
        <v>262</v>
      </c>
      <c r="B43" s="500" t="s">
        <v>218</v>
      </c>
      <c r="C43" s="500"/>
      <c r="D43" s="500"/>
      <c r="E43" s="481">
        <f>SUM(E44:E47)</f>
        <v>137128260454.2999</v>
      </c>
      <c r="F43" s="481">
        <f>SUM(F44:F47)</f>
        <v>206370121696.92999</v>
      </c>
      <c r="G43" s="122"/>
    </row>
    <row r="44" spans="1:7" ht="12.6" customHeight="1">
      <c r="A44" s="45" t="s">
        <v>263</v>
      </c>
      <c r="B44" s="499" t="s">
        <v>264</v>
      </c>
      <c r="C44" s="499"/>
      <c r="D44" s="499"/>
      <c r="E44" s="69">
        <v>37230000000</v>
      </c>
      <c r="F44" s="69">
        <v>130046395302.97</v>
      </c>
      <c r="G44" s="122"/>
    </row>
    <row r="45" spans="1:7" ht="12.6" customHeight="1">
      <c r="A45" s="45" t="s">
        <v>265</v>
      </c>
      <c r="B45" s="499" t="s">
        <v>266</v>
      </c>
      <c r="C45" s="499"/>
      <c r="D45" s="499"/>
      <c r="E45" s="69">
        <v>27461457000</v>
      </c>
      <c r="F45" s="69">
        <v>0</v>
      </c>
      <c r="G45" s="122"/>
    </row>
    <row r="46" spans="1:7" ht="12.6" customHeight="1">
      <c r="A46" s="45" t="s">
        <v>267</v>
      </c>
      <c r="B46" s="499" t="s">
        <v>268</v>
      </c>
      <c r="C46" s="499"/>
      <c r="D46" s="499"/>
      <c r="E46" s="69"/>
      <c r="F46" s="69"/>
      <c r="G46" s="122"/>
    </row>
    <row r="47" spans="1:7" ht="12.6" customHeight="1">
      <c r="A47" s="45" t="s">
        <v>269</v>
      </c>
      <c r="B47" s="499" t="s">
        <v>270</v>
      </c>
      <c r="C47" s="499"/>
      <c r="D47" s="499"/>
      <c r="E47" s="69">
        <v>72436803454.299896</v>
      </c>
      <c r="F47" s="69">
        <v>76323726393.959991</v>
      </c>
      <c r="G47" s="122"/>
    </row>
    <row r="48" spans="1:7" ht="12.6" customHeight="1">
      <c r="A48" s="41" t="s">
        <v>271</v>
      </c>
      <c r="B48" s="500" t="s">
        <v>225</v>
      </c>
      <c r="C48" s="500"/>
      <c r="D48" s="500"/>
      <c r="E48" s="481">
        <f>SUM(E49:E53)</f>
        <v>-306175635939.97998</v>
      </c>
      <c r="F48" s="481">
        <f>SUM(F49:F53)</f>
        <v>-243739157688.46893</v>
      </c>
      <c r="G48" s="122"/>
    </row>
    <row r="49" spans="1:7" ht="12.6" customHeight="1">
      <c r="A49" s="45" t="s">
        <v>272</v>
      </c>
      <c r="B49" s="499" t="s">
        <v>273</v>
      </c>
      <c r="C49" s="499"/>
      <c r="D49" s="499"/>
      <c r="E49" s="69">
        <v>-100905786000</v>
      </c>
      <c r="F49" s="69">
        <v>-22708013783.289902</v>
      </c>
      <c r="G49" s="122"/>
    </row>
    <row r="50" spans="1:7" ht="12.6" customHeight="1">
      <c r="A50" s="45" t="s">
        <v>274</v>
      </c>
      <c r="B50" s="499" t="s">
        <v>275</v>
      </c>
      <c r="C50" s="499"/>
      <c r="D50" s="499"/>
      <c r="E50" s="69">
        <v>-27184209000</v>
      </c>
      <c r="F50" s="69">
        <v>-8063829040</v>
      </c>
      <c r="G50" s="122"/>
    </row>
    <row r="51" spans="1:7" ht="14.65" customHeight="1">
      <c r="A51" s="45" t="s">
        <v>276</v>
      </c>
      <c r="B51" s="499" t="s">
        <v>277</v>
      </c>
      <c r="C51" s="499"/>
      <c r="D51" s="499"/>
      <c r="E51" s="69"/>
      <c r="F51" s="69"/>
      <c r="G51" s="122"/>
    </row>
    <row r="52" spans="1:7" ht="14.65" customHeight="1">
      <c r="A52" s="45" t="s">
        <v>278</v>
      </c>
      <c r="B52" s="499" t="s">
        <v>279</v>
      </c>
      <c r="C52" s="499"/>
      <c r="D52" s="499"/>
      <c r="E52" s="69">
        <v>-104867660000</v>
      </c>
      <c r="F52" s="69">
        <v>-137668469152.599</v>
      </c>
      <c r="G52" s="122"/>
    </row>
    <row r="53" spans="1:7" ht="14.65" customHeight="1">
      <c r="A53" s="45" t="s">
        <v>280</v>
      </c>
      <c r="B53" s="499" t="s">
        <v>281</v>
      </c>
      <c r="C53" s="499"/>
      <c r="D53" s="499"/>
      <c r="E53" s="69">
        <v>-73217980939.979996</v>
      </c>
      <c r="F53" s="69">
        <v>-75298845712.580002</v>
      </c>
      <c r="G53" s="122"/>
    </row>
    <row r="54" spans="1:7" ht="14.65" customHeight="1">
      <c r="A54" s="41" t="s">
        <v>282</v>
      </c>
      <c r="B54" s="500" t="s">
        <v>283</v>
      </c>
      <c r="C54" s="500"/>
      <c r="D54" s="500"/>
      <c r="E54" s="481">
        <f>+E43+E48</f>
        <v>-169047375485.68008</v>
      </c>
      <c r="F54" s="481">
        <f>+F43+F48</f>
        <v>-37369035991.53894</v>
      </c>
      <c r="G54" s="122"/>
    </row>
    <row r="55" spans="1:7" ht="14.65" customHeight="1">
      <c r="A55" s="41" t="s">
        <v>165</v>
      </c>
      <c r="B55" s="500" t="s">
        <v>284</v>
      </c>
      <c r="C55" s="500"/>
      <c r="D55" s="500"/>
      <c r="E55" s="481">
        <f>+E54+E41+E25</f>
        <v>-29177825000.000244</v>
      </c>
      <c r="F55" s="481">
        <f>+F54+F41+F25</f>
        <v>15997751321.240601</v>
      </c>
      <c r="G55" s="122"/>
    </row>
    <row r="56" spans="1:7" ht="14.65" customHeight="1">
      <c r="A56" s="41" t="s">
        <v>167</v>
      </c>
      <c r="B56" s="500" t="s">
        <v>285</v>
      </c>
      <c r="C56" s="500"/>
      <c r="D56" s="500"/>
      <c r="E56" s="69">
        <v>122152148999.99977</v>
      </c>
      <c r="F56" s="69">
        <f>+E57</f>
        <v>92974323999.999527</v>
      </c>
      <c r="G56" s="122"/>
    </row>
    <row r="57" spans="1:7" ht="14.65" customHeight="1">
      <c r="A57" s="41" t="s">
        <v>169</v>
      </c>
      <c r="B57" s="500" t="s">
        <v>286</v>
      </c>
      <c r="C57" s="500"/>
      <c r="D57" s="500"/>
      <c r="E57" s="69">
        <f>+E55+E56</f>
        <v>92974323999.999527</v>
      </c>
      <c r="F57" s="69">
        <f>+F55+F56</f>
        <v>108972075321.24013</v>
      </c>
      <c r="G57" s="122"/>
    </row>
    <row r="58" spans="1:7">
      <c r="A58" s="501"/>
      <c r="B58" s="501"/>
      <c r="C58" s="501"/>
      <c r="D58" s="501"/>
      <c r="E58" s="501"/>
      <c r="F58" s="171"/>
    </row>
    <row r="59" spans="1:7" ht="18" customHeight="1">
      <c r="A59" s="504" t="s">
        <v>32</v>
      </c>
      <c r="B59" s="504"/>
      <c r="C59" s="501" t="s">
        <v>287</v>
      </c>
      <c r="D59" s="501"/>
      <c r="E59" s="66" t="s">
        <v>31</v>
      </c>
      <c r="F59" s="169"/>
    </row>
    <row r="60" spans="1:7" ht="19.5" customHeight="1">
      <c r="A60" s="504" t="s">
        <v>30</v>
      </c>
      <c r="B60" s="504"/>
      <c r="C60" s="501" t="s">
        <v>287</v>
      </c>
      <c r="D60" s="501"/>
      <c r="E60" s="66" t="s">
        <v>28</v>
      </c>
      <c r="F60" s="169"/>
    </row>
  </sheetData>
  <mergeCells count="61">
    <mergeCell ref="B13:D13"/>
    <mergeCell ref="A1:F1"/>
    <mergeCell ref="A2:F2"/>
    <mergeCell ref="A3:F3"/>
    <mergeCell ref="A4:C4"/>
    <mergeCell ref="B6:D6"/>
    <mergeCell ref="B7:D7"/>
    <mergeCell ref="B8:D8"/>
    <mergeCell ref="B9:D9"/>
    <mergeCell ref="B10:D10"/>
    <mergeCell ref="B11:D11"/>
    <mergeCell ref="B12:D12"/>
    <mergeCell ref="B25:D25"/>
    <mergeCell ref="B14:D14"/>
    <mergeCell ref="B15:D15"/>
    <mergeCell ref="B16:D16"/>
    <mergeCell ref="B17:D17"/>
    <mergeCell ref="B18:D18"/>
    <mergeCell ref="B19:D19"/>
    <mergeCell ref="B20:D20"/>
    <mergeCell ref="B21:D21"/>
    <mergeCell ref="B22:D22"/>
    <mergeCell ref="B23:D23"/>
    <mergeCell ref="B24:D24"/>
    <mergeCell ref="B37:D37"/>
    <mergeCell ref="B26:D26"/>
    <mergeCell ref="B27:D27"/>
    <mergeCell ref="B28:D28"/>
    <mergeCell ref="B29:D29"/>
    <mergeCell ref="B30:D30"/>
    <mergeCell ref="B31:D31"/>
    <mergeCell ref="B32:D32"/>
    <mergeCell ref="B33:D33"/>
    <mergeCell ref="B34:D34"/>
    <mergeCell ref="B35:D35"/>
    <mergeCell ref="B36:D36"/>
    <mergeCell ref="B49:D49"/>
    <mergeCell ref="B38:D38"/>
    <mergeCell ref="B39:D39"/>
    <mergeCell ref="B40:D40"/>
    <mergeCell ref="B41:D41"/>
    <mergeCell ref="B42:D42"/>
    <mergeCell ref="B43:D43"/>
    <mergeCell ref="B44:D44"/>
    <mergeCell ref="B45:D45"/>
    <mergeCell ref="B46:D46"/>
    <mergeCell ref="B47:D47"/>
    <mergeCell ref="B48:D48"/>
    <mergeCell ref="A60:B60"/>
    <mergeCell ref="C60:D60"/>
    <mergeCell ref="B50:D50"/>
    <mergeCell ref="B51:D51"/>
    <mergeCell ref="B52:D52"/>
    <mergeCell ref="B53:D53"/>
    <mergeCell ref="B54:D54"/>
    <mergeCell ref="B55:D55"/>
    <mergeCell ref="B56:D56"/>
    <mergeCell ref="B57:D57"/>
    <mergeCell ref="A58:E58"/>
    <mergeCell ref="A59:B59"/>
    <mergeCell ref="C59:D59"/>
  </mergeCells>
  <pageMargins left="0.7" right="0.7" top="0.75" bottom="0.75" header="0.3" footer="0.3"/>
  <pageSetup paperSize="9" scale="90" fitToWidth="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24AF6-82D5-4925-9E4F-7E77D8AACCBA}">
  <sheetPr>
    <pageSetUpPr fitToPage="1"/>
  </sheetPr>
  <dimension ref="A1:AA33"/>
  <sheetViews>
    <sheetView view="pageBreakPreview" topLeftCell="A12" zoomScale="92" zoomScaleNormal="85" zoomScaleSheetLayoutView="100" workbookViewId="0">
      <selection activeCell="G16" sqref="G16"/>
    </sheetView>
  </sheetViews>
  <sheetFormatPr defaultColWidth="9.140625" defaultRowHeight="12"/>
  <cols>
    <col min="1" max="1" width="3.28515625" style="73" customWidth="1"/>
    <col min="2" max="2" width="15.42578125" style="73" customWidth="1"/>
    <col min="3" max="3" width="22.42578125" style="73" customWidth="1"/>
    <col min="4" max="4" width="12.7109375" style="72" customWidth="1"/>
    <col min="5" max="5" width="11.28515625" style="72" customWidth="1"/>
    <col min="6" max="7" width="17.85546875" style="72" bestFit="1" customWidth="1"/>
    <col min="8" max="8" width="17.140625" style="72" bestFit="1" customWidth="1"/>
    <col min="9" max="9" width="15.5703125" style="72" bestFit="1" customWidth="1"/>
    <col min="10" max="11" width="17.7109375" style="72" customWidth="1"/>
    <col min="12" max="12" width="18" style="72" customWidth="1"/>
    <col min="13" max="13" width="16.28515625" style="72" customWidth="1"/>
    <col min="14" max="14" width="19.140625" style="73" hidden="1" customWidth="1"/>
    <col min="15" max="15" width="17.140625" style="73" hidden="1" customWidth="1"/>
    <col min="16" max="16" width="16.5703125" style="73" hidden="1" customWidth="1"/>
    <col min="17" max="17" width="22" style="73" hidden="1" customWidth="1"/>
    <col min="18" max="18" width="16.140625" style="73" hidden="1" customWidth="1"/>
    <col min="19" max="19" width="13.7109375" style="73" hidden="1" customWidth="1"/>
    <col min="20" max="20" width="12.7109375" style="73" hidden="1" customWidth="1"/>
    <col min="21" max="21" width="12.5703125" style="73" hidden="1" customWidth="1"/>
    <col min="22" max="22" width="11.140625" style="73" hidden="1" customWidth="1"/>
    <col min="23" max="23" width="13.5703125" style="73" hidden="1" customWidth="1"/>
    <col min="24" max="24" width="0" style="73" hidden="1" customWidth="1"/>
    <col min="25" max="25" width="9.140625" style="73" customWidth="1"/>
    <col min="26" max="27" width="9.28515625" style="73" bestFit="1" customWidth="1"/>
    <col min="28" max="16384" width="9.140625" style="73"/>
  </cols>
  <sheetData>
    <row r="1" spans="1:22">
      <c r="A1" s="71"/>
      <c r="B1" s="71"/>
      <c r="C1" s="71"/>
      <c r="D1" s="35"/>
      <c r="E1" s="35"/>
      <c r="F1" s="35"/>
      <c r="G1" s="35"/>
      <c r="H1" s="35"/>
      <c r="I1" s="35"/>
      <c r="J1" s="35"/>
      <c r="K1" s="35"/>
      <c r="L1" s="35"/>
    </row>
    <row r="2" spans="1:22" ht="12" customHeight="1">
      <c r="A2" s="527" t="s">
        <v>157</v>
      </c>
      <c r="B2" s="527"/>
      <c r="C2" s="527"/>
      <c r="D2" s="527"/>
      <c r="E2" s="527"/>
      <c r="F2" s="527"/>
      <c r="G2" s="527"/>
      <c r="H2" s="527"/>
      <c r="I2" s="527"/>
      <c r="J2" s="527"/>
      <c r="K2" s="527"/>
      <c r="L2" s="527"/>
      <c r="M2" s="527"/>
    </row>
    <row r="3" spans="1:22">
      <c r="A3" s="71"/>
      <c r="B3" s="71"/>
      <c r="C3" s="71"/>
      <c r="D3" s="35"/>
      <c r="E3" s="35"/>
      <c r="F3" s="35"/>
      <c r="G3" s="35"/>
      <c r="H3" s="35"/>
      <c r="I3" s="35"/>
      <c r="J3" s="35"/>
      <c r="K3" s="35"/>
      <c r="L3" s="35"/>
    </row>
    <row r="4" spans="1:22">
      <c r="A4" s="71"/>
      <c r="B4" s="71"/>
      <c r="C4" s="71"/>
      <c r="D4" s="35"/>
      <c r="E4" s="35"/>
      <c r="F4" s="35"/>
      <c r="G4" s="35"/>
      <c r="H4" s="35"/>
      <c r="I4" s="35"/>
      <c r="J4" s="35"/>
      <c r="K4" s="35"/>
      <c r="L4" s="35"/>
    </row>
    <row r="5" spans="1:22">
      <c r="A5" s="71"/>
      <c r="B5" s="71"/>
      <c r="C5" s="71"/>
      <c r="D5" s="35"/>
      <c r="E5" s="35"/>
      <c r="F5" s="35"/>
      <c r="G5" s="35"/>
      <c r="H5" s="35"/>
      <c r="I5" s="35"/>
      <c r="J5" s="35"/>
      <c r="K5" s="35"/>
      <c r="L5" s="35"/>
    </row>
    <row r="6" spans="1:22" ht="18.75" customHeight="1">
      <c r="A6" s="528" t="s">
        <v>288</v>
      </c>
      <c r="B6" s="528"/>
      <c r="C6" s="528"/>
      <c r="D6" s="528"/>
      <c r="E6" s="528"/>
      <c r="F6" s="528"/>
      <c r="G6" s="528"/>
      <c r="H6" s="528"/>
      <c r="I6" s="528"/>
      <c r="J6" s="528"/>
      <c r="K6" s="528"/>
      <c r="L6" s="528"/>
      <c r="M6" s="528"/>
    </row>
    <row r="7" spans="1:22" ht="15.75">
      <c r="A7" s="529" t="str">
        <f>+Nuur!A33</f>
        <v>(аудитлагдаагүй)</v>
      </c>
      <c r="B7" s="529"/>
      <c r="C7" s="529"/>
      <c r="D7" s="529"/>
      <c r="E7" s="529"/>
      <c r="F7" s="529"/>
      <c r="G7" s="529"/>
      <c r="H7" s="529"/>
      <c r="I7" s="529"/>
      <c r="J7" s="529"/>
      <c r="K7" s="529"/>
      <c r="L7" s="529"/>
      <c r="M7" s="529"/>
    </row>
    <row r="8" spans="1:22" ht="12" customHeight="1">
      <c r="A8" s="530"/>
      <c r="B8" s="530"/>
      <c r="C8" s="530"/>
      <c r="D8" s="74"/>
      <c r="E8" s="75"/>
      <c r="F8" s="75"/>
      <c r="G8" s="75"/>
      <c r="H8" s="75"/>
      <c r="I8" s="75"/>
      <c r="K8" s="76"/>
      <c r="L8" s="531" t="s">
        <v>623</v>
      </c>
      <c r="M8" s="531"/>
      <c r="N8" s="531"/>
      <c r="O8" s="77"/>
      <c r="P8" s="77"/>
      <c r="Q8" s="77"/>
      <c r="R8" s="77"/>
      <c r="S8" s="77"/>
      <c r="T8" s="77"/>
      <c r="U8" s="77"/>
      <c r="V8" s="77"/>
    </row>
    <row r="9" spans="1:22" ht="12.75">
      <c r="A9" s="78"/>
      <c r="B9" s="78"/>
      <c r="C9" s="78"/>
      <c r="D9" s="79"/>
      <c r="E9" s="79"/>
      <c r="F9" s="79"/>
      <c r="G9" s="79"/>
      <c r="H9" s="79"/>
      <c r="I9" s="79"/>
      <c r="J9" s="79"/>
      <c r="K9" s="79"/>
      <c r="L9" s="79"/>
      <c r="M9" s="80" t="s">
        <v>154</v>
      </c>
      <c r="N9" s="77"/>
      <c r="O9" s="77"/>
      <c r="P9" s="77"/>
      <c r="Q9" s="77"/>
      <c r="R9" s="77"/>
      <c r="S9" s="77"/>
      <c r="T9" s="77"/>
      <c r="U9" s="77"/>
      <c r="V9" s="77"/>
    </row>
    <row r="10" spans="1:22" ht="35.25" customHeight="1">
      <c r="A10" s="81" t="s">
        <v>289</v>
      </c>
      <c r="B10" s="525" t="s">
        <v>159</v>
      </c>
      <c r="C10" s="526"/>
      <c r="D10" s="82" t="s">
        <v>290</v>
      </c>
      <c r="E10" s="82" t="s">
        <v>291</v>
      </c>
      <c r="F10" s="82" t="s">
        <v>292</v>
      </c>
      <c r="G10" s="82" t="s">
        <v>293</v>
      </c>
      <c r="H10" s="82" t="s">
        <v>294</v>
      </c>
      <c r="I10" s="82" t="s">
        <v>295</v>
      </c>
      <c r="J10" s="82" t="s">
        <v>296</v>
      </c>
      <c r="K10" s="82" t="s">
        <v>297</v>
      </c>
      <c r="L10" s="82" t="s">
        <v>298</v>
      </c>
      <c r="M10" s="82" t="s">
        <v>297</v>
      </c>
      <c r="N10" s="77"/>
      <c r="O10" s="77"/>
      <c r="P10" s="77"/>
      <c r="Q10" s="77"/>
      <c r="R10" s="77"/>
      <c r="S10" s="77"/>
      <c r="T10" s="77"/>
      <c r="U10" s="77"/>
      <c r="V10" s="77"/>
    </row>
    <row r="11" spans="1:22" ht="18.399999999999999" customHeight="1">
      <c r="A11" s="83">
        <v>1</v>
      </c>
      <c r="B11" s="523" t="s">
        <v>309</v>
      </c>
      <c r="C11" s="524"/>
      <c r="D11" s="84">
        <v>106418200</v>
      </c>
      <c r="E11" s="84">
        <v>0</v>
      </c>
      <c r="F11" s="84">
        <v>226646951295.79001</v>
      </c>
      <c r="G11" s="84">
        <v>157839025853.57001</v>
      </c>
      <c r="H11" s="84">
        <v>-56565000</v>
      </c>
      <c r="I11" s="84">
        <v>0</v>
      </c>
      <c r="J11" s="84">
        <v>274269754963.30402</v>
      </c>
      <c r="K11" s="85">
        <v>658805585312.66406</v>
      </c>
      <c r="L11" s="84">
        <v>21770071000</v>
      </c>
      <c r="M11" s="85">
        <v>680575656312.66406</v>
      </c>
      <c r="N11" s="77"/>
      <c r="O11" s="77"/>
      <c r="P11" s="77"/>
      <c r="Q11" s="77"/>
      <c r="R11" s="77"/>
      <c r="S11" s="77"/>
      <c r="T11" s="77"/>
      <c r="U11" s="77"/>
      <c r="V11" s="77"/>
    </row>
    <row r="12" spans="1:22" ht="24" customHeight="1">
      <c r="A12" s="86">
        <v>2</v>
      </c>
      <c r="B12" s="519" t="s">
        <v>299</v>
      </c>
      <c r="C12" s="520"/>
      <c r="D12" s="87"/>
      <c r="E12" s="87"/>
      <c r="F12" s="87"/>
      <c r="G12" s="87"/>
      <c r="H12" s="87"/>
      <c r="I12" s="87"/>
      <c r="J12" s="87">
        <v>0</v>
      </c>
      <c r="K12" s="85"/>
      <c r="L12" s="87"/>
      <c r="M12" s="85">
        <v>0</v>
      </c>
      <c r="N12" s="77"/>
      <c r="O12" s="77"/>
      <c r="P12" s="77"/>
      <c r="Q12" s="77"/>
      <c r="R12" s="77"/>
      <c r="S12" s="77"/>
      <c r="T12" s="77"/>
      <c r="U12" s="77"/>
      <c r="V12" s="77"/>
    </row>
    <row r="13" spans="1:22" ht="24" customHeight="1">
      <c r="A13" s="86">
        <v>3</v>
      </c>
      <c r="B13" s="519" t="s">
        <v>300</v>
      </c>
      <c r="C13" s="520"/>
      <c r="D13" s="87">
        <v>106418200</v>
      </c>
      <c r="E13" s="87">
        <v>0</v>
      </c>
      <c r="F13" s="87">
        <v>226646951295.79001</v>
      </c>
      <c r="G13" s="87">
        <v>157839025853.57001</v>
      </c>
      <c r="H13" s="87">
        <v>-56565000</v>
      </c>
      <c r="I13" s="87">
        <v>0</v>
      </c>
      <c r="J13" s="87">
        <v>274269754963.30402</v>
      </c>
      <c r="K13" s="85">
        <v>658805585312.66406</v>
      </c>
      <c r="L13" s="87">
        <v>21770071000</v>
      </c>
      <c r="M13" s="85">
        <v>680575656312.66406</v>
      </c>
      <c r="N13" s="77"/>
      <c r="O13" s="77"/>
      <c r="P13" s="77"/>
      <c r="Q13" s="77"/>
      <c r="R13" s="77"/>
      <c r="S13" s="77"/>
      <c r="T13" s="77"/>
      <c r="U13" s="77"/>
      <c r="V13" s="77"/>
    </row>
    <row r="14" spans="1:22" ht="19.899999999999999" customHeight="1">
      <c r="A14" s="86">
        <v>4</v>
      </c>
      <c r="B14" s="519" t="s">
        <v>301</v>
      </c>
      <c r="C14" s="520"/>
      <c r="D14" s="87"/>
      <c r="E14" s="87"/>
      <c r="F14" s="87"/>
      <c r="G14" s="87"/>
      <c r="H14" s="87"/>
      <c r="I14" s="87"/>
      <c r="J14" s="87">
        <v>222474267999.78</v>
      </c>
      <c r="K14" s="85">
        <v>222474267999.78</v>
      </c>
      <c r="L14" s="87">
        <v>-29583416000</v>
      </c>
      <c r="M14" s="85">
        <v>192890851999.78</v>
      </c>
      <c r="N14" s="77"/>
      <c r="O14" s="77"/>
      <c r="P14" s="77"/>
      <c r="Q14" s="77"/>
      <c r="R14" s="77"/>
      <c r="S14" s="77"/>
      <c r="T14" s="77"/>
      <c r="U14" s="77"/>
      <c r="V14" s="77"/>
    </row>
    <row r="15" spans="1:22" ht="19.899999999999999" customHeight="1">
      <c r="A15" s="86">
        <v>5</v>
      </c>
      <c r="B15" s="519" t="s">
        <v>302</v>
      </c>
      <c r="C15" s="520"/>
      <c r="D15" s="87"/>
      <c r="E15" s="87"/>
      <c r="F15" s="87"/>
      <c r="G15" s="87"/>
      <c r="H15" s="87">
        <v>-400896000</v>
      </c>
      <c r="I15" s="87">
        <v>0</v>
      </c>
      <c r="J15" s="72">
        <v>-173503000</v>
      </c>
      <c r="K15" s="85">
        <v>-574399000</v>
      </c>
      <c r="L15" s="87"/>
      <c r="M15" s="85">
        <v>-574399000</v>
      </c>
      <c r="N15" s="77"/>
      <c r="O15" s="77"/>
      <c r="P15" s="77"/>
      <c r="Q15" s="77"/>
      <c r="R15" s="77"/>
      <c r="S15" s="77"/>
      <c r="T15" s="77"/>
      <c r="U15" s="77"/>
      <c r="V15" s="77"/>
    </row>
    <row r="16" spans="1:22" ht="19.899999999999999" customHeight="1">
      <c r="A16" s="86">
        <v>6</v>
      </c>
      <c r="B16" s="519" t="s">
        <v>303</v>
      </c>
      <c r="C16" s="520"/>
      <c r="D16" s="87"/>
      <c r="E16" s="87"/>
      <c r="F16" s="87"/>
      <c r="G16" s="87"/>
      <c r="H16" s="87"/>
      <c r="I16" s="87"/>
      <c r="J16" s="87"/>
      <c r="K16" s="85">
        <v>0</v>
      </c>
      <c r="L16" s="87">
        <v>27461457000</v>
      </c>
      <c r="M16" s="85">
        <v>27461457000</v>
      </c>
      <c r="N16" s="77"/>
      <c r="O16" s="77"/>
      <c r="P16" s="77"/>
      <c r="Q16" s="77"/>
      <c r="R16" s="77"/>
      <c r="S16" s="77"/>
      <c r="T16" s="77"/>
      <c r="U16" s="77"/>
      <c r="V16" s="77"/>
    </row>
    <row r="17" spans="1:27" ht="19.899999999999999" customHeight="1">
      <c r="A17" s="86">
        <v>7</v>
      </c>
      <c r="B17" s="519" t="s">
        <v>304</v>
      </c>
      <c r="C17" s="520"/>
      <c r="D17" s="87"/>
      <c r="E17" s="87"/>
      <c r="F17" s="87"/>
      <c r="G17" s="87"/>
      <c r="H17" s="87"/>
      <c r="I17" s="87"/>
      <c r="J17" s="87">
        <v>-105353973816.65401</v>
      </c>
      <c r="K17" s="85">
        <v>-105353973816.65401</v>
      </c>
      <c r="L17" s="87"/>
      <c r="M17" s="85">
        <v>-105353973816.65401</v>
      </c>
      <c r="N17" s="77"/>
      <c r="O17" s="77"/>
      <c r="P17" s="77"/>
      <c r="Q17" s="77"/>
      <c r="R17" s="77"/>
      <c r="S17" s="77"/>
      <c r="T17" s="77"/>
      <c r="U17" s="77"/>
      <c r="V17" s="77"/>
    </row>
    <row r="18" spans="1:27" ht="19.899999999999999" customHeight="1">
      <c r="A18" s="86">
        <v>8</v>
      </c>
      <c r="B18" s="519" t="s">
        <v>305</v>
      </c>
      <c r="C18" s="520"/>
      <c r="D18" s="87"/>
      <c r="E18" s="87"/>
      <c r="F18" s="87"/>
      <c r="G18" s="87">
        <v>-1266094853.5699999</v>
      </c>
      <c r="H18" s="87"/>
      <c r="I18" s="87"/>
      <c r="J18" s="87">
        <v>1266094853.5699999</v>
      </c>
      <c r="K18" s="85">
        <v>0</v>
      </c>
      <c r="L18" s="87"/>
      <c r="M18" s="85">
        <v>0</v>
      </c>
      <c r="N18" s="77"/>
      <c r="O18" s="77"/>
      <c r="P18" s="77"/>
      <c r="Q18" s="77"/>
      <c r="R18" s="77"/>
      <c r="S18" s="77"/>
      <c r="T18" s="77"/>
      <c r="U18" s="77"/>
      <c r="V18" s="77"/>
    </row>
    <row r="19" spans="1:27" ht="19.899999999999999" customHeight="1">
      <c r="A19" s="83">
        <v>9</v>
      </c>
      <c r="B19" s="523" t="s">
        <v>311</v>
      </c>
      <c r="C19" s="524"/>
      <c r="D19" s="84">
        <v>106418200</v>
      </c>
      <c r="E19" s="84">
        <v>0</v>
      </c>
      <c r="F19" s="84">
        <v>226646951295.79001</v>
      </c>
      <c r="G19" s="84">
        <v>156572931000</v>
      </c>
      <c r="H19" s="84">
        <v>-457461000</v>
      </c>
      <c r="I19" s="84">
        <v>0</v>
      </c>
      <c r="J19" s="84">
        <v>392482641000</v>
      </c>
      <c r="K19" s="85">
        <v>775351480495.79004</v>
      </c>
      <c r="L19" s="84">
        <v>19648112000</v>
      </c>
      <c r="M19" s="85">
        <v>794999592495.79004</v>
      </c>
      <c r="N19" s="88"/>
      <c r="O19" s="77"/>
      <c r="P19" s="77"/>
      <c r="Q19" s="77"/>
      <c r="R19" s="89"/>
      <c r="S19" s="77"/>
      <c r="T19" s="77"/>
      <c r="U19" s="77"/>
      <c r="V19" s="77"/>
      <c r="Z19" s="90"/>
    </row>
    <row r="20" spans="1:27" ht="25.9" customHeight="1">
      <c r="A20" s="86">
        <v>10</v>
      </c>
      <c r="B20" s="519" t="s">
        <v>299</v>
      </c>
      <c r="C20" s="520"/>
      <c r="D20" s="87"/>
      <c r="E20" s="87"/>
      <c r="F20" s="87"/>
      <c r="G20" s="87"/>
      <c r="H20" s="84"/>
      <c r="I20" s="84"/>
      <c r="J20" s="482">
        <v>1743256668.3800001</v>
      </c>
      <c r="K20" s="85">
        <f t="shared" ref="K20" si="0">SUM(D20:J20)</f>
        <v>1743256668.3800001</v>
      </c>
      <c r="L20" s="87">
        <v>-19648112000</v>
      </c>
      <c r="M20" s="85">
        <f>+K20+L20</f>
        <v>-17904855331.619999</v>
      </c>
      <c r="N20" s="77"/>
      <c r="O20" s="91">
        <v>-368313212.00289899</v>
      </c>
      <c r="P20" s="77"/>
      <c r="Q20" s="92">
        <v>0</v>
      </c>
      <c r="R20" s="92">
        <v>0</v>
      </c>
      <c r="S20" s="92">
        <v>0</v>
      </c>
      <c r="T20" s="92">
        <v>0</v>
      </c>
      <c r="U20" s="92">
        <v>-368313.21200289897</v>
      </c>
      <c r="V20" s="92">
        <v>0</v>
      </c>
      <c r="W20" s="93"/>
    </row>
    <row r="21" spans="1:27" ht="19.899999999999999" customHeight="1">
      <c r="A21" s="83">
        <v>11</v>
      </c>
      <c r="B21" s="523" t="s">
        <v>300</v>
      </c>
      <c r="C21" s="524"/>
      <c r="D21" s="84">
        <v>106418200</v>
      </c>
      <c r="E21" s="84">
        <v>0</v>
      </c>
      <c r="F21" s="84">
        <v>226646951295.79001</v>
      </c>
      <c r="G21" s="84">
        <v>156572931000</v>
      </c>
      <c r="H21" s="84">
        <v>-457461000</v>
      </c>
      <c r="I21" s="84">
        <v>0</v>
      </c>
      <c r="J21" s="84">
        <f>+J19+J20</f>
        <v>394225897668.38</v>
      </c>
      <c r="K21" s="85">
        <f>SUM(D21:J21)</f>
        <v>777094737164.17004</v>
      </c>
      <c r="L21" s="84">
        <f>L19+L20</f>
        <v>0</v>
      </c>
      <c r="M21" s="85">
        <f>+K21+L21</f>
        <v>777094737164.17004</v>
      </c>
      <c r="N21" s="94"/>
      <c r="O21" s="95">
        <v>0</v>
      </c>
      <c r="P21" s="96" t="s">
        <v>306</v>
      </c>
      <c r="Q21" s="92"/>
      <c r="R21" s="92"/>
      <c r="S21" s="92">
        <v>-21285</v>
      </c>
      <c r="T21" s="92">
        <v>0</v>
      </c>
      <c r="U21" s="92"/>
      <c r="V21" s="92"/>
      <c r="W21" s="93"/>
    </row>
    <row r="22" spans="1:27" ht="20.65" customHeight="1">
      <c r="A22" s="86">
        <v>12</v>
      </c>
      <c r="B22" s="519" t="s">
        <v>301</v>
      </c>
      <c r="C22" s="520"/>
      <c r="D22" s="87"/>
      <c r="E22" s="87"/>
      <c r="F22" s="87"/>
      <c r="G22" s="87"/>
      <c r="H22" s="87"/>
      <c r="I22" s="87"/>
      <c r="J22" s="87">
        <f>+IS!E38</f>
        <v>211655918804.77216</v>
      </c>
      <c r="K22" s="85">
        <f>SUM(D22:J22)</f>
        <v>211655918804.77216</v>
      </c>
      <c r="L22" s="87">
        <f>+IS!E39</f>
        <v>0</v>
      </c>
      <c r="M22" s="85">
        <f t="shared" ref="M22:M26" si="1">+K22+L22</f>
        <v>211655918804.77216</v>
      </c>
      <c r="N22" s="97"/>
      <c r="O22" s="77"/>
      <c r="P22" s="77"/>
      <c r="Q22" s="92">
        <v>0</v>
      </c>
      <c r="R22" s="92">
        <v>0</v>
      </c>
      <c r="S22" s="92">
        <v>0</v>
      </c>
      <c r="T22" s="92">
        <v>0</v>
      </c>
      <c r="U22" s="92">
        <v>159560471.42010039</v>
      </c>
      <c r="V22" s="92">
        <v>-6032823.9751012996</v>
      </c>
      <c r="W22" s="93"/>
      <c r="Z22" s="93"/>
      <c r="AA22" s="93"/>
    </row>
    <row r="23" spans="1:27" ht="19.899999999999999" customHeight="1">
      <c r="A23" s="86">
        <v>13</v>
      </c>
      <c r="B23" s="519" t="s">
        <v>302</v>
      </c>
      <c r="C23" s="520"/>
      <c r="D23" s="87"/>
      <c r="E23" s="87"/>
      <c r="F23" s="87"/>
      <c r="G23" s="87"/>
      <c r="H23" s="87">
        <f>+IS!E34</f>
        <v>1203320829</v>
      </c>
      <c r="I23" s="87">
        <v>0</v>
      </c>
      <c r="J23" s="87">
        <f>IS!E36</f>
        <v>-455849121.62574703</v>
      </c>
      <c r="K23" s="85">
        <f>SUM(D23:J23)</f>
        <v>747471707.37425303</v>
      </c>
      <c r="L23" s="87"/>
      <c r="M23" s="85">
        <f t="shared" si="1"/>
        <v>747471707.37425303</v>
      </c>
      <c r="N23" s="77"/>
      <c r="O23" s="98">
        <v>0</v>
      </c>
      <c r="P23" s="99" t="s">
        <v>307</v>
      </c>
      <c r="Q23" s="92">
        <v>0</v>
      </c>
      <c r="R23" s="92">
        <v>0</v>
      </c>
      <c r="S23" s="92">
        <v>35818.834069999997</v>
      </c>
      <c r="T23" s="92">
        <v>0</v>
      </c>
      <c r="U23" s="92">
        <v>0</v>
      </c>
      <c r="V23" s="92">
        <v>0</v>
      </c>
      <c r="W23" s="93"/>
      <c r="Z23" s="93"/>
      <c r="AA23" s="93"/>
    </row>
    <row r="24" spans="1:27" ht="19.899999999999999" customHeight="1">
      <c r="A24" s="86">
        <v>14</v>
      </c>
      <c r="B24" s="519" t="s">
        <v>303</v>
      </c>
      <c r="C24" s="520"/>
      <c r="D24" s="87"/>
      <c r="E24" s="87"/>
      <c r="F24" s="87"/>
      <c r="G24" s="87"/>
      <c r="H24" s="87"/>
      <c r="I24" s="87"/>
      <c r="J24" s="100"/>
      <c r="K24" s="85">
        <f t="shared" ref="K24:K26" si="2">SUM(D24:J24)</f>
        <v>0</v>
      </c>
      <c r="L24" s="87">
        <v>0</v>
      </c>
      <c r="M24" s="85">
        <f t="shared" si="1"/>
        <v>0</v>
      </c>
      <c r="N24" s="77"/>
      <c r="O24" s="101">
        <v>-580116.24000549316</v>
      </c>
      <c r="P24" s="99" t="s">
        <v>307</v>
      </c>
      <c r="Q24" s="92">
        <v>0</v>
      </c>
      <c r="R24" s="92">
        <v>0</v>
      </c>
      <c r="S24" s="92">
        <v>0</v>
      </c>
      <c r="T24" s="92">
        <v>0</v>
      </c>
      <c r="U24" s="92">
        <v>0</v>
      </c>
      <c r="V24" s="92">
        <v>0</v>
      </c>
      <c r="W24" s="93"/>
      <c r="Z24" s="93"/>
      <c r="AA24" s="93"/>
    </row>
    <row r="25" spans="1:27" ht="19.899999999999999" customHeight="1">
      <c r="A25" s="86">
        <v>15</v>
      </c>
      <c r="B25" s="519" t="s">
        <v>304</v>
      </c>
      <c r="C25" s="520"/>
      <c r="D25" s="87"/>
      <c r="E25" s="87"/>
      <c r="F25" s="87"/>
      <c r="G25" s="87"/>
      <c r="H25" s="87"/>
      <c r="I25" s="87"/>
      <c r="J25" s="87">
        <v>-138343601890</v>
      </c>
      <c r="K25" s="85">
        <f>SUM(D25:J25)</f>
        <v>-138343601890</v>
      </c>
      <c r="L25" s="87"/>
      <c r="M25" s="85">
        <f t="shared" si="1"/>
        <v>-138343601890</v>
      </c>
      <c r="N25" s="102"/>
      <c r="O25" s="103">
        <v>-580116.24000549316</v>
      </c>
      <c r="P25" s="104" t="s">
        <v>308</v>
      </c>
      <c r="Q25" s="92">
        <v>0</v>
      </c>
      <c r="R25" s="92">
        <v>0</v>
      </c>
      <c r="S25" s="92">
        <v>0</v>
      </c>
      <c r="T25" s="92">
        <v>0</v>
      </c>
      <c r="U25" s="92">
        <v>-110017885.9005</v>
      </c>
      <c r="V25" s="92">
        <v>0</v>
      </c>
      <c r="W25" s="93"/>
      <c r="Z25" s="93"/>
      <c r="AA25" s="93"/>
    </row>
    <row r="26" spans="1:27" ht="19.899999999999999" customHeight="1">
      <c r="A26" s="86">
        <v>16</v>
      </c>
      <c r="B26" s="519" t="s">
        <v>305</v>
      </c>
      <c r="C26" s="520"/>
      <c r="D26" s="87"/>
      <c r="E26" s="87"/>
      <c r="F26" s="87"/>
      <c r="G26" s="87">
        <f>-1463179563-1352.38</f>
        <v>-1463180915.3800001</v>
      </c>
      <c r="H26" s="87"/>
      <c r="I26" s="87"/>
      <c r="J26" s="87">
        <v>1463180915.3800001</v>
      </c>
      <c r="K26" s="85">
        <f t="shared" si="2"/>
        <v>0</v>
      </c>
      <c r="L26" s="87"/>
      <c r="M26" s="85">
        <f t="shared" si="1"/>
        <v>0</v>
      </c>
      <c r="N26" s="77"/>
      <c r="O26" s="77"/>
      <c r="P26" s="77"/>
      <c r="Q26" s="92">
        <v>0</v>
      </c>
      <c r="R26" s="92">
        <v>-403246.8563699951</v>
      </c>
      <c r="S26" s="92">
        <v>0</v>
      </c>
      <c r="T26" s="92">
        <v>0</v>
      </c>
      <c r="U26" s="92">
        <v>403246.8563699951</v>
      </c>
      <c r="V26" s="92">
        <v>0</v>
      </c>
      <c r="W26" s="93"/>
      <c r="Z26" s="93"/>
      <c r="AA26" s="93"/>
    </row>
    <row r="27" spans="1:27" ht="12.75">
      <c r="A27" s="105">
        <v>17</v>
      </c>
      <c r="B27" s="521" t="s">
        <v>624</v>
      </c>
      <c r="C27" s="522"/>
      <c r="D27" s="106">
        <v>106418200</v>
      </c>
      <c r="E27" s="116">
        <f>+E21-E24</f>
        <v>0</v>
      </c>
      <c r="F27" s="107">
        <f>+SUM(F21:F26)</f>
        <v>226646951295.79001</v>
      </c>
      <c r="G27" s="107">
        <f>+SUM(G21:G26)</f>
        <v>155109750084.62</v>
      </c>
      <c r="H27" s="107">
        <f>+SUM(H21:H26)</f>
        <v>745859829</v>
      </c>
      <c r="I27" s="107">
        <f>SUM(I21:I26)</f>
        <v>0</v>
      </c>
      <c r="J27" s="106">
        <f>SUM(J21:J26)</f>
        <v>468545546376.90637</v>
      </c>
      <c r="K27" s="108">
        <f>SUM(D27:J27)-E27*2</f>
        <v>851154525786.31641</v>
      </c>
      <c r="L27" s="106">
        <f>SUM(L21:L26)</f>
        <v>0</v>
      </c>
      <c r="M27" s="108">
        <f>+K27+L27</f>
        <v>851154525786.31641</v>
      </c>
      <c r="N27" s="109">
        <v>46420269037.845703</v>
      </c>
      <c r="O27" s="77"/>
      <c r="P27" s="77"/>
      <c r="Q27" s="92">
        <v>402778845.97997999</v>
      </c>
      <c r="R27" s="92"/>
      <c r="S27" s="92"/>
      <c r="T27" s="92"/>
      <c r="U27" s="92"/>
      <c r="V27" s="77"/>
      <c r="Z27" s="93"/>
      <c r="AA27" s="93"/>
    </row>
    <row r="28" spans="1:27" ht="12.75">
      <c r="A28" s="78"/>
      <c r="B28" s="78"/>
      <c r="C28" s="78"/>
      <c r="D28" s="44"/>
      <c r="E28" s="44"/>
      <c r="F28" s="44"/>
      <c r="G28" s="44"/>
      <c r="H28" s="44"/>
      <c r="I28" s="44"/>
      <c r="J28" s="44"/>
      <c r="K28" s="44"/>
      <c r="L28" s="44"/>
      <c r="N28" s="77"/>
      <c r="O28" s="77"/>
      <c r="P28" s="77"/>
      <c r="Q28" s="77"/>
      <c r="R28" s="77"/>
      <c r="S28" s="77"/>
      <c r="T28" s="77"/>
      <c r="U28" s="77"/>
      <c r="V28" s="77"/>
      <c r="Z28" s="93"/>
      <c r="AA28" s="93"/>
    </row>
    <row r="29" spans="1:27" ht="12.75">
      <c r="A29" s="78"/>
      <c r="B29" s="78"/>
      <c r="C29" s="78"/>
      <c r="D29" s="44"/>
      <c r="E29" s="44"/>
      <c r="F29" s="44"/>
      <c r="G29" s="44"/>
      <c r="H29" s="44"/>
      <c r="I29" s="44"/>
      <c r="J29" s="44"/>
      <c r="K29" s="44"/>
      <c r="L29" s="44"/>
      <c r="M29" s="44"/>
      <c r="N29" s="77"/>
      <c r="O29" s="77"/>
      <c r="P29" s="77"/>
      <c r="Q29" s="77"/>
      <c r="R29" s="77"/>
      <c r="S29" s="77"/>
      <c r="T29" s="77"/>
      <c r="U29" s="77"/>
      <c r="V29" s="77"/>
      <c r="Z29" s="93"/>
      <c r="AA29" s="93"/>
    </row>
    <row r="30" spans="1:27" ht="12.75">
      <c r="A30" s="78"/>
      <c r="B30" s="78"/>
      <c r="C30" s="78"/>
      <c r="D30" s="44"/>
      <c r="E30" s="44"/>
      <c r="F30" s="44"/>
      <c r="G30" s="117"/>
      <c r="H30" s="44"/>
      <c r="I30" s="44"/>
      <c r="J30" s="44"/>
      <c r="K30" s="44"/>
      <c r="L30" s="44"/>
      <c r="M30" s="44"/>
      <c r="N30" s="77"/>
      <c r="O30" s="77"/>
      <c r="P30" s="77"/>
      <c r="Q30" s="77"/>
      <c r="R30" s="77"/>
      <c r="S30" s="77"/>
      <c r="T30" s="77"/>
      <c r="U30" s="77"/>
      <c r="V30" s="77"/>
      <c r="Z30" s="93"/>
      <c r="AA30" s="93"/>
    </row>
    <row r="31" spans="1:27" ht="23.25" customHeight="1">
      <c r="A31" s="77"/>
      <c r="B31" s="110"/>
      <c r="C31" s="110"/>
      <c r="D31" s="111"/>
      <c r="E31" s="518" t="s">
        <v>32</v>
      </c>
      <c r="F31" s="518"/>
      <c r="G31" s="516" t="s">
        <v>310</v>
      </c>
      <c r="H31" s="516"/>
      <c r="I31" s="517" t="s">
        <v>31</v>
      </c>
      <c r="J31" s="517"/>
      <c r="K31" s="121"/>
      <c r="L31" s="44"/>
      <c r="M31" s="92"/>
      <c r="N31" s="77"/>
      <c r="O31" s="77"/>
      <c r="P31" s="77"/>
      <c r="Q31" s="77"/>
      <c r="R31" s="77"/>
      <c r="S31" s="77"/>
      <c r="T31" s="77"/>
      <c r="U31" s="77"/>
      <c r="V31" s="77"/>
      <c r="Z31" s="93"/>
      <c r="AA31" s="93"/>
    </row>
    <row r="32" spans="1:27" ht="17.649999999999999" customHeight="1">
      <c r="A32" s="77"/>
      <c r="B32" s="110"/>
      <c r="C32" s="110"/>
      <c r="D32" s="111"/>
      <c r="E32" s="112"/>
      <c r="F32" s="112"/>
      <c r="G32" s="113"/>
      <c r="H32" s="113"/>
      <c r="I32" s="114"/>
      <c r="J32" s="114"/>
      <c r="K32" s="114"/>
      <c r="L32" s="120"/>
      <c r="M32" s="74"/>
      <c r="N32" s="77"/>
      <c r="O32" s="77"/>
      <c r="P32" s="77"/>
      <c r="Q32" s="77"/>
      <c r="R32" s="77"/>
      <c r="S32" s="77"/>
      <c r="T32" s="77"/>
      <c r="U32" s="77"/>
      <c r="V32" s="77"/>
    </row>
    <row r="33" spans="1:22" ht="23.25" customHeight="1">
      <c r="A33" s="77"/>
      <c r="B33" s="110"/>
      <c r="C33" s="110"/>
      <c r="D33" s="111"/>
      <c r="E33" s="518" t="s">
        <v>30</v>
      </c>
      <c r="F33" s="518"/>
      <c r="G33" s="516" t="s">
        <v>310</v>
      </c>
      <c r="H33" s="516"/>
      <c r="I33" s="517" t="s">
        <v>28</v>
      </c>
      <c r="J33" s="517"/>
      <c r="K33" s="114"/>
      <c r="L33" s="111"/>
      <c r="M33" s="92"/>
      <c r="N33" s="77"/>
      <c r="O33" s="77"/>
      <c r="P33" s="77"/>
      <c r="Q33" s="77"/>
      <c r="R33" s="77"/>
      <c r="S33" s="77"/>
      <c r="T33" s="77"/>
      <c r="U33" s="77"/>
      <c r="V33" s="77"/>
    </row>
  </sheetData>
  <mergeCells count="29">
    <mergeCell ref="B10:C10"/>
    <mergeCell ref="A2:M2"/>
    <mergeCell ref="A6:M6"/>
    <mergeCell ref="A7:M7"/>
    <mergeCell ref="A8:C8"/>
    <mergeCell ref="L8:N8"/>
    <mergeCell ref="B22:C22"/>
    <mergeCell ref="B11:C11"/>
    <mergeCell ref="B12:C12"/>
    <mergeCell ref="B13:C13"/>
    <mergeCell ref="B14:C14"/>
    <mergeCell ref="B15:C15"/>
    <mergeCell ref="B16:C16"/>
    <mergeCell ref="B17:C17"/>
    <mergeCell ref="B18:C18"/>
    <mergeCell ref="B19:C19"/>
    <mergeCell ref="B20:C20"/>
    <mergeCell ref="B21:C21"/>
    <mergeCell ref="B23:C23"/>
    <mergeCell ref="B24:C24"/>
    <mergeCell ref="B25:C25"/>
    <mergeCell ref="B26:C26"/>
    <mergeCell ref="B27:C27"/>
    <mergeCell ref="G31:H31"/>
    <mergeCell ref="I31:J31"/>
    <mergeCell ref="E33:F33"/>
    <mergeCell ref="G33:H33"/>
    <mergeCell ref="I33:J33"/>
    <mergeCell ref="E31:F31"/>
  </mergeCells>
  <pageMargins left="0.7" right="0.7" top="0.75" bottom="0.75" header="0.3" footer="0.3"/>
  <pageSetup paperSize="9" scale="64"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20F50-14E4-4110-8CA6-649ED0C39644}">
  <sheetPr>
    <pageSetUpPr fitToPage="1"/>
  </sheetPr>
  <dimension ref="A1:DK407"/>
  <sheetViews>
    <sheetView workbookViewId="0">
      <selection activeCell="E16" sqref="E16:E19"/>
    </sheetView>
  </sheetViews>
  <sheetFormatPr defaultRowHeight="15"/>
  <cols>
    <col min="3" max="3" width="33.28515625" customWidth="1"/>
    <col min="4" max="4" width="17.5703125" customWidth="1"/>
    <col min="5" max="5" width="18.5703125" bestFit="1" customWidth="1"/>
    <col min="6" max="6" width="18.42578125" bestFit="1" customWidth="1"/>
    <col min="7" max="7" width="17.7109375" bestFit="1" customWidth="1"/>
    <col min="8" max="8" width="22" bestFit="1" customWidth="1"/>
    <col min="9" max="9" width="23.140625" customWidth="1"/>
    <col min="10" max="10" width="20.28515625" style="62" customWidth="1"/>
    <col min="11" max="11" width="18.5703125" bestFit="1" customWidth="1"/>
    <col min="12" max="12" width="18.42578125" bestFit="1" customWidth="1"/>
    <col min="13" max="21" width="17.5703125" customWidth="1"/>
    <col min="22" max="22" width="17.5703125" bestFit="1" customWidth="1"/>
    <col min="23" max="23" width="12.85546875" bestFit="1" customWidth="1"/>
    <col min="24" max="25" width="16.28515625" bestFit="1" customWidth="1"/>
    <col min="26" max="26" width="12.7109375" bestFit="1" customWidth="1"/>
    <col min="27" max="27" width="16.28515625" bestFit="1" customWidth="1"/>
    <col min="28" max="28" width="14.28515625" bestFit="1" customWidth="1"/>
    <col min="29" max="29" width="13.42578125" bestFit="1" customWidth="1"/>
    <col min="30" max="30" width="10.140625" bestFit="1" customWidth="1"/>
    <col min="31" max="31" width="13.42578125" bestFit="1" customWidth="1"/>
    <col min="32" max="32" width="9" bestFit="1" customWidth="1"/>
    <col min="33" max="33" width="13.42578125" bestFit="1" customWidth="1"/>
    <col min="34" max="34" width="12.7109375" bestFit="1" customWidth="1"/>
    <col min="35" max="35" width="8.7109375" bestFit="1" customWidth="1"/>
    <col min="36" max="36" width="12.7109375" bestFit="1" customWidth="1"/>
    <col min="38" max="38" width="12.7109375" bestFit="1" customWidth="1"/>
  </cols>
  <sheetData>
    <row r="1" spans="1:115">
      <c r="A1" s="124" t="s">
        <v>615</v>
      </c>
    </row>
    <row r="2" spans="1:115">
      <c r="A2" s="124" t="s">
        <v>616</v>
      </c>
    </row>
    <row r="3" spans="1:115">
      <c r="A3" s="5"/>
      <c r="B3" s="147"/>
    </row>
    <row r="4" spans="1:115">
      <c r="B4" s="124" t="s">
        <v>312</v>
      </c>
    </row>
    <row r="5" spans="1:115">
      <c r="E5" s="125"/>
    </row>
    <row r="6" spans="1:115">
      <c r="B6" s="126" t="s">
        <v>289</v>
      </c>
      <c r="C6" s="127" t="s">
        <v>159</v>
      </c>
      <c r="D6" s="142" t="s">
        <v>151</v>
      </c>
      <c r="E6" s="142" t="s">
        <v>150</v>
      </c>
    </row>
    <row r="7" spans="1:115">
      <c r="B7" s="128" t="s">
        <v>149</v>
      </c>
      <c r="C7" s="143" t="s">
        <v>313</v>
      </c>
      <c r="D7" s="182">
        <v>1896023538.5599999</v>
      </c>
      <c r="E7" s="218">
        <v>3662173445.046</v>
      </c>
    </row>
    <row r="8" spans="1:115">
      <c r="B8" s="128" t="s">
        <v>101</v>
      </c>
      <c r="C8" s="143" t="s">
        <v>314</v>
      </c>
      <c r="D8" s="182">
        <v>120256125461.44</v>
      </c>
      <c r="E8" s="218">
        <v>89312150554.95401</v>
      </c>
    </row>
    <row r="9" spans="1:115">
      <c r="B9" s="128" t="s">
        <v>260</v>
      </c>
      <c r="C9" s="143" t="s">
        <v>315</v>
      </c>
      <c r="D9" s="182"/>
      <c r="E9" s="182">
        <v>0</v>
      </c>
    </row>
    <row r="10" spans="1:115">
      <c r="B10" s="128" t="s">
        <v>165</v>
      </c>
      <c r="C10" s="179" t="s">
        <v>297</v>
      </c>
      <c r="D10" s="184">
        <f>SUM(D7:D9)</f>
        <v>122152149000</v>
      </c>
      <c r="E10" s="184">
        <f>SUM(E7:E9)</f>
        <v>92974324000.000015</v>
      </c>
    </row>
    <row r="11" spans="1:115">
      <c r="B11" s="124" t="s">
        <v>316</v>
      </c>
      <c r="D11" s="62"/>
      <c r="E11" s="62"/>
    </row>
    <row r="12" spans="1:115">
      <c r="B12" s="125" t="s">
        <v>317</v>
      </c>
    </row>
    <row r="13" spans="1:115">
      <c r="A13" t="s">
        <v>317</v>
      </c>
      <c r="B13" t="s">
        <v>317</v>
      </c>
      <c r="C13" t="s">
        <v>317</v>
      </c>
      <c r="D13" t="s">
        <v>317</v>
      </c>
      <c r="BK13" s="532"/>
      <c r="BL13" s="532"/>
      <c r="BM13" s="532"/>
      <c r="BN13" s="532"/>
      <c r="BO13" s="532"/>
      <c r="BP13" s="532"/>
      <c r="BQ13" s="532"/>
      <c r="BR13" s="532"/>
      <c r="BS13" s="532"/>
      <c r="BT13" s="532"/>
      <c r="BU13" s="532"/>
      <c r="BV13" s="532"/>
      <c r="BW13" s="532"/>
      <c r="BX13" s="532"/>
      <c r="BY13" s="532"/>
      <c r="BZ13" s="532"/>
      <c r="CA13" s="532"/>
      <c r="CB13" s="532"/>
      <c r="CC13" s="532"/>
      <c r="CD13" s="532"/>
      <c r="CE13" s="532"/>
      <c r="CF13" s="532"/>
      <c r="CG13" s="532"/>
      <c r="CH13" s="532"/>
      <c r="CI13" s="532"/>
      <c r="CJ13" s="532"/>
      <c r="CK13" s="532"/>
      <c r="CL13" s="532"/>
      <c r="CM13" s="532"/>
      <c r="CN13" s="532"/>
      <c r="CO13" s="532"/>
      <c r="CP13" s="532"/>
      <c r="CQ13" s="532"/>
      <c r="CR13" s="532"/>
      <c r="CS13" s="532"/>
      <c r="CT13" s="532"/>
      <c r="CU13" s="532"/>
      <c r="CV13" s="532"/>
      <c r="CW13" s="532"/>
      <c r="CX13" s="532"/>
      <c r="CY13" s="532"/>
      <c r="CZ13" s="532"/>
      <c r="DA13" s="532"/>
      <c r="DB13" s="532"/>
      <c r="DC13" s="532"/>
      <c r="DD13" s="532"/>
      <c r="DE13" s="532"/>
      <c r="DF13" s="532"/>
      <c r="DG13" s="532"/>
      <c r="DH13" s="532"/>
      <c r="DI13" s="532"/>
      <c r="DJ13" s="532"/>
      <c r="DK13" s="532"/>
    </row>
    <row r="14" spans="1:115">
      <c r="B14" s="124" t="s">
        <v>318</v>
      </c>
    </row>
    <row r="15" spans="1:115">
      <c r="F15" s="125"/>
    </row>
    <row r="16" spans="1:115" ht="38.25">
      <c r="B16" s="142" t="s">
        <v>289</v>
      </c>
      <c r="C16" s="142" t="s">
        <v>159</v>
      </c>
      <c r="D16" s="142" t="s">
        <v>319</v>
      </c>
      <c r="E16" s="142" t="s">
        <v>320</v>
      </c>
      <c r="F16" s="142" t="s">
        <v>321</v>
      </c>
    </row>
    <row r="17" spans="1:115">
      <c r="B17" s="174" t="s">
        <v>149</v>
      </c>
      <c r="C17" s="174" t="s">
        <v>151</v>
      </c>
      <c r="D17" s="182">
        <v>43865544700</v>
      </c>
      <c r="E17" s="182">
        <v>719617700</v>
      </c>
      <c r="F17" s="182">
        <v>43145927000</v>
      </c>
      <c r="G17" s="146"/>
    </row>
    <row r="18" spans="1:115">
      <c r="B18" s="174" t="s">
        <v>322</v>
      </c>
      <c r="C18" s="174" t="s">
        <v>323</v>
      </c>
      <c r="D18" s="218">
        <v>410560163956.09998</v>
      </c>
      <c r="E18" s="182">
        <v>0</v>
      </c>
      <c r="F18" s="182">
        <v>410560163956.09998</v>
      </c>
    </row>
    <row r="19" spans="1:115">
      <c r="B19" s="174" t="s">
        <v>260</v>
      </c>
      <c r="C19" s="174" t="s">
        <v>324</v>
      </c>
      <c r="D19" s="184">
        <f t="shared" ref="D19:E19" si="0">SUM(D20:D21)</f>
        <v>379224667257.83002</v>
      </c>
      <c r="E19" s="184">
        <f t="shared" si="0"/>
        <v>12764301.73</v>
      </c>
      <c r="F19" s="184">
        <f>SUM(F20:F21)</f>
        <v>379211902956.09998</v>
      </c>
    </row>
    <row r="20" spans="1:115">
      <c r="B20" s="174" t="s">
        <v>325</v>
      </c>
      <c r="C20" s="174" t="s">
        <v>326</v>
      </c>
      <c r="D20" s="218">
        <v>379224667257.83002</v>
      </c>
      <c r="E20" s="218">
        <v>12764301.73</v>
      </c>
      <c r="F20" s="182">
        <v>379211902956.09998</v>
      </c>
    </row>
    <row r="21" spans="1:115">
      <c r="B21" s="174" t="s">
        <v>327</v>
      </c>
      <c r="C21" s="174" t="s">
        <v>328</v>
      </c>
      <c r="D21" s="182">
        <v>0</v>
      </c>
      <c r="E21" s="182">
        <v>0</v>
      </c>
      <c r="F21" s="182">
        <v>0</v>
      </c>
    </row>
    <row r="22" spans="1:115">
      <c r="B22" s="174" t="s">
        <v>165</v>
      </c>
      <c r="C22" s="174" t="s">
        <v>150</v>
      </c>
      <c r="D22" s="184">
        <f t="shared" ref="D22:E22" si="1">+D17+D18-D19</f>
        <v>75201041398.269958</v>
      </c>
      <c r="E22" s="184">
        <f t="shared" si="1"/>
        <v>706853398.26999998</v>
      </c>
      <c r="F22" s="184">
        <f>+F17+F18-F19</f>
        <v>74494188000</v>
      </c>
    </row>
    <row r="23" spans="1:115">
      <c r="A23" t="s">
        <v>317</v>
      </c>
      <c r="B23" t="s">
        <v>317</v>
      </c>
      <c r="C23" t="s">
        <v>317</v>
      </c>
      <c r="D23" t="s">
        <v>317</v>
      </c>
      <c r="F23" s="62"/>
      <c r="BK23" s="532"/>
      <c r="BL23" s="532"/>
      <c r="BM23" s="532"/>
      <c r="BN23" s="532"/>
      <c r="BO23" s="532"/>
      <c r="BP23" s="532"/>
      <c r="BQ23" s="532"/>
      <c r="BR23" s="532"/>
      <c r="BS23" s="532"/>
      <c r="BT23" s="532"/>
      <c r="BU23" s="532"/>
      <c r="BV23" s="532"/>
      <c r="BW23" s="532"/>
      <c r="BX23" s="532"/>
      <c r="BY23" s="532"/>
      <c r="BZ23" s="532"/>
      <c r="CA23" s="532"/>
      <c r="CB23" s="532"/>
      <c r="CC23" s="532"/>
      <c r="CD23" s="532"/>
      <c r="CE23" s="532"/>
      <c r="CF23" s="532"/>
      <c r="CG23" s="532"/>
      <c r="CH23" s="532"/>
      <c r="CI23" s="532"/>
      <c r="CJ23" s="532"/>
      <c r="CK23" s="532"/>
      <c r="CL23" s="532"/>
      <c r="CM23" s="532"/>
      <c r="CN23" s="532"/>
      <c r="CO23" s="532"/>
      <c r="CP23" s="532"/>
      <c r="CQ23" s="532"/>
      <c r="CR23" s="532"/>
      <c r="CS23" s="532"/>
      <c r="CT23" s="532"/>
      <c r="CU23" s="532"/>
      <c r="CV23" s="532"/>
      <c r="CW23" s="532"/>
      <c r="CX23" s="532"/>
      <c r="CY23" s="532"/>
      <c r="CZ23" s="532"/>
      <c r="DA23" s="532"/>
      <c r="DB23" s="532"/>
      <c r="DC23" s="532"/>
      <c r="DD23" s="532"/>
      <c r="DE23" s="532"/>
      <c r="DF23" s="532"/>
      <c r="DG23" s="532"/>
      <c r="DH23" s="532"/>
      <c r="DI23" s="532"/>
      <c r="DJ23" s="532"/>
      <c r="DK23" s="532"/>
    </row>
    <row r="24" spans="1:115">
      <c r="A24" s="124"/>
    </row>
    <row r="25" spans="1:115">
      <c r="B25" s="124" t="s">
        <v>329</v>
      </c>
    </row>
    <row r="26" spans="1:115">
      <c r="E26" s="125"/>
    </row>
    <row r="27" spans="1:115">
      <c r="B27" s="126" t="s">
        <v>289</v>
      </c>
      <c r="C27" s="127" t="s">
        <v>159</v>
      </c>
      <c r="D27" s="142" t="s">
        <v>151</v>
      </c>
      <c r="E27" s="142" t="s">
        <v>150</v>
      </c>
    </row>
    <row r="28" spans="1:115">
      <c r="B28" s="128" t="s">
        <v>149</v>
      </c>
      <c r="C28" s="143" t="s">
        <v>330</v>
      </c>
      <c r="D28" s="182">
        <v>7867703199.2199993</v>
      </c>
      <c r="E28" s="218">
        <v>3710195671.3699999</v>
      </c>
    </row>
    <row r="29" spans="1:115">
      <c r="B29" s="128" t="s">
        <v>101</v>
      </c>
      <c r="C29" s="143" t="s">
        <v>331</v>
      </c>
      <c r="D29" s="182">
        <v>10464727132.65</v>
      </c>
      <c r="E29" s="218">
        <v>8822239814.3199997</v>
      </c>
    </row>
    <row r="30" spans="1:115">
      <c r="B30" s="128" t="s">
        <v>260</v>
      </c>
      <c r="C30" s="143" t="s">
        <v>332</v>
      </c>
      <c r="D30" s="182">
        <v>9979204.9800000004</v>
      </c>
      <c r="E30" s="218">
        <v>9229066.3300000001</v>
      </c>
    </row>
    <row r="31" spans="1:115">
      <c r="B31" s="128" t="s">
        <v>165</v>
      </c>
      <c r="C31" s="143" t="s">
        <v>333</v>
      </c>
      <c r="D31" s="182">
        <v>4515586463.1500015</v>
      </c>
      <c r="E31" s="218">
        <v>3857166447.9800019</v>
      </c>
    </row>
    <row r="32" spans="1:115">
      <c r="B32" s="128" t="s">
        <v>317</v>
      </c>
      <c r="C32" s="179" t="s">
        <v>297</v>
      </c>
      <c r="D32" s="184">
        <f>SUM(D28:D31)</f>
        <v>22857996000</v>
      </c>
      <c r="E32" s="184">
        <f>SUM(E28:E31)</f>
        <v>16398831000</v>
      </c>
    </row>
    <row r="33" spans="1:115">
      <c r="A33" t="s">
        <v>317</v>
      </c>
      <c r="B33" t="s">
        <v>317</v>
      </c>
      <c r="C33" t="s">
        <v>317</v>
      </c>
      <c r="D33" s="146"/>
      <c r="E33" s="146"/>
      <c r="BK33" s="532"/>
      <c r="BL33" s="532"/>
      <c r="BM33" s="532"/>
      <c r="BN33" s="532"/>
      <c r="BO33" s="532"/>
      <c r="BP33" s="532"/>
      <c r="BQ33" s="532"/>
      <c r="BR33" s="532"/>
      <c r="BS33" s="532"/>
      <c r="BT33" s="532"/>
      <c r="BU33" s="532"/>
      <c r="BV33" s="532"/>
      <c r="BW33" s="532"/>
      <c r="BX33" s="532"/>
      <c r="BY33" s="532"/>
      <c r="BZ33" s="532"/>
      <c r="CA33" s="532"/>
      <c r="CB33" s="532"/>
      <c r="CC33" s="532"/>
      <c r="CD33" s="532"/>
      <c r="CE33" s="532"/>
      <c r="CF33" s="532"/>
      <c r="CG33" s="532"/>
      <c r="CH33" s="532"/>
      <c r="CI33" s="532"/>
      <c r="CJ33" s="532"/>
      <c r="CK33" s="532"/>
      <c r="CL33" s="532"/>
      <c r="CM33" s="532"/>
      <c r="CN33" s="532"/>
      <c r="CO33" s="532"/>
      <c r="CP33" s="532"/>
      <c r="CQ33" s="532"/>
      <c r="CR33" s="532"/>
      <c r="CS33" s="532"/>
      <c r="CT33" s="532"/>
      <c r="CU33" s="532"/>
      <c r="CV33" s="532"/>
      <c r="CW33" s="532"/>
      <c r="CX33" s="532"/>
      <c r="CY33" s="532"/>
      <c r="CZ33" s="532"/>
      <c r="DA33" s="532"/>
      <c r="DB33" s="532"/>
      <c r="DC33" s="532"/>
      <c r="DD33" s="532"/>
      <c r="DE33" s="532"/>
      <c r="DF33" s="532"/>
      <c r="DG33" s="532"/>
      <c r="DH33" s="532"/>
      <c r="DI33" s="532"/>
      <c r="DJ33" s="532"/>
      <c r="DK33" s="532"/>
    </row>
    <row r="34" spans="1:115">
      <c r="A34" s="124"/>
    </row>
    <row r="35" spans="1:115">
      <c r="B35" s="124" t="s">
        <v>334</v>
      </c>
    </row>
    <row r="36" spans="1:115">
      <c r="E36" s="125"/>
    </row>
    <row r="37" spans="1:115">
      <c r="B37" s="126" t="s">
        <v>289</v>
      </c>
      <c r="C37" s="127" t="s">
        <v>159</v>
      </c>
      <c r="D37" s="142" t="s">
        <v>151</v>
      </c>
      <c r="E37" s="142" t="s">
        <v>150</v>
      </c>
    </row>
    <row r="38" spans="1:115" ht="25.5">
      <c r="B38" s="128" t="s">
        <v>149</v>
      </c>
      <c r="C38" s="143" t="s">
        <v>335</v>
      </c>
      <c r="D38" s="182">
        <v>327913274.51999998</v>
      </c>
      <c r="E38" s="218">
        <v>20164115</v>
      </c>
    </row>
    <row r="39" spans="1:115">
      <c r="B39" s="128" t="s">
        <v>101</v>
      </c>
      <c r="C39" s="143" t="s">
        <v>336</v>
      </c>
      <c r="D39" s="182">
        <v>136903290.70999998</v>
      </c>
      <c r="E39" s="218">
        <v>715368814.63</v>
      </c>
    </row>
    <row r="40" spans="1:115">
      <c r="B40" s="128" t="s">
        <v>260</v>
      </c>
      <c r="C40" s="143" t="s">
        <v>337</v>
      </c>
      <c r="D40" s="182">
        <v>0</v>
      </c>
      <c r="E40" s="218">
        <v>0</v>
      </c>
    </row>
    <row r="41" spans="1:115">
      <c r="B41" s="128" t="s">
        <v>165</v>
      </c>
      <c r="C41" s="143" t="s">
        <v>338</v>
      </c>
      <c r="D41" s="182">
        <v>21158220.039999999</v>
      </c>
      <c r="E41" s="218">
        <v>0</v>
      </c>
    </row>
    <row r="42" spans="1:115">
      <c r="B42" s="134">
        <v>5</v>
      </c>
      <c r="C42" s="143" t="s">
        <v>339</v>
      </c>
      <c r="D42" s="182">
        <v>0</v>
      </c>
      <c r="E42" s="218">
        <v>0</v>
      </c>
    </row>
    <row r="43" spans="1:115">
      <c r="B43" s="134">
        <v>6</v>
      </c>
      <c r="C43" s="143" t="s">
        <v>340</v>
      </c>
      <c r="D43" s="182">
        <v>3732376377.2000003</v>
      </c>
      <c r="E43" s="218">
        <v>12796184403.290001</v>
      </c>
    </row>
    <row r="44" spans="1:115">
      <c r="B44" s="134">
        <v>7</v>
      </c>
      <c r="C44" s="143" t="s">
        <v>341</v>
      </c>
      <c r="D44" s="182">
        <v>6917635837.5299988</v>
      </c>
      <c r="E44" s="218">
        <v>16731409667.08</v>
      </c>
    </row>
    <row r="45" spans="1:115">
      <c r="B45" s="128"/>
      <c r="C45" s="179" t="s">
        <v>297</v>
      </c>
      <c r="D45" s="184">
        <f>SUM(D38:D44)</f>
        <v>11135987000</v>
      </c>
      <c r="E45" s="184">
        <f>SUM(E38:E44)</f>
        <v>30263127000</v>
      </c>
    </row>
    <row r="46" spans="1:115">
      <c r="B46" s="124"/>
      <c r="D46" s="146"/>
      <c r="E46" s="146"/>
    </row>
    <row r="47" spans="1:115">
      <c r="A47" s="124"/>
    </row>
    <row r="48" spans="1:115">
      <c r="B48" s="124" t="s">
        <v>342</v>
      </c>
    </row>
    <row r="49" spans="1:115">
      <c r="E49" s="125"/>
    </row>
    <row r="50" spans="1:115">
      <c r="B50" s="126" t="s">
        <v>289</v>
      </c>
      <c r="C50" s="126" t="s">
        <v>159</v>
      </c>
      <c r="D50" s="126" t="s">
        <v>151</v>
      </c>
      <c r="E50" s="126" t="s">
        <v>150</v>
      </c>
    </row>
    <row r="51" spans="1:115">
      <c r="B51" s="128" t="s">
        <v>343</v>
      </c>
      <c r="C51" s="128" t="s">
        <v>344</v>
      </c>
      <c r="D51" s="129">
        <v>0</v>
      </c>
      <c r="E51" s="129">
        <v>0</v>
      </c>
    </row>
    <row r="52" spans="1:115">
      <c r="B52" s="128" t="s">
        <v>317</v>
      </c>
      <c r="C52" s="131" t="s">
        <v>297</v>
      </c>
      <c r="D52" s="132">
        <f>SUM(D51)</f>
        <v>0</v>
      </c>
      <c r="E52" s="132">
        <f>SUM(E51)</f>
        <v>0</v>
      </c>
    </row>
    <row r="53" spans="1:115">
      <c r="A53" t="s">
        <v>317</v>
      </c>
      <c r="B53" t="s">
        <v>317</v>
      </c>
      <c r="C53" t="s">
        <v>317</v>
      </c>
      <c r="D53" t="s">
        <v>317</v>
      </c>
      <c r="BK53" s="532"/>
      <c r="BL53" s="532"/>
      <c r="BM53" s="532"/>
      <c r="BN53" s="532"/>
      <c r="BO53" s="532"/>
      <c r="BP53" s="532"/>
      <c r="BQ53" s="532"/>
      <c r="BR53" s="532"/>
      <c r="BS53" s="532"/>
      <c r="BT53" s="532"/>
      <c r="BU53" s="532"/>
      <c r="BV53" s="532"/>
      <c r="BW53" s="532"/>
      <c r="BX53" s="532"/>
      <c r="BY53" s="532"/>
      <c r="BZ53" s="532"/>
      <c r="CA53" s="532"/>
      <c r="CB53" s="532"/>
      <c r="CC53" s="532"/>
      <c r="CD53" s="532"/>
      <c r="CE53" s="532"/>
      <c r="CF53" s="532"/>
      <c r="CG53" s="532"/>
      <c r="CH53" s="532"/>
      <c r="CI53" s="532"/>
      <c r="CJ53" s="532"/>
      <c r="CK53" s="532"/>
      <c r="CL53" s="532"/>
      <c r="CM53" s="532"/>
      <c r="CN53" s="532"/>
      <c r="CO53" s="532"/>
      <c r="CP53" s="532"/>
      <c r="CQ53" s="532"/>
      <c r="CR53" s="532"/>
      <c r="CS53" s="532"/>
      <c r="CT53" s="532"/>
      <c r="CU53" s="532"/>
      <c r="CV53" s="532"/>
      <c r="CW53" s="532"/>
      <c r="CX53" s="532"/>
      <c r="CY53" s="532"/>
      <c r="CZ53" s="532"/>
      <c r="DA53" s="532"/>
      <c r="DB53" s="532"/>
      <c r="DC53" s="532"/>
      <c r="DD53" s="532"/>
      <c r="DE53" s="532"/>
      <c r="DF53" s="532"/>
      <c r="DG53" s="532"/>
      <c r="DH53" s="532"/>
      <c r="DI53" s="532"/>
      <c r="DJ53" s="532"/>
      <c r="DK53" s="532"/>
    </row>
    <row r="54" spans="1:115">
      <c r="E54" s="125"/>
    </row>
    <row r="55" spans="1:115">
      <c r="E55" s="125"/>
    </row>
    <row r="56" spans="1:115">
      <c r="A56" s="124"/>
    </row>
    <row r="57" spans="1:115">
      <c r="B57" s="124" t="s">
        <v>345</v>
      </c>
    </row>
    <row r="58" spans="1:115">
      <c r="J58" s="155"/>
    </row>
    <row r="59" spans="1:115" ht="25.5">
      <c r="B59" s="126" t="s">
        <v>289</v>
      </c>
      <c r="C59" s="127" t="s">
        <v>159</v>
      </c>
      <c r="D59" s="142" t="s">
        <v>346</v>
      </c>
      <c r="E59" s="142" t="s">
        <v>347</v>
      </c>
      <c r="F59" s="142" t="s">
        <v>348</v>
      </c>
      <c r="G59" s="142" t="s">
        <v>349</v>
      </c>
      <c r="H59" s="142" t="s">
        <v>350</v>
      </c>
      <c r="I59" s="142" t="s">
        <v>341</v>
      </c>
      <c r="J59" s="180" t="s">
        <v>297</v>
      </c>
    </row>
    <row r="60" spans="1:115">
      <c r="B60" s="128" t="s">
        <v>149</v>
      </c>
      <c r="C60" s="179" t="s">
        <v>351</v>
      </c>
      <c r="D60" s="182">
        <v>113373219214</v>
      </c>
      <c r="E60" s="182">
        <v>5439949326</v>
      </c>
      <c r="F60" s="182">
        <v>90622830953.570068</v>
      </c>
      <c r="G60" s="182">
        <v>2311421072.5</v>
      </c>
      <c r="H60" s="182">
        <v>5084606713.7999992</v>
      </c>
      <c r="I60" s="182">
        <v>4483195371.3000011</v>
      </c>
      <c r="J60" s="183">
        <v>221315222651.17004</v>
      </c>
      <c r="K60" s="146"/>
    </row>
    <row r="61" spans="1:115">
      <c r="B61" s="128" t="s">
        <v>101</v>
      </c>
      <c r="C61" s="143" t="s">
        <v>352</v>
      </c>
      <c r="D61" s="218">
        <v>219566570734.20001</v>
      </c>
      <c r="E61" s="218">
        <v>240520666981.28</v>
      </c>
      <c r="F61" s="218">
        <v>971090550141.74207</v>
      </c>
      <c r="G61" s="218">
        <v>28643355298.889999</v>
      </c>
      <c r="H61" s="218">
        <v>39694893299.246429</v>
      </c>
      <c r="I61" s="218">
        <v>14324230011.689991</v>
      </c>
      <c r="J61" s="219">
        <v>1513840266467.0483</v>
      </c>
    </row>
    <row r="62" spans="1:115">
      <c r="B62" s="128" t="s">
        <v>260</v>
      </c>
      <c r="C62" s="143" t="s">
        <v>353</v>
      </c>
      <c r="D62" s="218">
        <v>230298459958.65002</v>
      </c>
      <c r="E62" s="218">
        <v>241435797800.33002</v>
      </c>
      <c r="F62" s="218">
        <v>978299605590.07178</v>
      </c>
      <c r="G62" s="218">
        <v>28876035147.349998</v>
      </c>
      <c r="H62" s="218">
        <v>40022308799.19001</v>
      </c>
      <c r="I62" s="218">
        <v>8843453620.4665775</v>
      </c>
      <c r="J62" s="219">
        <f>SUM(D62:I62)</f>
        <v>1527775660916.0583</v>
      </c>
    </row>
    <row r="63" spans="1:115">
      <c r="B63" s="128" t="s">
        <v>165</v>
      </c>
      <c r="C63" s="179" t="s">
        <v>354</v>
      </c>
      <c r="D63" s="184">
        <v>102641329989.54999</v>
      </c>
      <c r="E63" s="184">
        <v>4524818506.9499817</v>
      </c>
      <c r="F63" s="184">
        <v>83413775505.240356</v>
      </c>
      <c r="G63" s="184">
        <v>2078741224.0400009</v>
      </c>
      <c r="H63" s="184">
        <v>4757191213.8564224</v>
      </c>
      <c r="I63" s="184">
        <v>9964014489.1099892</v>
      </c>
      <c r="J63" s="185">
        <f>J60+J61-J62</f>
        <v>207379828202.15991</v>
      </c>
    </row>
    <row r="64" spans="1:115">
      <c r="B64" s="128" t="s">
        <v>167</v>
      </c>
      <c r="C64" s="143" t="s">
        <v>355</v>
      </c>
      <c r="D64" s="218">
        <v>474811202.16000003</v>
      </c>
      <c r="E64" s="182">
        <v>0</v>
      </c>
      <c r="F64" s="182">
        <v>0</v>
      </c>
      <c r="G64" s="182">
        <v>0</v>
      </c>
      <c r="H64" s="182">
        <v>0</v>
      </c>
      <c r="I64" s="182">
        <v>0</v>
      </c>
      <c r="J64" s="183">
        <v>474811202.16000003</v>
      </c>
    </row>
    <row r="65" spans="1:115">
      <c r="B65" s="128" t="s">
        <v>169</v>
      </c>
      <c r="C65" s="143" t="s">
        <v>356</v>
      </c>
      <c r="D65" s="182">
        <v>0</v>
      </c>
      <c r="E65" s="182">
        <v>0</v>
      </c>
      <c r="F65" s="182">
        <v>0</v>
      </c>
      <c r="G65" s="182">
        <v>0</v>
      </c>
      <c r="H65" s="182">
        <v>0</v>
      </c>
      <c r="I65" s="182">
        <v>0</v>
      </c>
      <c r="J65" s="183">
        <v>0</v>
      </c>
    </row>
    <row r="66" spans="1:115">
      <c r="B66" s="128" t="s">
        <v>171</v>
      </c>
      <c r="C66" s="143" t="s">
        <v>357</v>
      </c>
      <c r="D66" s="184">
        <v>102166518787.38998</v>
      </c>
      <c r="E66" s="184">
        <v>4524818506.9499817</v>
      </c>
      <c r="F66" s="184">
        <v>83413775505.240356</v>
      </c>
      <c r="G66" s="184">
        <v>2078741224.0400009</v>
      </c>
      <c r="H66" s="184">
        <v>4757191213.8564224</v>
      </c>
      <c r="I66" s="184">
        <v>9964014489.1099892</v>
      </c>
      <c r="J66" s="185">
        <f>J63-J64</f>
        <v>206905016999.99991</v>
      </c>
    </row>
    <row r="67" spans="1:115">
      <c r="B67" s="128" t="s">
        <v>358</v>
      </c>
      <c r="C67" s="143" t="s">
        <v>151</v>
      </c>
      <c r="D67" s="182">
        <v>113373219214</v>
      </c>
      <c r="E67" s="182">
        <v>5439949326</v>
      </c>
      <c r="F67" s="182">
        <v>90622830953.570068</v>
      </c>
      <c r="G67" s="182">
        <v>2311421072.5</v>
      </c>
      <c r="H67" s="182">
        <v>5084606713.7999992</v>
      </c>
      <c r="I67" s="182">
        <v>4483195371.3000011</v>
      </c>
      <c r="J67" s="183">
        <v>221315222651.17004</v>
      </c>
    </row>
    <row r="68" spans="1:115">
      <c r="B68" s="128" t="s">
        <v>359</v>
      </c>
      <c r="C68" s="143" t="s">
        <v>150</v>
      </c>
      <c r="D68" s="184">
        <v>102166518787.38998</v>
      </c>
      <c r="E68" s="184">
        <v>4524818506.9499817</v>
      </c>
      <c r="F68" s="184">
        <v>83413775505.240356</v>
      </c>
      <c r="G68" s="184">
        <v>2078741224.0400009</v>
      </c>
      <c r="H68" s="184">
        <v>4757191213.8564224</v>
      </c>
      <c r="I68" s="184">
        <v>9964014489.1099892</v>
      </c>
      <c r="J68" s="185">
        <f>+J66</f>
        <v>206905016999.99991</v>
      </c>
    </row>
    <row r="69" spans="1:115">
      <c r="B69" s="124" t="s">
        <v>316</v>
      </c>
    </row>
    <row r="70" spans="1:115">
      <c r="B70" s="125" t="s">
        <v>317</v>
      </c>
    </row>
    <row r="71" spans="1:115">
      <c r="A71" s="124"/>
    </row>
    <row r="72" spans="1:115">
      <c r="B72" s="124" t="s">
        <v>360</v>
      </c>
    </row>
    <row r="73" spans="1:115">
      <c r="E73" s="125"/>
    </row>
    <row r="74" spans="1:115">
      <c r="B74" s="126" t="s">
        <v>289</v>
      </c>
      <c r="C74" s="127" t="s">
        <v>159</v>
      </c>
      <c r="D74" s="142" t="s">
        <v>150</v>
      </c>
      <c r="E74" s="142" t="s">
        <v>150</v>
      </c>
    </row>
    <row r="75" spans="1:115">
      <c r="B75" s="128" t="s">
        <v>149</v>
      </c>
      <c r="C75" s="143" t="s">
        <v>361</v>
      </c>
      <c r="D75" s="182">
        <v>19954933850.639999</v>
      </c>
      <c r="E75" s="218">
        <v>22824984525.32</v>
      </c>
    </row>
    <row r="76" spans="1:115">
      <c r="B76" s="128" t="s">
        <v>101</v>
      </c>
      <c r="C76" s="143" t="s">
        <v>362</v>
      </c>
      <c r="D76" s="182">
        <v>610203570.25</v>
      </c>
      <c r="E76" s="218">
        <v>280211265.23000002</v>
      </c>
    </row>
    <row r="77" spans="1:115" ht="25.5">
      <c r="B77" s="128" t="s">
        <v>363</v>
      </c>
      <c r="C77" s="143" t="s">
        <v>364</v>
      </c>
      <c r="D77" s="182">
        <v>7215363579.1099997</v>
      </c>
      <c r="E77" s="220">
        <v>15010905209.450008</v>
      </c>
    </row>
    <row r="78" spans="1:115">
      <c r="B78" s="128" t="s">
        <v>165</v>
      </c>
      <c r="C78" s="143" t="s">
        <v>365</v>
      </c>
      <c r="D78" s="182">
        <v>0</v>
      </c>
      <c r="E78" s="182">
        <v>0</v>
      </c>
    </row>
    <row r="79" spans="1:115">
      <c r="B79" s="128" t="s">
        <v>317</v>
      </c>
      <c r="C79" s="179" t="s">
        <v>297</v>
      </c>
      <c r="D79" s="184">
        <f>SUM(D75:D78)</f>
        <v>27780501000</v>
      </c>
      <c r="E79" s="184">
        <f>SUM(E75:E78)</f>
        <v>38116101000.000008</v>
      </c>
    </row>
    <row r="80" spans="1:115">
      <c r="A80" t="s">
        <v>317</v>
      </c>
      <c r="B80" t="s">
        <v>317</v>
      </c>
      <c r="C80" t="s">
        <v>317</v>
      </c>
      <c r="D80" s="146"/>
      <c r="E80" s="205"/>
      <c r="BK80" s="532"/>
      <c r="BL80" s="532"/>
      <c r="BM80" s="532"/>
      <c r="BN80" s="532"/>
      <c r="BO80" s="532"/>
      <c r="BP80" s="532"/>
      <c r="BQ80" s="532"/>
      <c r="BR80" s="532"/>
      <c r="BS80" s="532"/>
      <c r="BT80" s="532"/>
      <c r="BU80" s="532"/>
      <c r="BV80" s="532"/>
      <c r="BW80" s="532"/>
      <c r="BX80" s="532"/>
      <c r="BY80" s="532"/>
      <c r="BZ80" s="532"/>
      <c r="CA80" s="532"/>
      <c r="CB80" s="532"/>
      <c r="CC80" s="532"/>
      <c r="CD80" s="532"/>
      <c r="CE80" s="532"/>
      <c r="CF80" s="532"/>
      <c r="CG80" s="532"/>
      <c r="CH80" s="532"/>
      <c r="CI80" s="532"/>
      <c r="CJ80" s="532"/>
      <c r="CK80" s="532"/>
      <c r="CL80" s="532"/>
      <c r="CM80" s="532"/>
      <c r="CN80" s="532"/>
      <c r="CO80" s="532"/>
      <c r="CP80" s="532"/>
      <c r="CQ80" s="532"/>
      <c r="CR80" s="532"/>
      <c r="CS80" s="532"/>
      <c r="CT80" s="532"/>
      <c r="CU80" s="532"/>
      <c r="CV80" s="532"/>
      <c r="CW80" s="532"/>
      <c r="CX80" s="532"/>
      <c r="CY80" s="532"/>
      <c r="CZ80" s="532"/>
      <c r="DA80" s="532"/>
      <c r="DB80" s="532"/>
      <c r="DC80" s="532"/>
      <c r="DD80" s="532"/>
      <c r="DE80" s="532"/>
      <c r="DF80" s="532"/>
      <c r="DG80" s="532"/>
      <c r="DH80" s="532"/>
      <c r="DI80" s="532"/>
      <c r="DJ80" s="532"/>
      <c r="DK80" s="532"/>
    </row>
    <row r="82" spans="1:11">
      <c r="E82" s="206"/>
    </row>
    <row r="83" spans="1:11">
      <c r="A83" s="124"/>
    </row>
    <row r="84" spans="1:11">
      <c r="B84" s="124" t="s">
        <v>366</v>
      </c>
    </row>
    <row r="85" spans="1:11">
      <c r="K85" s="125"/>
    </row>
    <row r="86" spans="1:11" ht="25.5">
      <c r="B86" s="142" t="s">
        <v>289</v>
      </c>
      <c r="C86" s="142" t="s">
        <v>159</v>
      </c>
      <c r="D86" s="142" t="s">
        <v>367</v>
      </c>
      <c r="E86" s="142" t="s">
        <v>368</v>
      </c>
      <c r="F86" s="142" t="s">
        <v>369</v>
      </c>
      <c r="G86" s="142" t="s">
        <v>370</v>
      </c>
      <c r="H86" s="142" t="s">
        <v>371</v>
      </c>
      <c r="I86" s="142" t="s">
        <v>372</v>
      </c>
      <c r="J86" s="180" t="s">
        <v>373</v>
      </c>
      <c r="K86" s="142" t="s">
        <v>297</v>
      </c>
    </row>
    <row r="87" spans="1:11">
      <c r="B87" s="174" t="s">
        <v>149</v>
      </c>
      <c r="C87" s="187" t="s">
        <v>374</v>
      </c>
      <c r="D87" s="144"/>
      <c r="E87" s="144"/>
      <c r="F87" s="144"/>
      <c r="G87" s="144"/>
      <c r="H87" s="144"/>
      <c r="I87" s="144"/>
      <c r="J87" s="181"/>
      <c r="K87" s="144"/>
    </row>
    <row r="88" spans="1:11">
      <c r="B88" s="174" t="s">
        <v>147</v>
      </c>
      <c r="C88" s="187" t="s">
        <v>151</v>
      </c>
      <c r="D88" s="182">
        <v>35764751522.619995</v>
      </c>
      <c r="E88" s="182">
        <v>143123885179.17343</v>
      </c>
      <c r="F88" s="182">
        <v>184771866223.52408</v>
      </c>
      <c r="G88" s="182">
        <v>14924268956.639997</v>
      </c>
      <c r="H88" s="182">
        <v>14662304466.35</v>
      </c>
      <c r="I88" s="182">
        <v>12225138880.680544</v>
      </c>
      <c r="J88" s="182">
        <v>204128086889.96021</v>
      </c>
      <c r="K88" s="182">
        <v>609600302118.94824</v>
      </c>
    </row>
    <row r="89" spans="1:11">
      <c r="B89" s="174" t="s">
        <v>125</v>
      </c>
      <c r="C89" s="188" t="s">
        <v>352</v>
      </c>
      <c r="D89" s="221">
        <v>635555556</v>
      </c>
      <c r="E89" s="221">
        <v>4444038738.79</v>
      </c>
      <c r="F89" s="221">
        <v>20905868029.690002</v>
      </c>
      <c r="G89" s="221">
        <v>3733415903.5900002</v>
      </c>
      <c r="H89" s="221">
        <v>1807875707.24</v>
      </c>
      <c r="I89" s="221">
        <v>4678345062.1099997</v>
      </c>
      <c r="J89" s="221">
        <v>49702778556.339996</v>
      </c>
      <c r="K89" s="184">
        <f>SUM(K91:K94)</f>
        <v>85907877553.761047</v>
      </c>
    </row>
    <row r="90" spans="1:11">
      <c r="B90" s="174" t="s">
        <v>375</v>
      </c>
      <c r="C90" s="174" t="s">
        <v>376</v>
      </c>
      <c r="D90" s="182">
        <v>0</v>
      </c>
      <c r="E90" s="182">
        <v>0</v>
      </c>
      <c r="F90" s="182">
        <v>0</v>
      </c>
      <c r="G90" s="182">
        <v>0</v>
      </c>
      <c r="H90" s="182">
        <v>0</v>
      </c>
      <c r="I90" s="182">
        <v>0</v>
      </c>
      <c r="J90" s="182">
        <v>0</v>
      </c>
      <c r="K90" s="182">
        <v>0</v>
      </c>
    </row>
    <row r="91" spans="1:11">
      <c r="B91" s="174" t="s">
        <v>377</v>
      </c>
      <c r="C91" s="174" t="s">
        <v>378</v>
      </c>
      <c r="D91" s="218">
        <v>635555556</v>
      </c>
      <c r="E91" s="218">
        <v>4444038738.79</v>
      </c>
      <c r="F91" s="218">
        <v>20905868029.690002</v>
      </c>
      <c r="G91" s="218">
        <v>3733415903.5900002</v>
      </c>
      <c r="H91" s="218">
        <v>1807875707.24</v>
      </c>
      <c r="I91" s="218">
        <v>4678345062.1099997</v>
      </c>
      <c r="J91" s="218">
        <v>44763812556.962715</v>
      </c>
      <c r="K91" s="218">
        <v>80968911554.382721</v>
      </c>
    </row>
    <row r="92" spans="1:11">
      <c r="B92" s="174" t="s">
        <v>379</v>
      </c>
      <c r="C92" s="174" t="s">
        <v>380</v>
      </c>
      <c r="D92" s="218">
        <v>0</v>
      </c>
      <c r="E92" s="218">
        <v>0</v>
      </c>
      <c r="F92" s="218">
        <v>0</v>
      </c>
      <c r="G92" s="218">
        <v>0</v>
      </c>
      <c r="H92" s="218">
        <v>0</v>
      </c>
      <c r="I92" s="218">
        <v>0</v>
      </c>
      <c r="J92" s="218">
        <v>0</v>
      </c>
      <c r="K92" s="218">
        <v>0</v>
      </c>
    </row>
    <row r="93" spans="1:11">
      <c r="B93" s="174" t="s">
        <v>381</v>
      </c>
      <c r="C93" s="174" t="s">
        <v>382</v>
      </c>
      <c r="D93" s="218">
        <v>0</v>
      </c>
      <c r="E93" s="218">
        <v>0</v>
      </c>
      <c r="F93" s="218">
        <v>0</v>
      </c>
      <c r="G93" s="218">
        <v>0</v>
      </c>
      <c r="H93" s="218">
        <v>0</v>
      </c>
      <c r="I93" s="218">
        <v>0</v>
      </c>
      <c r="J93" s="218">
        <v>0</v>
      </c>
      <c r="K93" s="218">
        <v>0</v>
      </c>
    </row>
    <row r="94" spans="1:11">
      <c r="B94" s="174" t="s">
        <v>115</v>
      </c>
      <c r="C94" s="174" t="s">
        <v>341</v>
      </c>
      <c r="D94" s="218">
        <v>0</v>
      </c>
      <c r="E94" s="218">
        <v>0</v>
      </c>
      <c r="F94" s="218">
        <v>0</v>
      </c>
      <c r="G94" s="218">
        <v>0</v>
      </c>
      <c r="H94" s="218">
        <v>0</v>
      </c>
      <c r="I94" s="218">
        <v>0</v>
      </c>
      <c r="J94" s="218">
        <v>4938965999.3783321</v>
      </c>
      <c r="K94" s="218">
        <f>J94</f>
        <v>4938965999.3783321</v>
      </c>
    </row>
    <row r="95" spans="1:11">
      <c r="B95" s="174" t="s">
        <v>103</v>
      </c>
      <c r="C95" s="188" t="s">
        <v>353</v>
      </c>
      <c r="D95" s="221">
        <v>1380225000</v>
      </c>
      <c r="E95" s="221">
        <v>3392966949.5700002</v>
      </c>
      <c r="F95" s="221">
        <v>781159525.98000002</v>
      </c>
      <c r="G95" s="221">
        <v>598910877.59000003</v>
      </c>
      <c r="H95" s="221">
        <v>123786954.37090909</v>
      </c>
      <c r="I95" s="221">
        <v>3207994500.5799999</v>
      </c>
      <c r="J95" s="221">
        <v>22095907328.940002</v>
      </c>
      <c r="K95" s="221">
        <v>31580951137.03091</v>
      </c>
    </row>
    <row r="96" spans="1:11">
      <c r="B96" s="174" t="s">
        <v>383</v>
      </c>
      <c r="C96" s="174" t="s">
        <v>384</v>
      </c>
      <c r="D96" s="182">
        <v>0</v>
      </c>
      <c r="E96" s="182">
        <v>0</v>
      </c>
      <c r="F96" s="182">
        <v>149579507.41999996</v>
      </c>
      <c r="G96" s="182">
        <v>366141506.77000004</v>
      </c>
      <c r="H96" s="182">
        <v>1854545.4509090909</v>
      </c>
      <c r="I96" s="182">
        <v>68308434.570000008</v>
      </c>
      <c r="J96" s="182">
        <v>6121463809.79</v>
      </c>
      <c r="K96" s="182">
        <v>6707347804.0009089</v>
      </c>
    </row>
    <row r="97" spans="2:11">
      <c r="B97" s="174" t="s">
        <v>385</v>
      </c>
      <c r="C97" s="174" t="s">
        <v>386</v>
      </c>
      <c r="D97" s="182">
        <v>0</v>
      </c>
      <c r="E97" s="182">
        <v>0</v>
      </c>
      <c r="F97" s="182">
        <v>0</v>
      </c>
      <c r="G97" s="182">
        <v>0</v>
      </c>
      <c r="H97" s="182">
        <v>0</v>
      </c>
      <c r="I97" s="182">
        <v>0</v>
      </c>
      <c r="J97" s="182">
        <v>0</v>
      </c>
      <c r="K97" s="182">
        <v>0</v>
      </c>
    </row>
    <row r="98" spans="2:11">
      <c r="B98" s="174" t="s">
        <v>387</v>
      </c>
      <c r="C98" s="174" t="s">
        <v>388</v>
      </c>
      <c r="D98" s="182">
        <v>0</v>
      </c>
      <c r="E98" s="182">
        <v>3392966949.5700002</v>
      </c>
      <c r="F98" s="182">
        <v>631580018.56000006</v>
      </c>
      <c r="G98" s="182">
        <v>72744781.819999993</v>
      </c>
      <c r="H98" s="182">
        <v>121932408.92</v>
      </c>
      <c r="I98" s="182">
        <v>777150876.89999998</v>
      </c>
      <c r="J98" s="182">
        <v>14257143162.150002</v>
      </c>
      <c r="K98" s="182">
        <v>19253518197.920002</v>
      </c>
    </row>
    <row r="99" spans="2:11">
      <c r="B99" s="174" t="s">
        <v>389</v>
      </c>
      <c r="C99" s="174"/>
      <c r="D99" s="182">
        <v>1380225000</v>
      </c>
      <c r="E99" s="182">
        <v>0</v>
      </c>
      <c r="F99" s="182">
        <v>0</v>
      </c>
      <c r="G99" s="182">
        <v>160024589</v>
      </c>
      <c r="H99" s="182">
        <v>0</v>
      </c>
      <c r="I99" s="182">
        <v>2362535189.1100001</v>
      </c>
      <c r="J99" s="182">
        <v>1717300357</v>
      </c>
      <c r="K99" s="182">
        <v>5620085135.1100006</v>
      </c>
    </row>
    <row r="100" spans="2:11">
      <c r="B100" s="174" t="s">
        <v>390</v>
      </c>
      <c r="C100" s="174" t="s">
        <v>391</v>
      </c>
      <c r="D100" s="182">
        <v>0</v>
      </c>
      <c r="E100" s="182">
        <v>0</v>
      </c>
      <c r="F100" s="182">
        <v>-45869750</v>
      </c>
      <c r="G100" s="182">
        <v>0</v>
      </c>
      <c r="H100" s="182">
        <v>0</v>
      </c>
      <c r="I100" s="182">
        <v>0</v>
      </c>
      <c r="J100" s="182">
        <v>2305625975.0100002</v>
      </c>
      <c r="K100" s="182">
        <v>2259756225.0100002</v>
      </c>
    </row>
    <row r="101" spans="2:11" ht="25.5">
      <c r="B101" s="174" t="s">
        <v>392</v>
      </c>
      <c r="C101" s="174" t="s">
        <v>393</v>
      </c>
      <c r="D101" s="182">
        <v>0</v>
      </c>
      <c r="E101" s="182">
        <v>0</v>
      </c>
      <c r="F101" s="182">
        <v>0</v>
      </c>
      <c r="G101" s="182">
        <v>0</v>
      </c>
      <c r="H101" s="182">
        <v>0</v>
      </c>
      <c r="I101" s="182">
        <v>0</v>
      </c>
      <c r="J101" s="182">
        <v>0</v>
      </c>
      <c r="K101" s="182">
        <v>0</v>
      </c>
    </row>
    <row r="102" spans="2:11">
      <c r="B102" s="174" t="s">
        <v>394</v>
      </c>
      <c r="C102" s="187" t="s">
        <v>150</v>
      </c>
      <c r="D102" s="185">
        <v>35020082078.619995</v>
      </c>
      <c r="E102" s="185">
        <v>144174956968.39343</v>
      </c>
      <c r="F102" s="185">
        <v>204942444477.23407</v>
      </c>
      <c r="G102" s="185">
        <v>18058773982.639996</v>
      </c>
      <c r="H102" s="185">
        <v>16346393219.219091</v>
      </c>
      <c r="I102" s="185">
        <v>13695489442.210543</v>
      </c>
      <c r="J102" s="185">
        <v>229538943576.05292</v>
      </c>
      <c r="K102" s="184">
        <f>K89+K88-K95-K100</f>
        <v>661667472310.66833</v>
      </c>
    </row>
    <row r="103" spans="2:11">
      <c r="B103" s="174" t="s">
        <v>101</v>
      </c>
      <c r="C103" s="187" t="s">
        <v>395</v>
      </c>
      <c r="D103" s="182"/>
      <c r="E103" s="182"/>
      <c r="F103" s="182"/>
      <c r="G103" s="182"/>
      <c r="H103" s="182"/>
      <c r="I103" s="182"/>
      <c r="J103" s="183"/>
      <c r="K103" s="182"/>
    </row>
    <row r="104" spans="2:11">
      <c r="B104" s="174" t="s">
        <v>100</v>
      </c>
      <c r="C104" s="174" t="s">
        <v>151</v>
      </c>
      <c r="D104" s="182">
        <v>3576142121.0700002</v>
      </c>
      <c r="E104" s="182">
        <v>15452164180.66</v>
      </c>
      <c r="F104" s="182">
        <v>36280310771.304108</v>
      </c>
      <c r="G104" s="182">
        <v>3928258868.25</v>
      </c>
      <c r="H104" s="182">
        <v>4688182420.3699989</v>
      </c>
      <c r="I104" s="182">
        <v>9522450091.8250923</v>
      </c>
      <c r="J104" s="182">
        <v>51629126472.759186</v>
      </c>
      <c r="K104" s="182">
        <v>125076634926.23837</v>
      </c>
    </row>
    <row r="105" spans="2:11">
      <c r="B105" s="174" t="s">
        <v>60</v>
      </c>
      <c r="C105" s="188" t="s">
        <v>352</v>
      </c>
      <c r="D105" s="221">
        <v>2534685326.1999979</v>
      </c>
      <c r="E105" s="221">
        <v>7755671745.4099998</v>
      </c>
      <c r="F105" s="221">
        <v>22141873851.690022</v>
      </c>
      <c r="G105" s="221">
        <v>2359000870.2600002</v>
      </c>
      <c r="H105" s="221">
        <v>647387764.33999777</v>
      </c>
      <c r="I105" s="221">
        <v>5352591192.8899994</v>
      </c>
      <c r="J105" s="222">
        <v>35058991673.889992</v>
      </c>
      <c r="K105" s="184">
        <v>75850202424.680008</v>
      </c>
    </row>
    <row r="106" spans="2:11">
      <c r="B106" s="174" t="s">
        <v>396</v>
      </c>
      <c r="C106" s="174" t="s">
        <v>397</v>
      </c>
      <c r="D106" s="182">
        <v>2534685326.1999979</v>
      </c>
      <c r="E106" s="182">
        <v>7755671745.4099998</v>
      </c>
      <c r="F106" s="182">
        <v>22141873851.690022</v>
      </c>
      <c r="G106" s="182">
        <v>2359000870.2600002</v>
      </c>
      <c r="H106" s="182">
        <v>647387764.33999777</v>
      </c>
      <c r="I106" s="182">
        <v>5352591192.8899994</v>
      </c>
      <c r="J106" s="182">
        <v>35058991673.889992</v>
      </c>
      <c r="K106" s="182">
        <v>75850202424.680008</v>
      </c>
    </row>
    <row r="107" spans="2:11">
      <c r="B107" s="174" t="s">
        <v>398</v>
      </c>
      <c r="C107" s="174" t="s">
        <v>399</v>
      </c>
      <c r="D107" s="182">
        <v>0</v>
      </c>
      <c r="E107" s="182">
        <v>0</v>
      </c>
      <c r="F107" s="182">
        <v>0</v>
      </c>
      <c r="G107" s="182">
        <v>0</v>
      </c>
      <c r="H107" s="182">
        <v>0</v>
      </c>
      <c r="I107" s="182">
        <v>0</v>
      </c>
      <c r="J107" s="182">
        <v>0</v>
      </c>
      <c r="K107" s="182">
        <v>0</v>
      </c>
    </row>
    <row r="108" spans="2:11">
      <c r="B108" s="174" t="s">
        <v>400</v>
      </c>
      <c r="C108" s="174" t="s">
        <v>401</v>
      </c>
      <c r="D108" s="182">
        <v>0</v>
      </c>
      <c r="E108" s="182">
        <v>0</v>
      </c>
      <c r="F108" s="182">
        <v>0</v>
      </c>
      <c r="G108" s="182">
        <v>0</v>
      </c>
      <c r="H108" s="182">
        <v>0</v>
      </c>
      <c r="I108" s="182">
        <v>0</v>
      </c>
      <c r="J108" s="182">
        <v>0</v>
      </c>
      <c r="K108" s="182">
        <v>0</v>
      </c>
    </row>
    <row r="109" spans="2:11">
      <c r="B109" s="174" t="s">
        <v>58</v>
      </c>
      <c r="C109" s="188" t="s">
        <v>353</v>
      </c>
      <c r="D109" s="221">
        <v>0</v>
      </c>
      <c r="E109" s="221">
        <v>2449670376.5300002</v>
      </c>
      <c r="F109" s="221">
        <v>389798685.82002383</v>
      </c>
      <c r="G109" s="221">
        <v>413819698.00000024</v>
      </c>
      <c r="H109" s="221">
        <v>89280895.779997736</v>
      </c>
      <c r="I109" s="221">
        <v>3193256549.150001</v>
      </c>
      <c r="J109" s="222">
        <v>9692051047.8499985</v>
      </c>
      <c r="K109" s="184">
        <v>16227877253.130022</v>
      </c>
    </row>
    <row r="110" spans="2:11">
      <c r="B110" s="174" t="s">
        <v>402</v>
      </c>
      <c r="C110" s="174" t="s">
        <v>403</v>
      </c>
      <c r="D110" s="182">
        <v>0</v>
      </c>
      <c r="E110" s="182">
        <v>2449670376.5300002</v>
      </c>
      <c r="F110" s="182">
        <v>389798685.82002383</v>
      </c>
      <c r="G110" s="182">
        <v>413819698.00000024</v>
      </c>
      <c r="H110" s="182">
        <v>89280895.779997736</v>
      </c>
      <c r="I110" s="182">
        <v>3193256549.150001</v>
      </c>
      <c r="J110" s="182">
        <v>9692051047.8499985</v>
      </c>
      <c r="K110" s="182">
        <v>16227877253.130022</v>
      </c>
    </row>
    <row r="111" spans="2:11">
      <c r="B111" s="174" t="s">
        <v>404</v>
      </c>
      <c r="C111" s="174" t="s">
        <v>405</v>
      </c>
      <c r="D111" s="182">
        <v>0</v>
      </c>
      <c r="E111" s="182">
        <v>0</v>
      </c>
      <c r="F111" s="182">
        <v>0</v>
      </c>
      <c r="G111" s="182">
        <v>0</v>
      </c>
      <c r="H111" s="182">
        <v>0</v>
      </c>
      <c r="I111" s="182">
        <v>0</v>
      </c>
      <c r="J111" s="182">
        <v>0</v>
      </c>
      <c r="K111" s="182">
        <v>0</v>
      </c>
    </row>
    <row r="112" spans="2:11">
      <c r="B112" s="174" t="s">
        <v>406</v>
      </c>
      <c r="C112" s="174" t="s">
        <v>407</v>
      </c>
      <c r="D112" s="182">
        <v>0</v>
      </c>
      <c r="E112" s="182">
        <v>0</v>
      </c>
      <c r="F112" s="182">
        <v>0</v>
      </c>
      <c r="G112" s="182">
        <v>0</v>
      </c>
      <c r="H112" s="182">
        <v>0</v>
      </c>
      <c r="I112" s="182">
        <v>0</v>
      </c>
      <c r="J112" s="182">
        <v>0</v>
      </c>
      <c r="K112" s="182">
        <v>0</v>
      </c>
    </row>
    <row r="113" spans="2:12">
      <c r="B113" s="174" t="s">
        <v>34</v>
      </c>
      <c r="C113" s="188" t="s">
        <v>150</v>
      </c>
      <c r="D113" s="184">
        <v>6110827447.2699986</v>
      </c>
      <c r="E113" s="184">
        <v>20758165549.540001</v>
      </c>
      <c r="F113" s="184">
        <v>58032385937.174103</v>
      </c>
      <c r="G113" s="184">
        <v>5873440040.5100002</v>
      </c>
      <c r="H113" s="184">
        <v>5246289288.9299994</v>
      </c>
      <c r="I113" s="184">
        <v>11681784735.56509</v>
      </c>
      <c r="J113" s="185">
        <v>76996067098.799164</v>
      </c>
      <c r="K113" s="184">
        <v>184698960097.78836</v>
      </c>
    </row>
    <row r="114" spans="2:12">
      <c r="B114" s="174" t="s">
        <v>260</v>
      </c>
      <c r="C114" s="187" t="s">
        <v>408</v>
      </c>
      <c r="D114" s="182"/>
      <c r="E114" s="182"/>
      <c r="F114" s="182"/>
      <c r="G114" s="182"/>
      <c r="H114" s="182"/>
      <c r="I114" s="182"/>
      <c r="J114" s="183"/>
      <c r="K114" s="182"/>
    </row>
    <row r="115" spans="2:12">
      <c r="B115" s="174" t="s">
        <v>262</v>
      </c>
      <c r="C115" s="188" t="s">
        <v>151</v>
      </c>
      <c r="D115" s="184">
        <v>32188609401.549995</v>
      </c>
      <c r="E115" s="184">
        <v>127671720998.51343</v>
      </c>
      <c r="F115" s="184">
        <v>148491555452.21997</v>
      </c>
      <c r="G115" s="184">
        <v>10996010088.389997</v>
      </c>
      <c r="H115" s="184">
        <v>9974122045.9800014</v>
      </c>
      <c r="I115" s="184">
        <v>2702688788.8554516</v>
      </c>
      <c r="J115" s="185">
        <v>152498960417.20102</v>
      </c>
      <c r="K115" s="184">
        <v>484523667192.70984</v>
      </c>
    </row>
    <row r="116" spans="2:12">
      <c r="B116" s="174" t="s">
        <v>271</v>
      </c>
      <c r="C116" s="174" t="s">
        <v>150</v>
      </c>
      <c r="D116" s="182">
        <v>28909254631.349998</v>
      </c>
      <c r="E116" s="182">
        <v>123416791418.85342</v>
      </c>
      <c r="F116" s="182">
        <v>146910058540.05997</v>
      </c>
      <c r="G116" s="182">
        <v>12185333942.129995</v>
      </c>
      <c r="H116" s="182">
        <v>11100103930.289093</v>
      </c>
      <c r="I116" s="182">
        <v>2013704706.6454525</v>
      </c>
      <c r="J116" s="182">
        <v>152542876477.25375</v>
      </c>
      <c r="K116" s="182">
        <f>K102-K113</f>
        <v>476968512212.88</v>
      </c>
      <c r="L116" s="186"/>
    </row>
    <row r="117" spans="2:12">
      <c r="B117" s="124"/>
      <c r="K117" s="186"/>
    </row>
    <row r="118" spans="2:12">
      <c r="B118" s="125" t="s">
        <v>317</v>
      </c>
      <c r="K118" s="115"/>
    </row>
    <row r="119" spans="2:12">
      <c r="B119" s="124" t="s">
        <v>409</v>
      </c>
    </row>
    <row r="120" spans="2:12">
      <c r="K120" s="125"/>
    </row>
    <row r="121" spans="2:12" ht="38.25">
      <c r="B121" s="142" t="s">
        <v>289</v>
      </c>
      <c r="C121" s="142" t="s">
        <v>159</v>
      </c>
      <c r="D121" s="142" t="s">
        <v>410</v>
      </c>
      <c r="E121" s="142" t="s">
        <v>411</v>
      </c>
      <c r="F121" s="142" t="s">
        <v>412</v>
      </c>
      <c r="G121" s="142" t="s">
        <v>413</v>
      </c>
      <c r="H121" s="142" t="s">
        <v>414</v>
      </c>
      <c r="I121" s="142" t="s">
        <v>415</v>
      </c>
      <c r="J121" s="180" t="s">
        <v>416</v>
      </c>
      <c r="K121" s="142" t="s">
        <v>297</v>
      </c>
    </row>
    <row r="122" spans="2:12">
      <c r="B122" s="174" t="s">
        <v>149</v>
      </c>
      <c r="C122" s="187" t="s">
        <v>417</v>
      </c>
      <c r="D122" s="144"/>
      <c r="E122" s="144"/>
      <c r="F122" s="144"/>
      <c r="G122" s="144"/>
      <c r="H122" s="144"/>
      <c r="I122" s="144"/>
      <c r="J122" s="181"/>
      <c r="K122" s="144"/>
    </row>
    <row r="123" spans="2:12">
      <c r="B123" s="174" t="s">
        <v>147</v>
      </c>
      <c r="C123" s="174" t="s">
        <v>151</v>
      </c>
      <c r="D123" s="144">
        <v>0</v>
      </c>
      <c r="E123" s="182">
        <v>8827843973.2600002</v>
      </c>
      <c r="F123" s="182">
        <v>2282936000</v>
      </c>
      <c r="G123" s="182">
        <v>0</v>
      </c>
      <c r="H123" s="182">
        <v>0</v>
      </c>
      <c r="I123" s="182">
        <v>973000800</v>
      </c>
      <c r="J123" s="182">
        <v>81093651500</v>
      </c>
      <c r="K123" s="182">
        <v>93177432273.259995</v>
      </c>
    </row>
    <row r="124" spans="2:12">
      <c r="B124" s="174" t="s">
        <v>125</v>
      </c>
      <c r="C124" s="174" t="s">
        <v>352</v>
      </c>
      <c r="D124" s="173">
        <v>0</v>
      </c>
      <c r="E124" s="221">
        <v>1110127572.9099998</v>
      </c>
      <c r="F124" s="184">
        <v>0</v>
      </c>
      <c r="G124" s="184">
        <v>0</v>
      </c>
      <c r="H124" s="184">
        <v>0</v>
      </c>
      <c r="I124" s="184">
        <v>0</v>
      </c>
      <c r="J124" s="221">
        <v>7341055184.6300001</v>
      </c>
      <c r="K124" s="184">
        <v>8451182757.54</v>
      </c>
    </row>
    <row r="125" spans="2:12">
      <c r="B125" s="174" t="s">
        <v>375</v>
      </c>
      <c r="C125" s="174" t="s">
        <v>376</v>
      </c>
      <c r="D125" s="144">
        <v>0</v>
      </c>
      <c r="E125" s="182">
        <v>0</v>
      </c>
      <c r="F125" s="182">
        <v>0</v>
      </c>
      <c r="G125" s="182">
        <v>0</v>
      </c>
      <c r="H125" s="182">
        <v>0</v>
      </c>
      <c r="I125" s="182">
        <v>0</v>
      </c>
      <c r="J125" s="182">
        <v>6249764431.3900003</v>
      </c>
      <c r="K125" s="182">
        <v>6249764431.3900003</v>
      </c>
    </row>
    <row r="126" spans="2:12">
      <c r="B126" s="174" t="s">
        <v>377</v>
      </c>
      <c r="C126" s="174" t="s">
        <v>378</v>
      </c>
      <c r="D126" s="144">
        <v>0</v>
      </c>
      <c r="E126" s="182">
        <v>1110127572.9099998</v>
      </c>
      <c r="F126" s="182">
        <v>0</v>
      </c>
      <c r="G126" s="182">
        <v>0</v>
      </c>
      <c r="H126" s="182">
        <v>0</v>
      </c>
      <c r="I126" s="182">
        <v>0</v>
      </c>
      <c r="J126" s="182">
        <v>0</v>
      </c>
      <c r="K126" s="182">
        <v>1110127572.9099998</v>
      </c>
    </row>
    <row r="127" spans="2:12">
      <c r="B127" s="174" t="s">
        <v>379</v>
      </c>
      <c r="C127" s="174" t="s">
        <v>380</v>
      </c>
      <c r="D127" s="144">
        <v>0</v>
      </c>
      <c r="E127" s="182">
        <v>0</v>
      </c>
      <c r="F127" s="182">
        <v>0</v>
      </c>
      <c r="G127" s="182">
        <v>0</v>
      </c>
      <c r="H127" s="182">
        <v>0</v>
      </c>
      <c r="I127" s="182">
        <v>0</v>
      </c>
      <c r="J127" s="182">
        <v>0</v>
      </c>
      <c r="K127" s="182">
        <v>0</v>
      </c>
    </row>
    <row r="128" spans="2:12">
      <c r="B128" s="174" t="s">
        <v>381</v>
      </c>
      <c r="C128" s="174" t="s">
        <v>382</v>
      </c>
      <c r="D128" s="144">
        <v>0</v>
      </c>
      <c r="E128" s="182">
        <v>0</v>
      </c>
      <c r="F128" s="182">
        <v>0</v>
      </c>
      <c r="G128" s="182">
        <v>0</v>
      </c>
      <c r="H128" s="182">
        <v>0</v>
      </c>
      <c r="I128" s="182">
        <v>0</v>
      </c>
      <c r="J128" s="182">
        <v>0</v>
      </c>
      <c r="K128" s="182">
        <v>0</v>
      </c>
    </row>
    <row r="129" spans="2:11">
      <c r="B129" s="174" t="s">
        <v>612</v>
      </c>
      <c r="C129" s="174" t="s">
        <v>341</v>
      </c>
      <c r="D129" s="144">
        <v>0</v>
      </c>
      <c r="E129" s="182">
        <v>0</v>
      </c>
      <c r="F129" s="182">
        <v>0</v>
      </c>
      <c r="G129" s="182">
        <v>0</v>
      </c>
      <c r="H129" s="182">
        <v>0</v>
      </c>
      <c r="I129" s="182">
        <v>0</v>
      </c>
      <c r="J129" s="182">
        <v>1091290753.24</v>
      </c>
      <c r="K129" s="182">
        <v>1091290753.24</v>
      </c>
    </row>
    <row r="130" spans="2:11">
      <c r="B130" s="174" t="s">
        <v>103</v>
      </c>
      <c r="C130" s="174" t="s">
        <v>353</v>
      </c>
      <c r="D130" s="173">
        <v>0</v>
      </c>
      <c r="E130" s="221">
        <v>1125255753.24</v>
      </c>
      <c r="F130" s="221">
        <v>0</v>
      </c>
      <c r="G130" s="221">
        <v>0</v>
      </c>
      <c r="H130" s="221">
        <v>0</v>
      </c>
      <c r="I130" s="221">
        <v>0</v>
      </c>
      <c r="J130" s="221">
        <v>421977274.73000002</v>
      </c>
      <c r="K130" s="184">
        <v>1547233027.97</v>
      </c>
    </row>
    <row r="131" spans="2:11">
      <c r="B131" s="174" t="s">
        <v>383</v>
      </c>
      <c r="C131" s="174" t="s">
        <v>418</v>
      </c>
      <c r="D131" s="144">
        <v>0</v>
      </c>
      <c r="E131" s="182">
        <v>0</v>
      </c>
      <c r="F131" s="182">
        <v>0</v>
      </c>
      <c r="G131" s="182">
        <v>0</v>
      </c>
      <c r="H131" s="182">
        <v>0</v>
      </c>
      <c r="I131" s="182">
        <v>0</v>
      </c>
      <c r="J131" s="182">
        <v>0</v>
      </c>
      <c r="K131" s="182">
        <v>0</v>
      </c>
    </row>
    <row r="132" spans="2:11">
      <c r="B132" s="174" t="s">
        <v>385</v>
      </c>
      <c r="C132" s="174" t="s">
        <v>419</v>
      </c>
      <c r="D132" s="144">
        <v>0</v>
      </c>
      <c r="E132" s="182">
        <v>0</v>
      </c>
      <c r="F132" s="182">
        <v>0</v>
      </c>
      <c r="G132" s="182">
        <v>0</v>
      </c>
      <c r="H132" s="182">
        <v>0</v>
      </c>
      <c r="I132" s="182">
        <v>0</v>
      </c>
      <c r="J132" s="182">
        <v>0</v>
      </c>
      <c r="K132" s="182">
        <v>0</v>
      </c>
    </row>
    <row r="133" spans="2:11">
      <c r="B133" s="174" t="s">
        <v>387</v>
      </c>
      <c r="C133" s="174" t="s">
        <v>420</v>
      </c>
      <c r="D133" s="144">
        <v>0</v>
      </c>
      <c r="E133" s="182">
        <v>33965000</v>
      </c>
      <c r="F133" s="182">
        <v>0</v>
      </c>
      <c r="G133" s="182">
        <v>0</v>
      </c>
      <c r="H133" s="182">
        <v>0</v>
      </c>
      <c r="I133" s="182">
        <v>0</v>
      </c>
      <c r="J133" s="182">
        <v>0</v>
      </c>
      <c r="K133" s="182">
        <v>33965000</v>
      </c>
    </row>
    <row r="134" spans="2:11">
      <c r="B134" s="174" t="s">
        <v>389</v>
      </c>
      <c r="C134" s="174" t="s">
        <v>341</v>
      </c>
      <c r="D134" s="144">
        <v>0</v>
      </c>
      <c r="E134" s="182">
        <v>1091290753.24</v>
      </c>
      <c r="F134" s="182">
        <v>0</v>
      </c>
      <c r="G134" s="182">
        <v>0</v>
      </c>
      <c r="H134" s="182">
        <v>0</v>
      </c>
      <c r="I134" s="182">
        <v>0</v>
      </c>
      <c r="J134" s="182">
        <v>421977274.73000002</v>
      </c>
      <c r="K134" s="182">
        <v>1513268027.97</v>
      </c>
    </row>
    <row r="135" spans="2:11">
      <c r="B135" s="174" t="s">
        <v>390</v>
      </c>
      <c r="C135" s="174" t="s">
        <v>150</v>
      </c>
      <c r="D135" s="173">
        <v>0</v>
      </c>
      <c r="E135" s="184">
        <v>8812715792.9300003</v>
      </c>
      <c r="F135" s="184">
        <v>2282936000</v>
      </c>
      <c r="G135" s="184">
        <v>0</v>
      </c>
      <c r="H135" s="184">
        <v>0</v>
      </c>
      <c r="I135" s="184">
        <v>973000800</v>
      </c>
      <c r="J135" s="184">
        <v>88012729409.900009</v>
      </c>
      <c r="K135" s="184">
        <v>100081382002.83002</v>
      </c>
    </row>
    <row r="136" spans="2:11">
      <c r="B136" s="174" t="s">
        <v>101</v>
      </c>
      <c r="C136" s="187" t="s">
        <v>421</v>
      </c>
      <c r="D136" s="144">
        <v>0</v>
      </c>
      <c r="E136" s="182">
        <v>0</v>
      </c>
      <c r="F136" s="182">
        <v>0</v>
      </c>
      <c r="G136" s="182">
        <v>0</v>
      </c>
      <c r="H136" s="182">
        <v>0</v>
      </c>
      <c r="I136" s="182">
        <v>0</v>
      </c>
      <c r="J136" s="182">
        <v>0</v>
      </c>
      <c r="K136" s="182">
        <v>0</v>
      </c>
    </row>
    <row r="137" spans="2:11">
      <c r="B137" s="174" t="s">
        <v>100</v>
      </c>
      <c r="C137" s="174" t="s">
        <v>151</v>
      </c>
      <c r="D137" s="144">
        <v>0</v>
      </c>
      <c r="E137" s="182">
        <v>2833417556.6600003</v>
      </c>
      <c r="F137" s="182">
        <v>755905475.13</v>
      </c>
      <c r="G137" s="182">
        <v>0</v>
      </c>
      <c r="H137" s="182">
        <v>0</v>
      </c>
      <c r="I137" s="182">
        <v>309612500</v>
      </c>
      <c r="J137" s="182">
        <v>35629776741.470009</v>
      </c>
      <c r="K137" s="182">
        <v>39528712273.26001</v>
      </c>
    </row>
    <row r="138" spans="2:11">
      <c r="B138" s="174" t="s">
        <v>60</v>
      </c>
      <c r="C138" s="174" t="s">
        <v>352</v>
      </c>
      <c r="D138" s="173">
        <v>0</v>
      </c>
      <c r="E138" s="221">
        <v>761521535.26999998</v>
      </c>
      <c r="F138" s="221">
        <v>228293600.03999999</v>
      </c>
      <c r="G138" s="221">
        <v>0</v>
      </c>
      <c r="H138" s="221">
        <v>0</v>
      </c>
      <c r="I138" s="221">
        <v>0</v>
      </c>
      <c r="J138" s="221">
        <f>SUM(J139:J141)</f>
        <v>6681110594.2599993</v>
      </c>
      <c r="K138" s="184">
        <f>SUM(K139:K141)</f>
        <v>7670925729.5699997</v>
      </c>
    </row>
    <row r="139" spans="2:11">
      <c r="B139" s="174" t="s">
        <v>396</v>
      </c>
      <c r="C139" s="174" t="s">
        <v>422</v>
      </c>
      <c r="D139" s="144">
        <v>0</v>
      </c>
      <c r="E139" s="218">
        <v>761521535.26999998</v>
      </c>
      <c r="F139" s="218">
        <v>228293600.03999999</v>
      </c>
      <c r="G139" s="218">
        <v>0</v>
      </c>
      <c r="H139" s="218">
        <v>0</v>
      </c>
      <c r="I139" s="218">
        <v>0</v>
      </c>
      <c r="J139" s="218">
        <v>6681110594.2599993</v>
      </c>
      <c r="K139" s="182">
        <f>SUM(D139:J139)</f>
        <v>7670925729.5699997</v>
      </c>
    </row>
    <row r="140" spans="2:11">
      <c r="B140" s="174" t="s">
        <v>398</v>
      </c>
      <c r="C140" s="174" t="s">
        <v>399</v>
      </c>
      <c r="D140" s="144">
        <v>0</v>
      </c>
      <c r="E140" s="182">
        <v>0</v>
      </c>
      <c r="F140" s="182">
        <v>0</v>
      </c>
      <c r="G140" s="182">
        <v>0</v>
      </c>
      <c r="H140" s="182">
        <v>0</v>
      </c>
      <c r="I140" s="182">
        <v>0</v>
      </c>
      <c r="J140" s="182">
        <v>0</v>
      </c>
      <c r="K140" s="182">
        <v>0</v>
      </c>
    </row>
    <row r="141" spans="2:11">
      <c r="B141" s="174" t="s">
        <v>400</v>
      </c>
      <c r="C141" s="174" t="s">
        <v>423</v>
      </c>
      <c r="D141" s="144">
        <v>0</v>
      </c>
      <c r="E141" s="182">
        <v>0</v>
      </c>
      <c r="F141" s="182">
        <v>0</v>
      </c>
      <c r="G141" s="182">
        <v>0</v>
      </c>
      <c r="H141" s="182">
        <v>0</v>
      </c>
      <c r="I141" s="182">
        <v>0</v>
      </c>
      <c r="J141" s="182">
        <v>0</v>
      </c>
      <c r="K141" s="182">
        <v>0</v>
      </c>
    </row>
    <row r="142" spans="2:11">
      <c r="B142" s="174" t="s">
        <v>58</v>
      </c>
      <c r="C142" s="174" t="s">
        <v>324</v>
      </c>
      <c r="D142" s="173">
        <v>0</v>
      </c>
      <c r="E142" s="221">
        <v>33965000</v>
      </c>
      <c r="F142" s="221">
        <v>0</v>
      </c>
      <c r="G142" s="221">
        <v>0</v>
      </c>
      <c r="H142" s="221">
        <v>0</v>
      </c>
      <c r="I142" s="221">
        <v>0</v>
      </c>
      <c r="J142" s="221">
        <v>0</v>
      </c>
      <c r="K142" s="184">
        <v>33965000</v>
      </c>
    </row>
    <row r="143" spans="2:11" ht="25.5">
      <c r="B143" s="174" t="s">
        <v>402</v>
      </c>
      <c r="C143" s="174" t="s">
        <v>424</v>
      </c>
      <c r="D143" s="144">
        <v>0</v>
      </c>
      <c r="E143" s="182">
        <v>33965000</v>
      </c>
      <c r="F143" s="182">
        <v>0</v>
      </c>
      <c r="G143" s="182">
        <v>0</v>
      </c>
      <c r="H143" s="182">
        <v>0</v>
      </c>
      <c r="I143" s="182">
        <v>0</v>
      </c>
      <c r="J143" s="182">
        <v>0</v>
      </c>
      <c r="K143" s="182">
        <v>33965000</v>
      </c>
    </row>
    <row r="144" spans="2:11">
      <c r="B144" s="174" t="s">
        <v>404</v>
      </c>
      <c r="C144" s="174" t="s">
        <v>405</v>
      </c>
      <c r="D144" s="144">
        <v>0</v>
      </c>
      <c r="E144" s="182">
        <v>0</v>
      </c>
      <c r="F144" s="182">
        <v>0</v>
      </c>
      <c r="G144" s="182">
        <v>0</v>
      </c>
      <c r="H144" s="182">
        <v>0</v>
      </c>
      <c r="I144" s="182">
        <v>0</v>
      </c>
      <c r="J144" s="182">
        <v>0</v>
      </c>
      <c r="K144" s="182">
        <v>0</v>
      </c>
    </row>
    <row r="145" spans="1:115">
      <c r="B145" s="174" t="s">
        <v>406</v>
      </c>
      <c r="C145" s="174" t="s">
        <v>407</v>
      </c>
      <c r="D145" s="144">
        <v>0</v>
      </c>
      <c r="E145" s="182">
        <v>0</v>
      </c>
      <c r="F145" s="182">
        <v>0</v>
      </c>
      <c r="G145" s="182">
        <v>0</v>
      </c>
      <c r="H145" s="182">
        <v>0</v>
      </c>
      <c r="I145" s="182">
        <v>0</v>
      </c>
      <c r="J145" s="182">
        <v>0</v>
      </c>
      <c r="K145" s="182">
        <v>0</v>
      </c>
    </row>
    <row r="146" spans="1:115">
      <c r="B146" s="174" t="s">
        <v>34</v>
      </c>
      <c r="C146" s="174" t="s">
        <v>150</v>
      </c>
      <c r="D146" s="173">
        <v>0</v>
      </c>
      <c r="E146" s="184">
        <v>3560974091.9300003</v>
      </c>
      <c r="F146" s="184">
        <v>984199075.16999996</v>
      </c>
      <c r="G146" s="184">
        <v>0</v>
      </c>
      <c r="H146" s="184">
        <v>0</v>
      </c>
      <c r="I146" s="184">
        <v>309612500</v>
      </c>
      <c r="J146" s="184">
        <v>42258408966.340012</v>
      </c>
      <c r="K146" s="184">
        <f>K137+K138-K142</f>
        <v>47165673002.830009</v>
      </c>
    </row>
    <row r="147" spans="1:115">
      <c r="B147" s="174" t="s">
        <v>260</v>
      </c>
      <c r="C147" s="187" t="s">
        <v>408</v>
      </c>
      <c r="D147" s="144"/>
      <c r="E147" s="182"/>
      <c r="F147" s="182"/>
      <c r="G147" s="182"/>
      <c r="H147" s="182"/>
      <c r="I147" s="182"/>
      <c r="J147" s="183"/>
      <c r="K147" s="182">
        <v>0</v>
      </c>
    </row>
    <row r="148" spans="1:115">
      <c r="B148" s="174" t="s">
        <v>262</v>
      </c>
      <c r="C148" s="174" t="s">
        <v>151</v>
      </c>
      <c r="D148" s="173">
        <v>0</v>
      </c>
      <c r="E148" s="184">
        <v>5994426416.6000004</v>
      </c>
      <c r="F148" s="184">
        <v>1527030524.8699999</v>
      </c>
      <c r="G148" s="184">
        <v>0</v>
      </c>
      <c r="H148" s="184">
        <v>0</v>
      </c>
      <c r="I148" s="184">
        <v>663388300</v>
      </c>
      <c r="J148" s="184">
        <v>45463874758.529991</v>
      </c>
      <c r="K148" s="184">
        <v>53648719999.999992</v>
      </c>
      <c r="L148" s="146"/>
    </row>
    <row r="149" spans="1:115">
      <c r="B149" s="174" t="s">
        <v>271</v>
      </c>
      <c r="C149" s="174" t="s">
        <v>150</v>
      </c>
      <c r="D149" s="144">
        <v>0</v>
      </c>
      <c r="E149" s="182">
        <v>5251741701</v>
      </c>
      <c r="F149" s="182">
        <v>1298736924.8299999</v>
      </c>
      <c r="G149" s="182">
        <v>0</v>
      </c>
      <c r="H149" s="182">
        <v>0</v>
      </c>
      <c r="I149" s="182">
        <v>663388300</v>
      </c>
      <c r="J149" s="182">
        <v>45754320443.559998</v>
      </c>
      <c r="K149" s="182">
        <f>K135-K146</f>
        <v>52915709000.000008</v>
      </c>
    </row>
    <row r="150" spans="1:115">
      <c r="B150" s="124" t="s">
        <v>316</v>
      </c>
      <c r="K150" s="146"/>
    </row>
    <row r="151" spans="1:115">
      <c r="A151" t="s">
        <v>317</v>
      </c>
      <c r="B151" t="s">
        <v>317</v>
      </c>
      <c r="C151" t="s">
        <v>317</v>
      </c>
      <c r="D151" t="s">
        <v>317</v>
      </c>
      <c r="L151" s="146"/>
      <c r="BK151" s="532"/>
      <c r="BL151" s="532"/>
      <c r="BM151" s="532"/>
      <c r="BN151" s="532"/>
      <c r="BO151" s="532"/>
      <c r="BP151" s="532"/>
      <c r="BQ151" s="532"/>
      <c r="BR151" s="532"/>
      <c r="BS151" s="532"/>
      <c r="BT151" s="532"/>
      <c r="BU151" s="532"/>
      <c r="BV151" s="532"/>
      <c r="BW151" s="532"/>
      <c r="BX151" s="532"/>
      <c r="BY151" s="532"/>
      <c r="BZ151" s="532"/>
      <c r="CA151" s="532"/>
      <c r="CB151" s="532"/>
      <c r="CC151" s="532"/>
      <c r="CD151" s="532"/>
      <c r="CE151" s="532"/>
      <c r="CF151" s="532"/>
      <c r="CG151" s="532"/>
      <c r="CH151" s="532"/>
      <c r="CI151" s="532"/>
      <c r="CJ151" s="532"/>
      <c r="CK151" s="532"/>
      <c r="CL151" s="532"/>
      <c r="CM151" s="532"/>
      <c r="CN151" s="532"/>
      <c r="CO151" s="532"/>
      <c r="CP151" s="532"/>
      <c r="CQ151" s="532"/>
      <c r="CR151" s="532"/>
      <c r="CS151" s="532"/>
      <c r="CT151" s="532"/>
      <c r="CU151" s="532"/>
      <c r="CV151" s="532"/>
      <c r="CW151" s="532"/>
      <c r="CX151" s="532"/>
      <c r="CY151" s="532"/>
      <c r="CZ151" s="532"/>
      <c r="DA151" s="532"/>
      <c r="DB151" s="532"/>
      <c r="DC151" s="532"/>
      <c r="DD151" s="532"/>
      <c r="DE151" s="532"/>
      <c r="DF151" s="532"/>
      <c r="DG151" s="532"/>
      <c r="DH151" s="532"/>
      <c r="DI151" s="532"/>
      <c r="DJ151" s="532"/>
      <c r="DK151" s="532"/>
    </row>
    <row r="152" spans="1:115">
      <c r="E152" s="125"/>
      <c r="K152" s="146"/>
    </row>
    <row r="153" spans="1:115">
      <c r="E153" s="125"/>
      <c r="K153" s="146"/>
    </row>
    <row r="154" spans="1:115">
      <c r="A154" s="124"/>
    </row>
    <row r="155" spans="1:115">
      <c r="B155" s="124" t="s">
        <v>425</v>
      </c>
    </row>
    <row r="156" spans="1:115">
      <c r="G156" s="125"/>
    </row>
    <row r="157" spans="1:115" ht="25.5">
      <c r="B157" s="126" t="s">
        <v>289</v>
      </c>
      <c r="C157" s="126" t="s">
        <v>159</v>
      </c>
      <c r="D157" s="126" t="s">
        <v>426</v>
      </c>
      <c r="E157" s="126" t="s">
        <v>427</v>
      </c>
      <c r="F157" s="127" t="s">
        <v>428</v>
      </c>
      <c r="G157" s="142" t="s">
        <v>429</v>
      </c>
      <c r="H157" s="176"/>
      <c r="I157" s="176"/>
      <c r="J157" s="177"/>
      <c r="K157" s="176"/>
      <c r="L157" s="176"/>
    </row>
    <row r="158" spans="1:115">
      <c r="B158" s="128" t="s">
        <v>149</v>
      </c>
      <c r="C158" s="128" t="s">
        <v>430</v>
      </c>
      <c r="D158" s="129" t="s">
        <v>431</v>
      </c>
      <c r="E158" s="136">
        <v>18.788838452259686</v>
      </c>
      <c r="F158" s="223">
        <v>445109912.75</v>
      </c>
      <c r="G158" s="144" t="s">
        <v>432</v>
      </c>
      <c r="H158" s="160"/>
      <c r="I158" s="161"/>
      <c r="J158" s="175"/>
      <c r="K158" s="161"/>
      <c r="L158" s="161"/>
    </row>
    <row r="159" spans="1:115">
      <c r="B159" s="128" t="s">
        <v>149</v>
      </c>
      <c r="C159" s="128" t="s">
        <v>433</v>
      </c>
      <c r="D159" s="129" t="s">
        <v>434</v>
      </c>
      <c r="E159" s="136">
        <v>46.28</v>
      </c>
      <c r="F159" s="223">
        <v>14316944204.41</v>
      </c>
      <c r="G159" s="144" t="s">
        <v>435</v>
      </c>
      <c r="H159" s="160"/>
      <c r="I159" s="161"/>
      <c r="J159" s="175"/>
      <c r="K159" s="161"/>
      <c r="L159" s="161"/>
    </row>
    <row r="160" spans="1:115">
      <c r="B160" s="128" t="s">
        <v>149</v>
      </c>
      <c r="C160" s="128" t="s">
        <v>436</v>
      </c>
      <c r="D160" s="129" t="s">
        <v>434</v>
      </c>
      <c r="E160" s="136">
        <v>1</v>
      </c>
      <c r="F160" s="223">
        <v>384980106.04000002</v>
      </c>
      <c r="G160" s="144" t="s">
        <v>437</v>
      </c>
      <c r="H160" s="160"/>
      <c r="I160" s="161"/>
      <c r="J160" s="175"/>
      <c r="K160" s="161"/>
      <c r="L160" s="161"/>
    </row>
    <row r="161" spans="1:12">
      <c r="B161" s="128" t="s">
        <v>149</v>
      </c>
      <c r="C161" s="128" t="s">
        <v>438</v>
      </c>
      <c r="D161" s="129" t="s">
        <v>439</v>
      </c>
      <c r="E161" s="136">
        <v>35.359102030640685</v>
      </c>
      <c r="F161" s="223">
        <v>2207382933.8400002</v>
      </c>
      <c r="G161" s="144" t="s">
        <v>440</v>
      </c>
      <c r="H161" s="160"/>
      <c r="I161" s="161"/>
      <c r="J161" s="175"/>
      <c r="K161" s="161"/>
      <c r="L161" s="161"/>
    </row>
    <row r="162" spans="1:12">
      <c r="B162" s="128" t="s">
        <v>149</v>
      </c>
      <c r="C162" s="128" t="s">
        <v>441</v>
      </c>
      <c r="D162" s="129" t="s">
        <v>442</v>
      </c>
      <c r="E162" s="136">
        <v>46.28</v>
      </c>
      <c r="F162" s="223">
        <v>3737013294.1799998</v>
      </c>
      <c r="G162" s="144" t="s">
        <v>435</v>
      </c>
      <c r="H162" s="160"/>
      <c r="I162" s="161"/>
      <c r="J162" s="175"/>
      <c r="K162" s="161"/>
      <c r="L162" s="161"/>
    </row>
    <row r="163" spans="1:12">
      <c r="B163" s="128" t="s">
        <v>149</v>
      </c>
      <c r="C163" s="128" t="s">
        <v>443</v>
      </c>
      <c r="D163" s="129" t="s">
        <v>442</v>
      </c>
      <c r="E163" s="136">
        <v>50.134133314108205</v>
      </c>
      <c r="F163" s="223">
        <v>37702999335.900002</v>
      </c>
      <c r="G163" s="144" t="s">
        <v>432</v>
      </c>
      <c r="H163" s="160"/>
      <c r="I163" s="161"/>
      <c r="J163" s="175"/>
      <c r="K163" s="161"/>
      <c r="L163" s="161"/>
    </row>
    <row r="164" spans="1:12">
      <c r="B164" s="128" t="s">
        <v>101</v>
      </c>
      <c r="C164" s="135" t="s">
        <v>297</v>
      </c>
      <c r="D164" s="137" t="s">
        <v>317</v>
      </c>
      <c r="E164" s="137"/>
      <c r="F164" s="207">
        <f>SUM(F158:F163)</f>
        <v>58794429787.120003</v>
      </c>
      <c r="G164" s="144"/>
    </row>
    <row r="165" spans="1:12">
      <c r="B165" s="124"/>
      <c r="F165" s="146"/>
      <c r="G165" s="146"/>
    </row>
    <row r="166" spans="1:12">
      <c r="B166" s="125" t="s">
        <v>317</v>
      </c>
      <c r="F166" s="146"/>
      <c r="G166" s="146"/>
    </row>
    <row r="167" spans="1:12">
      <c r="A167" s="124"/>
    </row>
    <row r="168" spans="1:12">
      <c r="B168" s="124" t="s">
        <v>444</v>
      </c>
    </row>
    <row r="169" spans="1:12">
      <c r="I169" s="125"/>
    </row>
    <row r="170" spans="1:12">
      <c r="B170" s="126" t="s">
        <v>289</v>
      </c>
      <c r="C170" s="126" t="s">
        <v>159</v>
      </c>
      <c r="D170" s="126" t="s">
        <v>445</v>
      </c>
      <c r="E170" s="126" t="s">
        <v>446</v>
      </c>
      <c r="F170" s="126" t="s">
        <v>447</v>
      </c>
      <c r="G170" s="126" t="s">
        <v>448</v>
      </c>
      <c r="H170" s="133" t="s">
        <v>447</v>
      </c>
      <c r="I170" s="126" t="s">
        <v>448</v>
      </c>
      <c r="K170" s="138"/>
    </row>
    <row r="171" spans="1:12">
      <c r="B171" s="128" t="s">
        <v>149</v>
      </c>
      <c r="C171" s="128" t="s">
        <v>449</v>
      </c>
      <c r="D171" s="129">
        <v>1</v>
      </c>
      <c r="E171" s="129" t="s">
        <v>450</v>
      </c>
      <c r="F171" s="129"/>
      <c r="G171" s="129"/>
      <c r="H171" s="129">
        <v>19</v>
      </c>
      <c r="I171" s="224">
        <v>20511363.719999999</v>
      </c>
      <c r="K171" s="138"/>
    </row>
    <row r="172" spans="1:12">
      <c r="B172" s="128"/>
      <c r="C172" s="128" t="s">
        <v>451</v>
      </c>
      <c r="D172" s="129">
        <v>5</v>
      </c>
      <c r="E172" s="129" t="s">
        <v>450</v>
      </c>
      <c r="F172" s="129"/>
      <c r="G172" s="129"/>
      <c r="H172" s="129">
        <v>1</v>
      </c>
      <c r="I172" s="224">
        <v>4818181.82</v>
      </c>
      <c r="K172" s="138"/>
    </row>
    <row r="173" spans="1:12">
      <c r="B173" s="128"/>
      <c r="C173" s="128" t="s">
        <v>452</v>
      </c>
      <c r="D173" s="129">
        <v>3</v>
      </c>
      <c r="E173" s="129" t="s">
        <v>453</v>
      </c>
      <c r="F173" s="129"/>
      <c r="G173" s="129"/>
      <c r="H173" s="129">
        <v>10</v>
      </c>
      <c r="I173" s="224">
        <v>81439394</v>
      </c>
      <c r="K173" s="138"/>
    </row>
    <row r="174" spans="1:12">
      <c r="B174" s="128"/>
      <c r="C174" s="128" t="s">
        <v>454</v>
      </c>
      <c r="D174" s="129">
        <v>4</v>
      </c>
      <c r="E174" s="129" t="s">
        <v>453</v>
      </c>
      <c r="F174" s="129"/>
      <c r="G174" s="129"/>
      <c r="H174" s="129">
        <v>7</v>
      </c>
      <c r="I174" s="224">
        <v>45342922.939999998</v>
      </c>
      <c r="K174" s="138"/>
    </row>
    <row r="175" spans="1:12">
      <c r="B175" s="128"/>
      <c r="C175" s="128" t="s">
        <v>455</v>
      </c>
      <c r="D175" s="129">
        <v>5</v>
      </c>
      <c r="E175" s="129" t="s">
        <v>453</v>
      </c>
      <c r="F175" s="129"/>
      <c r="G175" s="129"/>
      <c r="H175" s="129">
        <v>62</v>
      </c>
      <c r="I175" s="224">
        <v>401608746.04000002</v>
      </c>
      <c r="K175" s="138"/>
    </row>
    <row r="176" spans="1:12">
      <c r="B176" s="128"/>
      <c r="C176" s="128" t="s">
        <v>456</v>
      </c>
      <c r="D176" s="129">
        <v>2</v>
      </c>
      <c r="E176" s="129" t="s">
        <v>453</v>
      </c>
      <c r="F176" s="129"/>
      <c r="G176" s="129"/>
      <c r="H176" s="129">
        <v>5</v>
      </c>
      <c r="I176" s="224">
        <v>20517241.449999999</v>
      </c>
      <c r="K176" s="138"/>
    </row>
    <row r="177" spans="1:115">
      <c r="B177" s="128"/>
      <c r="C177" s="128" t="s">
        <v>456</v>
      </c>
      <c r="D177" s="129">
        <v>2</v>
      </c>
      <c r="E177" s="129" t="s">
        <v>450</v>
      </c>
      <c r="F177" s="129"/>
      <c r="G177" s="129"/>
      <c r="H177" s="129">
        <v>3</v>
      </c>
      <c r="I177" s="224">
        <v>10687500</v>
      </c>
      <c r="K177" s="138"/>
    </row>
    <row r="178" spans="1:115">
      <c r="B178" s="128"/>
      <c r="C178" s="128" t="s">
        <v>449</v>
      </c>
      <c r="D178" s="129">
        <v>1</v>
      </c>
      <c r="E178" s="129" t="s">
        <v>453</v>
      </c>
      <c r="F178" s="129"/>
      <c r="G178" s="129"/>
      <c r="H178" s="129">
        <v>24</v>
      </c>
      <c r="I178" s="224">
        <v>43521650.029999956</v>
      </c>
      <c r="K178" s="138"/>
    </row>
    <row r="179" spans="1:115">
      <c r="B179" s="156" t="s">
        <v>101</v>
      </c>
      <c r="C179" s="157" t="s">
        <v>297</v>
      </c>
      <c r="D179" s="158" t="s">
        <v>457</v>
      </c>
      <c r="E179" s="158" t="s">
        <v>317</v>
      </c>
      <c r="F179" s="158" t="s">
        <v>457</v>
      </c>
      <c r="G179" s="158"/>
      <c r="H179" s="159" t="s">
        <v>457</v>
      </c>
      <c r="I179" s="208">
        <f>SUM(I171:I178)</f>
        <v>628447000</v>
      </c>
      <c r="K179" s="138"/>
    </row>
    <row r="180" spans="1:115">
      <c r="B180" s="124" t="s">
        <v>316</v>
      </c>
      <c r="I180" s="146"/>
    </row>
    <row r="181" spans="1:115">
      <c r="B181" s="125" t="s">
        <v>317</v>
      </c>
    </row>
    <row r="182" spans="1:115">
      <c r="A182" t="s">
        <v>317</v>
      </c>
      <c r="B182" t="s">
        <v>317</v>
      </c>
      <c r="C182" t="s">
        <v>317</v>
      </c>
      <c r="D182" t="s">
        <v>317</v>
      </c>
      <c r="BK182" s="532"/>
      <c r="BL182" s="532"/>
      <c r="BM182" s="532"/>
      <c r="BN182" s="532"/>
      <c r="BO182" s="532"/>
      <c r="BP182" s="532"/>
      <c r="BQ182" s="532"/>
      <c r="BR182" s="532"/>
      <c r="BS182" s="532"/>
      <c r="BT182" s="532"/>
      <c r="BU182" s="532"/>
      <c r="BV182" s="532"/>
      <c r="BW182" s="532"/>
      <c r="BX182" s="532"/>
      <c r="BY182" s="532"/>
      <c r="BZ182" s="532"/>
      <c r="CA182" s="532"/>
      <c r="CB182" s="532"/>
      <c r="CC182" s="532"/>
      <c r="CD182" s="532"/>
      <c r="CE182" s="532"/>
      <c r="CF182" s="532"/>
      <c r="CG182" s="532"/>
      <c r="CH182" s="532"/>
      <c r="CI182" s="532"/>
      <c r="CJ182" s="532"/>
      <c r="CK182" s="532"/>
      <c r="CL182" s="532"/>
      <c r="CM182" s="532"/>
      <c r="CN182" s="532"/>
      <c r="CO182" s="532"/>
      <c r="CP182" s="532"/>
      <c r="CQ182" s="532"/>
      <c r="CR182" s="532"/>
      <c r="CS182" s="532"/>
      <c r="CT182" s="532"/>
      <c r="CU182" s="532"/>
      <c r="CV182" s="532"/>
      <c r="CW182" s="532"/>
      <c r="CX182" s="532"/>
      <c r="CY182" s="532"/>
      <c r="CZ182" s="532"/>
      <c r="DA182" s="532"/>
      <c r="DB182" s="532"/>
      <c r="DC182" s="532"/>
      <c r="DD182" s="532"/>
      <c r="DE182" s="532"/>
      <c r="DF182" s="532"/>
      <c r="DG182" s="532"/>
      <c r="DH182" s="532"/>
      <c r="DI182" s="532"/>
      <c r="DJ182" s="532"/>
      <c r="DK182" s="532"/>
    </row>
    <row r="183" spans="1:115">
      <c r="E183" s="125"/>
    </row>
    <row r="184" spans="1:115">
      <c r="E184" s="125"/>
    </row>
    <row r="185" spans="1:115">
      <c r="A185" s="124"/>
    </row>
    <row r="186" spans="1:115">
      <c r="B186" s="124" t="s">
        <v>458</v>
      </c>
    </row>
    <row r="187" spans="1:115">
      <c r="E187" s="125"/>
    </row>
    <row r="188" spans="1:115">
      <c r="B188" s="126" t="s">
        <v>289</v>
      </c>
      <c r="C188" s="126" t="s">
        <v>159</v>
      </c>
      <c r="D188" s="127" t="s">
        <v>151</v>
      </c>
      <c r="E188" s="142" t="s">
        <v>150</v>
      </c>
    </row>
    <row r="189" spans="1:115">
      <c r="B189" s="128" t="s">
        <v>149</v>
      </c>
      <c r="C189" s="139" t="s">
        <v>459</v>
      </c>
      <c r="D189" s="130"/>
      <c r="E189" s="182"/>
    </row>
    <row r="190" spans="1:115" ht="25.5">
      <c r="B190" s="128">
        <v>2</v>
      </c>
      <c r="C190" s="128" t="s">
        <v>614</v>
      </c>
      <c r="D190" s="130"/>
      <c r="E190" s="182">
        <v>10875584000</v>
      </c>
    </row>
    <row r="191" spans="1:115">
      <c r="B191" s="128" t="s">
        <v>317</v>
      </c>
      <c r="C191" s="140" t="s">
        <v>297</v>
      </c>
      <c r="D191" s="141">
        <f>SUM(D189:D190)</f>
        <v>0</v>
      </c>
      <c r="E191" s="209">
        <f>SUM(E189:E190)</f>
        <v>10875584000</v>
      </c>
    </row>
    <row r="192" spans="1:115">
      <c r="B192" s="124"/>
    </row>
    <row r="193" spans="1:115">
      <c r="B193" s="125" t="s">
        <v>317</v>
      </c>
    </row>
    <row r="194" spans="1:115">
      <c r="A194" t="s">
        <v>317</v>
      </c>
      <c r="B194" t="s">
        <v>317</v>
      </c>
      <c r="C194" t="s">
        <v>317</v>
      </c>
      <c r="D194" t="s">
        <v>317</v>
      </c>
      <c r="BK194" s="532"/>
      <c r="BL194" s="532"/>
      <c r="BM194" s="532"/>
      <c r="BN194" s="532"/>
      <c r="BO194" s="532"/>
      <c r="BP194" s="532"/>
      <c r="BQ194" s="532"/>
      <c r="BR194" s="532"/>
      <c r="BS194" s="532"/>
      <c r="BT194" s="532"/>
      <c r="BU194" s="532"/>
      <c r="BV194" s="532"/>
      <c r="BW194" s="532"/>
      <c r="BX194" s="532"/>
      <c r="BY194" s="532"/>
      <c r="BZ194" s="532"/>
      <c r="CA194" s="532"/>
      <c r="CB194" s="532"/>
      <c r="CC194" s="532"/>
      <c r="CD194" s="532"/>
      <c r="CE194" s="532"/>
      <c r="CF194" s="532"/>
      <c r="CG194" s="532"/>
      <c r="CH194" s="532"/>
      <c r="CI194" s="532"/>
      <c r="CJ194" s="532"/>
      <c r="CK194" s="532"/>
      <c r="CL194" s="532"/>
      <c r="CM194" s="532"/>
      <c r="CN194" s="532"/>
      <c r="CO194" s="532"/>
      <c r="CP194" s="532"/>
      <c r="CQ194" s="532"/>
      <c r="CR194" s="532"/>
      <c r="CS194" s="532"/>
      <c r="CT194" s="532"/>
      <c r="CU194" s="532"/>
      <c r="CV194" s="532"/>
      <c r="CW194" s="532"/>
      <c r="CX194" s="532"/>
      <c r="CY194" s="532"/>
      <c r="CZ194" s="532"/>
      <c r="DA194" s="532"/>
      <c r="DB194" s="532"/>
      <c r="DC194" s="532"/>
      <c r="DD194" s="532"/>
      <c r="DE194" s="532"/>
      <c r="DF194" s="532"/>
      <c r="DG194" s="532"/>
      <c r="DH194" s="532"/>
      <c r="DI194" s="532"/>
      <c r="DJ194" s="532"/>
      <c r="DK194" s="532"/>
    </row>
    <row r="195" spans="1:115">
      <c r="E195" s="125"/>
    </row>
    <row r="196" spans="1:115">
      <c r="E196" s="125"/>
    </row>
    <row r="197" spans="1:115">
      <c r="A197" s="124"/>
    </row>
    <row r="198" spans="1:115">
      <c r="B198" s="124" t="s">
        <v>460</v>
      </c>
    </row>
    <row r="199" spans="1:115">
      <c r="E199" s="125"/>
    </row>
    <row r="200" spans="1:115">
      <c r="B200" s="142" t="s">
        <v>289</v>
      </c>
      <c r="C200" s="142" t="s">
        <v>159</v>
      </c>
      <c r="D200" s="142" t="s">
        <v>151</v>
      </c>
      <c r="E200" s="189" t="s">
        <v>150</v>
      </c>
    </row>
    <row r="201" spans="1:115">
      <c r="B201" s="174" t="s">
        <v>343</v>
      </c>
      <c r="C201" s="174" t="s">
        <v>461</v>
      </c>
      <c r="D201" s="182">
        <v>53083390046.449997</v>
      </c>
      <c r="E201" s="182">
        <v>51714438000</v>
      </c>
    </row>
    <row r="202" spans="1:115">
      <c r="B202" s="174" t="s">
        <v>322</v>
      </c>
      <c r="C202" s="174" t="s">
        <v>462</v>
      </c>
      <c r="D202" s="182">
        <v>0</v>
      </c>
      <c r="E202" s="182">
        <v>0</v>
      </c>
    </row>
    <row r="203" spans="1:115">
      <c r="B203" s="174" t="s">
        <v>463</v>
      </c>
      <c r="C203" s="174"/>
      <c r="D203" s="182"/>
      <c r="E203" s="182">
        <v>0</v>
      </c>
    </row>
    <row r="204" spans="1:115">
      <c r="B204" s="174" t="s">
        <v>317</v>
      </c>
      <c r="C204" s="188" t="s">
        <v>297</v>
      </c>
      <c r="D204" s="184">
        <f>SUM(D201:D203)</f>
        <v>53083390046.449997</v>
      </c>
      <c r="E204" s="184">
        <f>SUM(E201:E203)</f>
        <v>51714438000</v>
      </c>
    </row>
    <row r="205" spans="1:115">
      <c r="A205" t="s">
        <v>317</v>
      </c>
      <c r="B205" t="s">
        <v>317</v>
      </c>
      <c r="C205" t="s">
        <v>317</v>
      </c>
      <c r="D205" s="146"/>
      <c r="E205" s="146"/>
      <c r="BK205" s="532"/>
      <c r="BL205" s="532"/>
      <c r="BM205" s="532"/>
      <c r="BN205" s="532"/>
      <c r="BO205" s="532"/>
      <c r="BP205" s="532"/>
      <c r="BQ205" s="532"/>
      <c r="BR205" s="532"/>
      <c r="BS205" s="532"/>
      <c r="BT205" s="532"/>
      <c r="BU205" s="532"/>
      <c r="BV205" s="532"/>
      <c r="BW205" s="532"/>
      <c r="BX205" s="532"/>
      <c r="BY205" s="532"/>
      <c r="BZ205" s="532"/>
      <c r="CA205" s="532"/>
      <c r="CB205" s="532"/>
      <c r="CC205" s="532"/>
      <c r="CD205" s="532"/>
      <c r="CE205" s="532"/>
      <c r="CF205" s="532"/>
      <c r="CG205" s="532"/>
      <c r="CH205" s="532"/>
      <c r="CI205" s="532"/>
      <c r="CJ205" s="532"/>
      <c r="CK205" s="532"/>
      <c r="CL205" s="532"/>
      <c r="CM205" s="532"/>
      <c r="CN205" s="532"/>
      <c r="CO205" s="532"/>
      <c r="CP205" s="532"/>
      <c r="CQ205" s="532"/>
      <c r="CR205" s="532"/>
      <c r="CS205" s="532"/>
      <c r="CT205" s="532"/>
      <c r="CU205" s="532"/>
      <c r="CV205" s="532"/>
      <c r="CW205" s="532"/>
      <c r="CX205" s="532"/>
      <c r="CY205" s="532"/>
      <c r="CZ205" s="532"/>
      <c r="DA205" s="532"/>
      <c r="DB205" s="532"/>
      <c r="DC205" s="532"/>
      <c r="DD205" s="532"/>
      <c r="DE205" s="532"/>
      <c r="DF205" s="532"/>
      <c r="DG205" s="532"/>
      <c r="DH205" s="532"/>
      <c r="DI205" s="532"/>
      <c r="DJ205" s="532"/>
      <c r="DK205" s="532"/>
    </row>
    <row r="206" spans="1:115">
      <c r="A206" s="124"/>
    </row>
    <row r="207" spans="1:115">
      <c r="B207" s="124" t="s">
        <v>464</v>
      </c>
    </row>
    <row r="208" spans="1:115">
      <c r="E208" s="125"/>
    </row>
    <row r="209" spans="1:115">
      <c r="B209" s="142" t="s">
        <v>289</v>
      </c>
      <c r="C209" s="142" t="s">
        <v>159</v>
      </c>
      <c r="D209" s="142" t="s">
        <v>151</v>
      </c>
      <c r="E209" s="142" t="s">
        <v>150</v>
      </c>
    </row>
    <row r="210" spans="1:115">
      <c r="B210" s="174" t="s">
        <v>343</v>
      </c>
      <c r="C210" s="190" t="s">
        <v>465</v>
      </c>
      <c r="D210" s="182">
        <v>1820587633.1199999</v>
      </c>
      <c r="E210" s="218">
        <v>1198551777.98</v>
      </c>
    </row>
    <row r="211" spans="1:115">
      <c r="B211" s="174" t="s">
        <v>322</v>
      </c>
      <c r="C211" s="190" t="s">
        <v>466</v>
      </c>
      <c r="D211" s="182">
        <v>1817108062.8499999</v>
      </c>
      <c r="E211" s="218">
        <v>4431078814.6000004</v>
      </c>
    </row>
    <row r="212" spans="1:115">
      <c r="B212" s="174" t="s">
        <v>463</v>
      </c>
      <c r="C212" s="190" t="s">
        <v>467</v>
      </c>
      <c r="D212" s="182">
        <v>768127857.51000011</v>
      </c>
      <c r="E212" s="218">
        <v>1055847592.71</v>
      </c>
    </row>
    <row r="213" spans="1:115">
      <c r="B213" s="174" t="s">
        <v>468</v>
      </c>
      <c r="C213" s="190" t="s">
        <v>469</v>
      </c>
      <c r="D213" s="182">
        <v>5791211231.6900005</v>
      </c>
      <c r="E213" s="218">
        <v>7890726298.8699999</v>
      </c>
    </row>
    <row r="214" spans="1:115">
      <c r="B214" s="174" t="s">
        <v>470</v>
      </c>
      <c r="C214" s="190" t="s">
        <v>471</v>
      </c>
      <c r="D214" s="182">
        <v>335282930.73999888</v>
      </c>
      <c r="E214" s="218">
        <v>937860955.55999959</v>
      </c>
    </row>
    <row r="215" spans="1:115">
      <c r="B215" s="174" t="s">
        <v>472</v>
      </c>
      <c r="C215" s="190" t="s">
        <v>473</v>
      </c>
      <c r="D215" s="182">
        <v>417959397.27000123</v>
      </c>
      <c r="E215" s="218">
        <v>904592560.27999997</v>
      </c>
    </row>
    <row r="216" spans="1:115">
      <c r="B216" s="174" t="s">
        <v>317</v>
      </c>
      <c r="C216" s="188" t="s">
        <v>297</v>
      </c>
      <c r="D216" s="184">
        <f>SUM(D210:D215)</f>
        <v>10950277113.18</v>
      </c>
      <c r="E216" s="184">
        <f>SUM(E210:E215)</f>
        <v>16418658000</v>
      </c>
    </row>
    <row r="217" spans="1:115">
      <c r="A217" t="s">
        <v>317</v>
      </c>
      <c r="B217" t="s">
        <v>317</v>
      </c>
      <c r="C217" t="s">
        <v>317</v>
      </c>
      <c r="D217" s="146"/>
      <c r="E217" s="146"/>
      <c r="BK217" s="532"/>
      <c r="BL217" s="532"/>
      <c r="BM217" s="532"/>
      <c r="BN217" s="532"/>
      <c r="BO217" s="532"/>
      <c r="BP217" s="532"/>
      <c r="BQ217" s="532"/>
      <c r="BR217" s="532"/>
      <c r="BS217" s="532"/>
      <c r="BT217" s="532"/>
      <c r="BU217" s="532"/>
      <c r="BV217" s="532"/>
      <c r="BW217" s="532"/>
      <c r="BX217" s="532"/>
      <c r="BY217" s="532"/>
      <c r="BZ217" s="532"/>
      <c r="CA217" s="532"/>
      <c r="CB217" s="532"/>
      <c r="CC217" s="532"/>
      <c r="CD217" s="532"/>
      <c r="CE217" s="532"/>
      <c r="CF217" s="532"/>
      <c r="CG217" s="532"/>
      <c r="CH217" s="532"/>
      <c r="CI217" s="532"/>
      <c r="CJ217" s="532"/>
      <c r="CK217" s="532"/>
      <c r="CL217" s="532"/>
      <c r="CM217" s="532"/>
      <c r="CN217" s="532"/>
      <c r="CO217" s="532"/>
      <c r="CP217" s="532"/>
      <c r="CQ217" s="532"/>
      <c r="CR217" s="532"/>
      <c r="CS217" s="532"/>
      <c r="CT217" s="532"/>
      <c r="CU217" s="532"/>
      <c r="CV217" s="532"/>
      <c r="CW217" s="532"/>
      <c r="CX217" s="532"/>
      <c r="CY217" s="532"/>
      <c r="CZ217" s="532"/>
      <c r="DA217" s="532"/>
      <c r="DB217" s="532"/>
      <c r="DC217" s="532"/>
      <c r="DD217" s="532"/>
      <c r="DE217" s="532"/>
      <c r="DF217" s="532"/>
      <c r="DG217" s="532"/>
      <c r="DH217" s="532"/>
      <c r="DI217" s="532"/>
      <c r="DJ217" s="532"/>
      <c r="DK217" s="532"/>
    </row>
    <row r="218" spans="1:115">
      <c r="A218" s="124"/>
    </row>
    <row r="219" spans="1:115">
      <c r="B219" s="124" t="s">
        <v>474</v>
      </c>
    </row>
    <row r="220" spans="1:115">
      <c r="D220" s="533" t="s">
        <v>151</v>
      </c>
      <c r="E220" s="534"/>
      <c r="F220" s="533" t="s">
        <v>150</v>
      </c>
      <c r="G220" s="534"/>
    </row>
    <row r="221" spans="1:115">
      <c r="B221" s="126" t="s">
        <v>289</v>
      </c>
      <c r="C221" s="127" t="s">
        <v>159</v>
      </c>
      <c r="D221" s="142" t="s">
        <v>475</v>
      </c>
      <c r="E221" s="142" t="s">
        <v>476</v>
      </c>
      <c r="F221" s="142" t="s">
        <v>475</v>
      </c>
      <c r="G221" s="142" t="s">
        <v>476</v>
      </c>
    </row>
    <row r="222" spans="1:115">
      <c r="B222" s="128" t="s">
        <v>343</v>
      </c>
      <c r="C222" s="143" t="s">
        <v>461</v>
      </c>
      <c r="D222" s="182">
        <v>40000000000</v>
      </c>
      <c r="E222" s="182">
        <v>0</v>
      </c>
      <c r="F222" s="181">
        <v>22504787000</v>
      </c>
      <c r="G222" s="181">
        <v>1636363.7161026199</v>
      </c>
    </row>
    <row r="223" spans="1:115">
      <c r="B223" s="128" t="s">
        <v>322</v>
      </c>
      <c r="C223" s="143" t="s">
        <v>462</v>
      </c>
      <c r="D223" s="182">
        <v>0</v>
      </c>
      <c r="E223" s="182">
        <v>0</v>
      </c>
      <c r="F223" s="182">
        <v>0</v>
      </c>
      <c r="G223" s="144">
        <v>0</v>
      </c>
    </row>
    <row r="224" spans="1:115">
      <c r="B224" s="128" t="s">
        <v>463</v>
      </c>
      <c r="C224" s="143"/>
      <c r="D224" s="182">
        <v>0</v>
      </c>
      <c r="E224" s="182">
        <v>0</v>
      </c>
      <c r="F224" s="182">
        <v>0</v>
      </c>
      <c r="G224" s="144">
        <v>0</v>
      </c>
    </row>
    <row r="225" spans="1:115">
      <c r="B225" s="128" t="s">
        <v>317</v>
      </c>
      <c r="C225" s="191" t="s">
        <v>297</v>
      </c>
      <c r="D225" s="184">
        <f>SUM(D222:D224)</f>
        <v>40000000000</v>
      </c>
      <c r="E225" s="184">
        <f t="shared" ref="E225:G225" si="2">SUM(E222:E224)</f>
        <v>0</v>
      </c>
      <c r="F225" s="184">
        <f t="shared" si="2"/>
        <v>22504787000</v>
      </c>
      <c r="G225" s="184">
        <f t="shared" si="2"/>
        <v>1636363.7161026199</v>
      </c>
    </row>
    <row r="226" spans="1:115">
      <c r="A226" t="s">
        <v>317</v>
      </c>
      <c r="B226" t="s">
        <v>317</v>
      </c>
      <c r="C226" t="s">
        <v>317</v>
      </c>
      <c r="D226" s="146"/>
      <c r="F226" s="146"/>
      <c r="BK226" s="532"/>
      <c r="BL226" s="532"/>
      <c r="BM226" s="532"/>
      <c r="BN226" s="532"/>
      <c r="BO226" s="532"/>
      <c r="BP226" s="532"/>
      <c r="BQ226" s="532"/>
      <c r="BR226" s="532"/>
      <c r="BS226" s="532"/>
      <c r="BT226" s="532"/>
      <c r="BU226" s="532"/>
      <c r="BV226" s="532"/>
      <c r="BW226" s="532"/>
      <c r="BX226" s="532"/>
      <c r="BY226" s="532"/>
      <c r="BZ226" s="532"/>
      <c r="CA226" s="532"/>
      <c r="CB226" s="532"/>
      <c r="CC226" s="532"/>
      <c r="CD226" s="532"/>
      <c r="CE226" s="532"/>
      <c r="CF226" s="532"/>
      <c r="CG226" s="532"/>
      <c r="CH226" s="532"/>
      <c r="CI226" s="532"/>
      <c r="CJ226" s="532"/>
      <c r="CK226" s="532"/>
      <c r="CL226" s="532"/>
      <c r="CM226" s="532"/>
      <c r="CN226" s="532"/>
      <c r="CO226" s="532"/>
      <c r="CP226" s="532"/>
      <c r="CQ226" s="532"/>
      <c r="CR226" s="532"/>
      <c r="CS226" s="532"/>
      <c r="CT226" s="532"/>
      <c r="CU226" s="532"/>
      <c r="CV226" s="532"/>
      <c r="CW226" s="532"/>
      <c r="CX226" s="532"/>
      <c r="CY226" s="532"/>
      <c r="CZ226" s="532"/>
      <c r="DA226" s="532"/>
      <c r="DB226" s="532"/>
      <c r="DC226" s="532"/>
      <c r="DD226" s="532"/>
      <c r="DE226" s="532"/>
      <c r="DF226" s="532"/>
      <c r="DG226" s="532"/>
      <c r="DH226" s="532"/>
      <c r="DI226" s="532"/>
      <c r="DJ226" s="532"/>
      <c r="DK226" s="532"/>
    </row>
    <row r="227" spans="1:115">
      <c r="A227" s="124"/>
    </row>
    <row r="228" spans="1:115">
      <c r="B228" s="124" t="s">
        <v>477</v>
      </c>
    </row>
    <row r="229" spans="1:115">
      <c r="H229" s="125"/>
    </row>
    <row r="230" spans="1:115" ht="38.25">
      <c r="B230" s="142" t="s">
        <v>289</v>
      </c>
      <c r="C230" s="142" t="s">
        <v>159</v>
      </c>
      <c r="D230" s="142" t="s">
        <v>151</v>
      </c>
      <c r="E230" s="142" t="s">
        <v>323</v>
      </c>
      <c r="F230" s="142" t="s">
        <v>478</v>
      </c>
      <c r="G230" s="142" t="s">
        <v>479</v>
      </c>
      <c r="H230" s="142" t="s">
        <v>150</v>
      </c>
    </row>
    <row r="231" spans="1:115">
      <c r="B231" s="174" t="s">
        <v>343</v>
      </c>
      <c r="C231" s="174" t="s">
        <v>480</v>
      </c>
      <c r="D231" s="182">
        <v>-217760555.72000003</v>
      </c>
      <c r="E231" s="218">
        <v>1730261699.8</v>
      </c>
      <c r="F231" s="218">
        <v>325389421.5</v>
      </c>
      <c r="G231" s="182">
        <v>0</v>
      </c>
      <c r="H231" s="182">
        <v>1187111722.5799999</v>
      </c>
    </row>
    <row r="232" spans="1:115">
      <c r="B232" s="174" t="s">
        <v>322</v>
      </c>
      <c r="C232" s="174" t="s">
        <v>481</v>
      </c>
      <c r="D232" s="182">
        <v>273590824.68000001</v>
      </c>
      <c r="E232" s="218">
        <v>0</v>
      </c>
      <c r="F232" s="218">
        <v>0</v>
      </c>
      <c r="G232" s="182">
        <v>0</v>
      </c>
      <c r="H232" s="182">
        <v>273590824.68000001</v>
      </c>
    </row>
    <row r="233" spans="1:115">
      <c r="B233" s="174" t="s">
        <v>463</v>
      </c>
      <c r="C233" s="145" t="s">
        <v>341</v>
      </c>
      <c r="D233" s="182">
        <v>2962878305.2999997</v>
      </c>
      <c r="E233" s="218">
        <v>8655207498.7099991</v>
      </c>
      <c r="F233" s="218">
        <v>315196747.81</v>
      </c>
      <c r="G233" s="182">
        <v>0</v>
      </c>
      <c r="H233" s="182">
        <v>11302889056.199999</v>
      </c>
    </row>
    <row r="234" spans="1:115">
      <c r="B234" s="174"/>
      <c r="C234" s="145" t="s">
        <v>482</v>
      </c>
      <c r="D234" s="182">
        <v>0</v>
      </c>
      <c r="E234" s="218">
        <v>734253943.49000001</v>
      </c>
      <c r="F234" s="218">
        <v>91424</v>
      </c>
      <c r="G234" s="182">
        <v>0</v>
      </c>
      <c r="H234" s="182">
        <v>734162519.49000001</v>
      </c>
    </row>
    <row r="235" spans="1:115">
      <c r="B235" s="174"/>
      <c r="C235" s="145" t="s">
        <v>483</v>
      </c>
      <c r="D235" s="182">
        <v>0</v>
      </c>
      <c r="E235" s="218">
        <v>671766478</v>
      </c>
      <c r="F235" s="182">
        <v>0</v>
      </c>
      <c r="G235" s="182">
        <v>0</v>
      </c>
      <c r="H235" s="182">
        <v>671766478</v>
      </c>
    </row>
    <row r="236" spans="1:115">
      <c r="B236" s="174"/>
      <c r="C236" s="188" t="s">
        <v>297</v>
      </c>
      <c r="D236" s="184">
        <f>SUM(D231:D235)</f>
        <v>3018708574.2599998</v>
      </c>
      <c r="E236" s="184">
        <f>SUM(E231:E235)</f>
        <v>11791489619.999998</v>
      </c>
      <c r="F236" s="184">
        <f>SUM(F231:F235)</f>
        <v>640677593.30999994</v>
      </c>
      <c r="G236" s="184">
        <f>SUM(G231:G235)</f>
        <v>0</v>
      </c>
      <c r="H236" s="221">
        <f>SUM(H231:H235)</f>
        <v>14169520600.949999</v>
      </c>
    </row>
    <row r="237" spans="1:115">
      <c r="B237" s="124"/>
      <c r="D237" s="146"/>
      <c r="H237" s="146"/>
    </row>
    <row r="238" spans="1:115">
      <c r="A238" s="124"/>
    </row>
    <row r="239" spans="1:115">
      <c r="B239" s="124" t="s">
        <v>484</v>
      </c>
      <c r="H239" s="62"/>
      <c r="K239" s="138"/>
    </row>
    <row r="240" spans="1:115">
      <c r="E240" s="125"/>
      <c r="F240" s="535"/>
      <c r="G240" s="536"/>
      <c r="H240" s="217"/>
    </row>
    <row r="241" spans="1:9">
      <c r="B241" s="126" t="s">
        <v>289</v>
      </c>
      <c r="C241" s="127" t="s">
        <v>159</v>
      </c>
      <c r="D241" s="142" t="s">
        <v>151</v>
      </c>
      <c r="E241" s="142" t="s">
        <v>150</v>
      </c>
      <c r="F241" s="192"/>
      <c r="G241" s="192"/>
      <c r="H241" s="176"/>
      <c r="I241" s="176"/>
    </row>
    <row r="242" spans="1:9">
      <c r="B242" s="128" t="s">
        <v>343</v>
      </c>
      <c r="C242" s="143" t="s">
        <v>485</v>
      </c>
      <c r="D242" s="182">
        <v>43266482097.520004</v>
      </c>
      <c r="E242" s="218">
        <v>38513017038.779961</v>
      </c>
      <c r="F242" s="193"/>
      <c r="G242" s="193"/>
      <c r="H242" s="161"/>
      <c r="I242" s="161"/>
    </row>
    <row r="243" spans="1:9">
      <c r="B243" s="128" t="s">
        <v>317</v>
      </c>
      <c r="C243" s="196" t="s">
        <v>297</v>
      </c>
      <c r="D243" s="210">
        <f t="shared" ref="D243:E243" si="3">SUM(D242)</f>
        <v>43266482097.520004</v>
      </c>
      <c r="E243" s="210">
        <f t="shared" si="3"/>
        <v>38513017038.779961</v>
      </c>
      <c r="F243" s="194"/>
      <c r="G243" s="194"/>
      <c r="H243" s="195"/>
      <c r="I243" s="195"/>
    </row>
    <row r="244" spans="1:9">
      <c r="B244" s="124"/>
      <c r="D244" s="146"/>
      <c r="E244" s="146"/>
    </row>
    <row r="245" spans="1:9">
      <c r="A245" s="124"/>
    </row>
    <row r="246" spans="1:9">
      <c r="B246" s="124" t="s">
        <v>486</v>
      </c>
    </row>
    <row r="247" spans="1:9">
      <c r="G247" s="125"/>
    </row>
    <row r="248" spans="1:9">
      <c r="B248" s="126" t="s">
        <v>289</v>
      </c>
      <c r="C248" s="126" t="s">
        <v>159</v>
      </c>
      <c r="D248" s="126" t="s">
        <v>475</v>
      </c>
      <c r="E248" s="127" t="s">
        <v>476</v>
      </c>
      <c r="F248" s="142" t="s">
        <v>475</v>
      </c>
      <c r="G248" s="142" t="s">
        <v>476</v>
      </c>
    </row>
    <row r="249" spans="1:9">
      <c r="B249" s="128" t="s">
        <v>343</v>
      </c>
      <c r="C249" s="128" t="s">
        <v>487</v>
      </c>
      <c r="D249" s="211">
        <v>107392420000</v>
      </c>
      <c r="E249" s="207">
        <v>18000000</v>
      </c>
      <c r="F249" s="184">
        <f>SUM(F250:F252)</f>
        <v>61383927000</v>
      </c>
      <c r="G249" s="184">
        <f>SUM(G250:G252)</f>
        <v>16363636.283897376</v>
      </c>
      <c r="H249" s="146"/>
      <c r="I249" s="115"/>
    </row>
    <row r="250" spans="1:9" ht="25.5">
      <c r="B250" s="128" t="s">
        <v>488</v>
      </c>
      <c r="C250" s="128" t="s">
        <v>489</v>
      </c>
      <c r="D250" s="136">
        <v>61392420000</v>
      </c>
      <c r="E250" s="178">
        <v>18000000</v>
      </c>
      <c r="F250" s="181">
        <v>55967727000</v>
      </c>
      <c r="G250" s="181">
        <v>16363636.283897376</v>
      </c>
      <c r="H250" s="62"/>
      <c r="I250" s="115"/>
    </row>
    <row r="251" spans="1:9" ht="25.5">
      <c r="B251" s="128" t="s">
        <v>490</v>
      </c>
      <c r="C251" s="128" t="s">
        <v>491</v>
      </c>
      <c r="D251" s="136">
        <v>0</v>
      </c>
      <c r="E251" s="178">
        <v>0</v>
      </c>
      <c r="F251" s="182">
        <v>0</v>
      </c>
      <c r="G251" s="182">
        <v>0</v>
      </c>
      <c r="H251" s="146"/>
    </row>
    <row r="252" spans="1:9">
      <c r="B252" s="128" t="s">
        <v>492</v>
      </c>
      <c r="C252" s="128" t="s">
        <v>493</v>
      </c>
      <c r="D252" s="136">
        <v>46000000000</v>
      </c>
      <c r="E252" s="178">
        <v>0</v>
      </c>
      <c r="F252" s="182">
        <v>5416200000</v>
      </c>
      <c r="G252" s="182">
        <v>0</v>
      </c>
    </row>
    <row r="253" spans="1:9" ht="25.5">
      <c r="B253" s="128" t="s">
        <v>322</v>
      </c>
      <c r="C253" s="128" t="s">
        <v>494</v>
      </c>
      <c r="D253" s="211">
        <v>41960427000</v>
      </c>
      <c r="E253" s="207">
        <v>0</v>
      </c>
      <c r="F253" s="184">
        <f>SUM(F254:F255)</f>
        <v>45691653000</v>
      </c>
      <c r="G253" s="184">
        <v>0</v>
      </c>
      <c r="H253" s="146"/>
    </row>
    <row r="254" spans="1:9" ht="25.5">
      <c r="B254" s="128" t="s">
        <v>495</v>
      </c>
      <c r="C254" s="128" t="s">
        <v>496</v>
      </c>
      <c r="D254" s="136">
        <v>0</v>
      </c>
      <c r="E254" s="178">
        <v>0</v>
      </c>
      <c r="F254" s="182"/>
      <c r="G254" s="182"/>
    </row>
    <row r="255" spans="1:9">
      <c r="B255" s="128" t="s">
        <v>497</v>
      </c>
      <c r="C255" s="128"/>
      <c r="D255" s="136">
        <v>41960427000</v>
      </c>
      <c r="E255" s="178">
        <v>0</v>
      </c>
      <c r="F255" s="182">
        <v>45691653000</v>
      </c>
      <c r="G255" s="182">
        <v>0</v>
      </c>
    </row>
    <row r="256" spans="1:9" ht="28.15" customHeight="1">
      <c r="B256" s="124"/>
      <c r="D256" s="146"/>
      <c r="F256" s="146"/>
    </row>
    <row r="257" spans="1:9">
      <c r="E257" s="125"/>
      <c r="F257" s="115"/>
      <c r="I257" s="62"/>
    </row>
    <row r="258" spans="1:9">
      <c r="A258" s="124"/>
      <c r="I258" s="62"/>
    </row>
    <row r="259" spans="1:9">
      <c r="B259" s="124" t="s">
        <v>498</v>
      </c>
      <c r="I259" s="62"/>
    </row>
    <row r="260" spans="1:9">
      <c r="F260" s="125"/>
      <c r="I260" s="62"/>
    </row>
    <row r="261" spans="1:9" ht="55.9" customHeight="1">
      <c r="B261" s="142" t="s">
        <v>289</v>
      </c>
      <c r="C261" s="142" t="s">
        <v>159</v>
      </c>
      <c r="D261" s="142" t="s">
        <v>499</v>
      </c>
      <c r="E261" s="142" t="s">
        <v>500</v>
      </c>
      <c r="F261" s="142" t="s">
        <v>297</v>
      </c>
      <c r="I261" s="62"/>
    </row>
    <row r="262" spans="1:9">
      <c r="B262" s="174" t="s">
        <v>149</v>
      </c>
      <c r="C262" s="174" t="s">
        <v>151</v>
      </c>
      <c r="D262" s="182">
        <v>157839025853.57001</v>
      </c>
      <c r="E262" s="182">
        <v>0</v>
      </c>
      <c r="F262" s="182">
        <v>157839025853.57001</v>
      </c>
      <c r="G262" s="146"/>
    </row>
    <row r="263" spans="1:9">
      <c r="B263" s="174" t="s">
        <v>101</v>
      </c>
      <c r="C263" s="174" t="s">
        <v>352</v>
      </c>
      <c r="D263" s="184">
        <v>0</v>
      </c>
      <c r="E263" s="184">
        <v>0</v>
      </c>
      <c r="F263" s="184">
        <v>0</v>
      </c>
    </row>
    <row r="264" spans="1:9" ht="25.5">
      <c r="B264" s="174" t="s">
        <v>495</v>
      </c>
      <c r="C264" s="174" t="s">
        <v>501</v>
      </c>
      <c r="D264" s="182">
        <v>0</v>
      </c>
      <c r="E264" s="182">
        <v>0</v>
      </c>
      <c r="F264" s="182">
        <v>0</v>
      </c>
    </row>
    <row r="265" spans="1:9" ht="25.5">
      <c r="B265" s="174" t="s">
        <v>497</v>
      </c>
      <c r="C265" s="174" t="s">
        <v>502</v>
      </c>
      <c r="D265" s="182">
        <v>0</v>
      </c>
      <c r="E265" s="182">
        <v>0</v>
      </c>
      <c r="F265" s="182">
        <v>0</v>
      </c>
    </row>
    <row r="266" spans="1:9">
      <c r="B266" s="174" t="s">
        <v>260</v>
      </c>
      <c r="C266" s="174" t="s">
        <v>353</v>
      </c>
      <c r="D266" s="184">
        <f>SUM(D267:D269)</f>
        <v>1266094853.5699999</v>
      </c>
      <c r="E266" s="184">
        <v>0</v>
      </c>
      <c r="F266" s="184">
        <f>F267+F268+F269</f>
        <v>1266094853.5699999</v>
      </c>
    </row>
    <row r="267" spans="1:9" ht="25.5">
      <c r="B267" s="174" t="s">
        <v>325</v>
      </c>
      <c r="C267" s="174" t="s">
        <v>501</v>
      </c>
      <c r="D267" s="182">
        <v>0</v>
      </c>
      <c r="E267" s="182">
        <v>0</v>
      </c>
      <c r="F267" s="182">
        <v>0</v>
      </c>
    </row>
    <row r="268" spans="1:9" ht="25.5">
      <c r="B268" s="174" t="s">
        <v>327</v>
      </c>
      <c r="C268" s="174" t="s">
        <v>305</v>
      </c>
      <c r="D268" s="181">
        <v>1266094853.5699999</v>
      </c>
      <c r="E268" s="182">
        <v>0</v>
      </c>
      <c r="F268" s="182">
        <v>1266094853.5699999</v>
      </c>
    </row>
    <row r="269" spans="1:9" ht="25.5">
      <c r="B269" s="174" t="s">
        <v>503</v>
      </c>
      <c r="C269" s="174" t="s">
        <v>504</v>
      </c>
      <c r="D269" s="182">
        <v>0</v>
      </c>
      <c r="E269" s="182">
        <v>0</v>
      </c>
      <c r="F269" s="182">
        <v>0</v>
      </c>
    </row>
    <row r="270" spans="1:9">
      <c r="B270" s="174" t="s">
        <v>165</v>
      </c>
      <c r="C270" s="174" t="s">
        <v>150</v>
      </c>
      <c r="D270" s="184">
        <f>D262+D263-D266</f>
        <v>156572931000</v>
      </c>
      <c r="E270" s="184">
        <v>0</v>
      </c>
      <c r="F270" s="184">
        <f>F262+F263-F266</f>
        <v>156572931000</v>
      </c>
      <c r="G270" s="146"/>
    </row>
    <row r="271" spans="1:9" ht="25.5">
      <c r="B271" s="174" t="s">
        <v>505</v>
      </c>
      <c r="C271" s="174" t="s">
        <v>506</v>
      </c>
      <c r="D271" s="144"/>
      <c r="E271" s="144"/>
      <c r="F271" s="144"/>
    </row>
    <row r="272" spans="1:9">
      <c r="B272" s="174" t="s">
        <v>505</v>
      </c>
      <c r="C272" s="174" t="s">
        <v>507</v>
      </c>
      <c r="D272" s="144"/>
      <c r="E272" s="144"/>
      <c r="F272" s="144"/>
    </row>
    <row r="273" spans="1:115">
      <c r="A273" t="s">
        <v>317</v>
      </c>
      <c r="B273" t="s">
        <v>317</v>
      </c>
      <c r="C273" t="s">
        <v>317</v>
      </c>
      <c r="D273" t="s">
        <v>317</v>
      </c>
      <c r="BK273" s="532"/>
      <c r="BL273" s="532"/>
      <c r="BM273" s="532"/>
      <c r="BN273" s="532"/>
      <c r="BO273" s="532"/>
      <c r="BP273" s="532"/>
      <c r="BQ273" s="532"/>
      <c r="BR273" s="532"/>
      <c r="BS273" s="532"/>
      <c r="BT273" s="532"/>
      <c r="BU273" s="532"/>
      <c r="BV273" s="532"/>
      <c r="BW273" s="532"/>
      <c r="BX273" s="532"/>
      <c r="BY273" s="532"/>
      <c r="BZ273" s="532"/>
      <c r="CA273" s="532"/>
      <c r="CB273" s="532"/>
      <c r="CC273" s="532"/>
      <c r="CD273" s="532"/>
      <c r="CE273" s="532"/>
      <c r="CF273" s="532"/>
      <c r="CG273" s="532"/>
      <c r="CH273" s="532"/>
      <c r="CI273" s="532"/>
      <c r="CJ273" s="532"/>
      <c r="CK273" s="532"/>
      <c r="CL273" s="532"/>
      <c r="CM273" s="532"/>
      <c r="CN273" s="532"/>
      <c r="CO273" s="532"/>
      <c r="CP273" s="532"/>
      <c r="CQ273" s="532"/>
      <c r="CR273" s="532"/>
      <c r="CS273" s="532"/>
      <c r="CT273" s="532"/>
      <c r="CU273" s="532"/>
      <c r="CV273" s="532"/>
      <c r="CW273" s="532"/>
      <c r="CX273" s="532"/>
      <c r="CY273" s="532"/>
      <c r="CZ273" s="532"/>
      <c r="DA273" s="532"/>
      <c r="DB273" s="532"/>
      <c r="DC273" s="532"/>
      <c r="DD273" s="532"/>
      <c r="DE273" s="532"/>
      <c r="DF273" s="532"/>
      <c r="DG273" s="532"/>
      <c r="DH273" s="532"/>
      <c r="DI273" s="532"/>
      <c r="DJ273" s="532"/>
      <c r="DK273" s="532"/>
    </row>
    <row r="274" spans="1:115">
      <c r="A274" s="124"/>
    </row>
    <row r="275" spans="1:115">
      <c r="B275" s="124" t="s">
        <v>508</v>
      </c>
    </row>
    <row r="276" spans="1:115">
      <c r="I276" s="125"/>
    </row>
    <row r="277" spans="1:115" ht="25.5">
      <c r="B277" s="126" t="s">
        <v>289</v>
      </c>
      <c r="C277" s="126" t="s">
        <v>159</v>
      </c>
      <c r="D277" s="126" t="s">
        <v>151</v>
      </c>
      <c r="E277" s="126" t="s">
        <v>323</v>
      </c>
      <c r="F277" s="126" t="s">
        <v>324</v>
      </c>
      <c r="G277" s="126" t="s">
        <v>150</v>
      </c>
      <c r="H277" s="126" t="s">
        <v>506</v>
      </c>
      <c r="I277" s="126" t="s">
        <v>507</v>
      </c>
    </row>
    <row r="278" spans="1:115" ht="25.5">
      <c r="B278" s="128" t="s">
        <v>149</v>
      </c>
      <c r="C278" s="128" t="s">
        <v>509</v>
      </c>
      <c r="D278" s="136">
        <v>-56565000</v>
      </c>
      <c r="E278" s="136"/>
      <c r="F278" s="136">
        <v>400896000</v>
      </c>
      <c r="G278" s="136">
        <f>+D278-F278</f>
        <v>-457461000</v>
      </c>
      <c r="H278" s="136">
        <f>+G278</f>
        <v>-457461000</v>
      </c>
      <c r="I278" s="136"/>
    </row>
    <row r="279" spans="1:115" ht="38.25">
      <c r="B279" s="128" t="s">
        <v>101</v>
      </c>
      <c r="C279" s="128" t="s">
        <v>510</v>
      </c>
      <c r="D279" s="136"/>
      <c r="E279" s="136"/>
      <c r="F279" s="136"/>
      <c r="G279" s="136"/>
      <c r="H279" s="136"/>
      <c r="I279" s="136"/>
    </row>
    <row r="280" spans="1:115">
      <c r="B280" s="128" t="s">
        <v>101</v>
      </c>
      <c r="C280" s="128" t="s">
        <v>341</v>
      </c>
      <c r="D280" s="136"/>
      <c r="E280" s="136"/>
      <c r="F280" s="136"/>
      <c r="G280" s="136"/>
      <c r="H280" s="136"/>
      <c r="I280" s="136"/>
    </row>
    <row r="281" spans="1:115">
      <c r="B281" s="214" t="s">
        <v>101</v>
      </c>
      <c r="C281" s="215" t="s">
        <v>297</v>
      </c>
      <c r="D281" s="211">
        <f>SUM(D278:D280)</f>
        <v>-56565000</v>
      </c>
      <c r="E281" s="211">
        <f t="shared" ref="E281:I281" si="4">SUM(E278:E280)</f>
        <v>0</v>
      </c>
      <c r="F281" s="211">
        <f t="shared" si="4"/>
        <v>400896000</v>
      </c>
      <c r="G281" s="211">
        <f t="shared" si="4"/>
        <v>-457461000</v>
      </c>
      <c r="H281" s="211">
        <f t="shared" si="4"/>
        <v>-457461000</v>
      </c>
      <c r="I281" s="211">
        <f t="shared" si="4"/>
        <v>0</v>
      </c>
    </row>
    <row r="282" spans="1:115">
      <c r="A282" t="s">
        <v>317</v>
      </c>
      <c r="B282" t="s">
        <v>317</v>
      </c>
      <c r="C282" t="s">
        <v>317</v>
      </c>
      <c r="D282" s="146"/>
      <c r="G282" s="146"/>
      <c r="BK282" s="532"/>
      <c r="BL282" s="532"/>
      <c r="BM282" s="532"/>
      <c r="BN282" s="532"/>
      <c r="BO282" s="532"/>
      <c r="BP282" s="532"/>
      <c r="BQ282" s="532"/>
      <c r="BR282" s="532"/>
      <c r="BS282" s="532"/>
      <c r="BT282" s="532"/>
      <c r="BU282" s="532"/>
      <c r="BV282" s="532"/>
      <c r="BW282" s="532"/>
      <c r="BX282" s="532"/>
      <c r="BY282" s="532"/>
      <c r="BZ282" s="532"/>
      <c r="CA282" s="532"/>
      <c r="CB282" s="532"/>
      <c r="CC282" s="532"/>
      <c r="CD282" s="532"/>
      <c r="CE282" s="532"/>
      <c r="CF282" s="532"/>
      <c r="CG282" s="532"/>
      <c r="CH282" s="532"/>
      <c r="CI282" s="532"/>
      <c r="CJ282" s="532"/>
      <c r="CK282" s="532"/>
      <c r="CL282" s="532"/>
      <c r="CM282" s="532"/>
      <c r="CN282" s="532"/>
      <c r="CO282" s="532"/>
      <c r="CP282" s="532"/>
      <c r="CQ282" s="532"/>
      <c r="CR282" s="532"/>
      <c r="CS282" s="532"/>
      <c r="CT282" s="532"/>
      <c r="CU282" s="532"/>
      <c r="CV282" s="532"/>
      <c r="CW282" s="532"/>
      <c r="CX282" s="532"/>
      <c r="CY282" s="532"/>
      <c r="CZ282" s="532"/>
      <c r="DA282" s="532"/>
      <c r="DB282" s="532"/>
      <c r="DC282" s="532"/>
      <c r="DD282" s="532"/>
      <c r="DE282" s="532"/>
      <c r="DF282" s="532"/>
      <c r="DG282" s="532"/>
      <c r="DH282" s="532"/>
      <c r="DI282" s="532"/>
      <c r="DJ282" s="532"/>
      <c r="DK282" s="532"/>
    </row>
    <row r="283" spans="1:115">
      <c r="E283" s="125"/>
    </row>
    <row r="284" spans="1:115">
      <c r="E284" s="125"/>
    </row>
    <row r="285" spans="1:115">
      <c r="A285" s="124"/>
    </row>
    <row r="286" spans="1:115">
      <c r="B286" s="124" t="s">
        <v>511</v>
      </c>
    </row>
    <row r="287" spans="1:115">
      <c r="E287" s="125"/>
    </row>
    <row r="288" spans="1:115">
      <c r="B288" s="126" t="s">
        <v>289</v>
      </c>
      <c r="C288" s="127" t="s">
        <v>159</v>
      </c>
      <c r="D288" s="142" t="s">
        <v>151</v>
      </c>
      <c r="E288" s="142" t="s">
        <v>150</v>
      </c>
    </row>
    <row r="289" spans="1:115">
      <c r="B289" s="128" t="s">
        <v>343</v>
      </c>
      <c r="C289" s="143" t="s">
        <v>513</v>
      </c>
      <c r="D289" s="144"/>
      <c r="E289" s="144"/>
    </row>
    <row r="290" spans="1:115" ht="25.5">
      <c r="B290" s="128" t="s">
        <v>488</v>
      </c>
      <c r="C290" s="143" t="s">
        <v>514</v>
      </c>
      <c r="D290" s="182">
        <v>1105352126000</v>
      </c>
      <c r="E290" s="182">
        <f>+IS!E8</f>
        <v>1318889812527.1501</v>
      </c>
    </row>
    <row r="291" spans="1:115">
      <c r="B291" s="128" t="s">
        <v>490</v>
      </c>
      <c r="C291" s="143"/>
      <c r="D291" s="182"/>
      <c r="E291" s="182"/>
    </row>
    <row r="292" spans="1:115" ht="25.5">
      <c r="B292" s="128" t="s">
        <v>495</v>
      </c>
      <c r="C292" s="143" t="s">
        <v>515</v>
      </c>
      <c r="D292" s="182"/>
      <c r="E292" s="182"/>
    </row>
    <row r="293" spans="1:115">
      <c r="B293" s="128" t="s">
        <v>497</v>
      </c>
      <c r="C293" s="143"/>
      <c r="D293" s="182"/>
      <c r="E293" s="182"/>
    </row>
    <row r="294" spans="1:115">
      <c r="B294" s="216" t="s">
        <v>260</v>
      </c>
      <c r="C294" s="216" t="s">
        <v>516</v>
      </c>
      <c r="D294" s="184">
        <f t="shared" ref="D294:E294" si="5">+D290+D292</f>
        <v>1105352126000</v>
      </c>
      <c r="E294" s="184">
        <f t="shared" si="5"/>
        <v>1318889812527.1501</v>
      </c>
    </row>
    <row r="295" spans="1:115" ht="25.5">
      <c r="B295" s="128" t="s">
        <v>468</v>
      </c>
      <c r="C295" s="179" t="s">
        <v>517</v>
      </c>
      <c r="D295" s="182"/>
      <c r="E295" s="182"/>
    </row>
    <row r="296" spans="1:115">
      <c r="B296" s="216" t="s">
        <v>167</v>
      </c>
      <c r="C296" s="216" t="s">
        <v>518</v>
      </c>
      <c r="D296" s="184">
        <f t="shared" ref="D296:E296" si="6">+D294-D295</f>
        <v>1105352126000</v>
      </c>
      <c r="E296" s="184">
        <f t="shared" si="6"/>
        <v>1318889812527.1501</v>
      </c>
    </row>
    <row r="297" spans="1:115" ht="25.5">
      <c r="B297" s="128" t="s">
        <v>317</v>
      </c>
      <c r="C297" s="179" t="s">
        <v>519</v>
      </c>
      <c r="D297" s="182"/>
      <c r="E297" s="182"/>
    </row>
    <row r="298" spans="1:115">
      <c r="B298" s="128" t="s">
        <v>520</v>
      </c>
      <c r="D298" s="182">
        <v>625950191183</v>
      </c>
      <c r="E298" s="182">
        <f>+IS!E9</f>
        <v>747405292715.90112</v>
      </c>
    </row>
    <row r="299" spans="1:115" ht="25.5">
      <c r="B299" s="128" t="s">
        <v>522</v>
      </c>
      <c r="C299" s="143" t="s">
        <v>521</v>
      </c>
      <c r="D299" s="182"/>
      <c r="E299" s="182"/>
    </row>
    <row r="300" spans="1:115" ht="25.5">
      <c r="B300" s="128" t="s">
        <v>523</v>
      </c>
      <c r="C300" s="143" t="s">
        <v>524</v>
      </c>
      <c r="D300" s="182"/>
      <c r="E300" s="182"/>
    </row>
    <row r="301" spans="1:115">
      <c r="B301" s="128" t="s">
        <v>525</v>
      </c>
      <c r="C301" s="143"/>
      <c r="D301" s="182"/>
      <c r="E301" s="182"/>
    </row>
    <row r="302" spans="1:115" ht="25.5">
      <c r="B302" s="216" t="s">
        <v>526</v>
      </c>
      <c r="C302" s="216" t="s">
        <v>527</v>
      </c>
      <c r="D302" s="184">
        <f t="shared" ref="D302:E302" si="7">+D298+D300</f>
        <v>625950191183</v>
      </c>
      <c r="E302" s="184">
        <f t="shared" si="7"/>
        <v>747405292715.90112</v>
      </c>
    </row>
    <row r="303" spans="1:115">
      <c r="A303" t="s">
        <v>317</v>
      </c>
      <c r="B303" t="s">
        <v>317</v>
      </c>
      <c r="C303" t="s">
        <v>317</v>
      </c>
      <c r="D303" t="s">
        <v>317</v>
      </c>
      <c r="BK303" s="532"/>
      <c r="BL303" s="532"/>
      <c r="BM303" s="532"/>
      <c r="BN303" s="532"/>
      <c r="BO303" s="532"/>
      <c r="BP303" s="532"/>
      <c r="BQ303" s="532"/>
      <c r="BR303" s="532"/>
      <c r="BS303" s="532"/>
      <c r="BT303" s="532"/>
      <c r="BU303" s="532"/>
      <c r="BV303" s="532"/>
      <c r="BW303" s="532"/>
      <c r="BX303" s="532"/>
      <c r="BY303" s="532"/>
      <c r="BZ303" s="532"/>
      <c r="CA303" s="532"/>
      <c r="CB303" s="532"/>
      <c r="CC303" s="532"/>
      <c r="CD303" s="532"/>
      <c r="CE303" s="532"/>
      <c r="CF303" s="532"/>
      <c r="CG303" s="532"/>
      <c r="CH303" s="532"/>
      <c r="CI303" s="532"/>
      <c r="CJ303" s="532"/>
      <c r="CK303" s="532"/>
      <c r="CL303" s="532"/>
      <c r="CM303" s="532"/>
      <c r="CN303" s="532"/>
      <c r="CO303" s="532"/>
      <c r="CP303" s="532"/>
      <c r="CQ303" s="532"/>
      <c r="CR303" s="532"/>
      <c r="CS303" s="532"/>
      <c r="CT303" s="532"/>
      <c r="CU303" s="532"/>
      <c r="CV303" s="532"/>
      <c r="CW303" s="532"/>
      <c r="CX303" s="532"/>
      <c r="CY303" s="532"/>
      <c r="CZ303" s="532"/>
      <c r="DA303" s="532"/>
      <c r="DB303" s="532"/>
      <c r="DC303" s="532"/>
      <c r="DD303" s="532"/>
      <c r="DE303" s="532"/>
      <c r="DF303" s="532"/>
      <c r="DG303" s="532"/>
      <c r="DH303" s="532"/>
      <c r="DI303" s="532"/>
      <c r="DJ303" s="532"/>
      <c r="DK303" s="532"/>
    </row>
    <row r="304" spans="1:115">
      <c r="A304" s="124"/>
    </row>
    <row r="305" spans="1:115">
      <c r="B305" s="124" t="s">
        <v>528</v>
      </c>
    </row>
    <row r="306" spans="1:115">
      <c r="E306" s="125"/>
    </row>
    <row r="307" spans="1:115">
      <c r="B307" s="126" t="s">
        <v>289</v>
      </c>
      <c r="C307" s="127" t="s">
        <v>159</v>
      </c>
      <c r="D307" s="142" t="s">
        <v>151</v>
      </c>
      <c r="E307" s="142" t="s">
        <v>150</v>
      </c>
    </row>
    <row r="308" spans="1:115">
      <c r="B308" s="128" t="s">
        <v>149</v>
      </c>
      <c r="C308" s="143" t="s">
        <v>529</v>
      </c>
      <c r="D308" s="182">
        <v>6482684625</v>
      </c>
      <c r="E308" s="181">
        <f>+IS!E15</f>
        <v>9158676076.0898991</v>
      </c>
    </row>
    <row r="309" spans="1:115">
      <c r="B309" s="128" t="s">
        <v>165</v>
      </c>
      <c r="C309" s="179" t="s">
        <v>297</v>
      </c>
      <c r="D309" s="184">
        <f t="shared" ref="D309:E309" si="8">SUM(D308)</f>
        <v>6482684625</v>
      </c>
      <c r="E309" s="184">
        <f t="shared" si="8"/>
        <v>9158676076.0898991</v>
      </c>
    </row>
    <row r="310" spans="1:115">
      <c r="A310" t="s">
        <v>317</v>
      </c>
      <c r="B310" t="s">
        <v>317</v>
      </c>
      <c r="C310" t="s">
        <v>317</v>
      </c>
      <c r="D310" s="115"/>
      <c r="E310" s="115"/>
      <c r="BK310" s="532"/>
      <c r="BL310" s="532"/>
      <c r="BM310" s="532"/>
      <c r="BN310" s="532"/>
      <c r="BO310" s="532"/>
      <c r="BP310" s="532"/>
      <c r="BQ310" s="532"/>
      <c r="BR310" s="532"/>
      <c r="BS310" s="532"/>
      <c r="BT310" s="532"/>
      <c r="BU310" s="532"/>
      <c r="BV310" s="532"/>
      <c r="BW310" s="532"/>
      <c r="BX310" s="532"/>
      <c r="BY310" s="532"/>
      <c r="BZ310" s="532"/>
      <c r="CA310" s="532"/>
      <c r="CB310" s="532"/>
      <c r="CC310" s="532"/>
      <c r="CD310" s="532"/>
      <c r="CE310" s="532"/>
      <c r="CF310" s="532"/>
      <c r="CG310" s="532"/>
      <c r="CH310" s="532"/>
      <c r="CI310" s="532"/>
      <c r="CJ310" s="532"/>
      <c r="CK310" s="532"/>
      <c r="CL310" s="532"/>
      <c r="CM310" s="532"/>
      <c r="CN310" s="532"/>
      <c r="CO310" s="532"/>
      <c r="CP310" s="532"/>
      <c r="CQ310" s="532"/>
      <c r="CR310" s="532"/>
      <c r="CS310" s="532"/>
      <c r="CT310" s="532"/>
      <c r="CU310" s="532"/>
      <c r="CV310" s="532"/>
      <c r="CW310" s="532"/>
      <c r="CX310" s="532"/>
      <c r="CY310" s="532"/>
      <c r="CZ310" s="532"/>
      <c r="DA310" s="532"/>
      <c r="DB310" s="532"/>
      <c r="DC310" s="532"/>
      <c r="DD310" s="532"/>
      <c r="DE310" s="532"/>
      <c r="DF310" s="532"/>
      <c r="DG310" s="532"/>
      <c r="DH310" s="532"/>
      <c r="DI310" s="532"/>
      <c r="DJ310" s="532"/>
      <c r="DK310" s="532"/>
    </row>
    <row r="311" spans="1:115">
      <c r="A311" s="124"/>
    </row>
    <row r="312" spans="1:115">
      <c r="B312" s="124" t="s">
        <v>530</v>
      </c>
    </row>
    <row r="313" spans="1:115">
      <c r="E313" s="125"/>
    </row>
    <row r="314" spans="1:115">
      <c r="B314" s="126" t="s">
        <v>289</v>
      </c>
      <c r="C314" s="127" t="s">
        <v>159</v>
      </c>
      <c r="D314" s="197" t="s">
        <v>151</v>
      </c>
      <c r="E314" s="197" t="s">
        <v>150</v>
      </c>
    </row>
    <row r="315" spans="1:115">
      <c r="B315" s="128" t="s">
        <v>343</v>
      </c>
      <c r="C315" s="143" t="s">
        <v>531</v>
      </c>
      <c r="D315" s="198">
        <v>70704192.129999995</v>
      </c>
      <c r="E315" s="181">
        <v>31030512.600000016</v>
      </c>
    </row>
    <row r="316" spans="1:115">
      <c r="B316" s="128" t="s">
        <v>322</v>
      </c>
      <c r="C316" s="143" t="s">
        <v>532</v>
      </c>
      <c r="D316" s="198">
        <v>0</v>
      </c>
      <c r="E316" s="181">
        <v>173189352.50999999</v>
      </c>
    </row>
    <row r="317" spans="1:115" ht="25.5">
      <c r="B317" s="128" t="s">
        <v>463</v>
      </c>
      <c r="C317" s="143" t="s">
        <v>533</v>
      </c>
      <c r="D317" s="198">
        <v>466998594.87999994</v>
      </c>
      <c r="E317" s="181">
        <v>-989851523.4000001</v>
      </c>
    </row>
    <row r="318" spans="1:115" ht="25.5">
      <c r="B318" s="128" t="s">
        <v>468</v>
      </c>
      <c r="C318" s="143" t="s">
        <v>534</v>
      </c>
      <c r="D318" s="198">
        <v>-145200579.88000005</v>
      </c>
      <c r="E318" s="181">
        <v>-905313660.57000005</v>
      </c>
    </row>
    <row r="319" spans="1:115">
      <c r="B319" s="128" t="s">
        <v>470</v>
      </c>
      <c r="C319" s="179" t="s">
        <v>297</v>
      </c>
      <c r="D319" s="199">
        <f t="shared" ref="D319:E319" si="9">SUM(D315:D318)</f>
        <v>392502207.12999994</v>
      </c>
      <c r="E319" s="225">
        <f t="shared" si="9"/>
        <v>-1690945318.8600001</v>
      </c>
    </row>
    <row r="320" spans="1:115">
      <c r="A320" t="s">
        <v>317</v>
      </c>
      <c r="B320" t="s">
        <v>317</v>
      </c>
      <c r="C320" t="s">
        <v>317</v>
      </c>
      <c r="D320" s="146"/>
      <c r="E320" s="115"/>
      <c r="BK320" s="532"/>
      <c r="BL320" s="532"/>
      <c r="BM320" s="532"/>
      <c r="BN320" s="532"/>
      <c r="BO320" s="532"/>
      <c r="BP320" s="532"/>
      <c r="BQ320" s="532"/>
      <c r="BR320" s="532"/>
      <c r="BS320" s="532"/>
      <c r="BT320" s="532"/>
      <c r="BU320" s="532"/>
      <c r="BV320" s="532"/>
      <c r="BW320" s="532"/>
      <c r="BX320" s="532"/>
      <c r="BY320" s="532"/>
      <c r="BZ320" s="532"/>
      <c r="CA320" s="532"/>
      <c r="CB320" s="532"/>
      <c r="CC320" s="532"/>
      <c r="CD320" s="532"/>
      <c r="CE320" s="532"/>
      <c r="CF320" s="532"/>
      <c r="CG320" s="532"/>
      <c r="CH320" s="532"/>
      <c r="CI320" s="532"/>
      <c r="CJ320" s="532"/>
      <c r="CK320" s="532"/>
      <c r="CL320" s="532"/>
      <c r="CM320" s="532"/>
      <c r="CN320" s="532"/>
      <c r="CO320" s="532"/>
      <c r="CP320" s="532"/>
      <c r="CQ320" s="532"/>
      <c r="CR320" s="532"/>
      <c r="CS320" s="532"/>
      <c r="CT320" s="532"/>
      <c r="CU320" s="532"/>
      <c r="CV320" s="532"/>
      <c r="CW320" s="532"/>
      <c r="CX320" s="532"/>
      <c r="CY320" s="532"/>
      <c r="CZ320" s="532"/>
      <c r="DA320" s="532"/>
      <c r="DB320" s="532"/>
      <c r="DC320" s="532"/>
      <c r="DD320" s="532"/>
      <c r="DE320" s="532"/>
      <c r="DF320" s="532"/>
      <c r="DG320" s="532"/>
      <c r="DH320" s="532"/>
      <c r="DI320" s="532"/>
      <c r="DJ320" s="532"/>
      <c r="DK320" s="532"/>
    </row>
    <row r="321" spans="1:108">
      <c r="A321" s="124"/>
    </row>
    <row r="322" spans="1:108">
      <c r="B322" s="124" t="s">
        <v>535</v>
      </c>
    </row>
    <row r="323" spans="1:108">
      <c r="E323" s="125"/>
    </row>
    <row r="324" spans="1:108">
      <c r="B324" s="142" t="s">
        <v>289</v>
      </c>
      <c r="C324" s="142" t="s">
        <v>159</v>
      </c>
      <c r="D324" s="142" t="s">
        <v>160</v>
      </c>
      <c r="E324" s="142" t="s">
        <v>512</v>
      </c>
    </row>
    <row r="325" spans="1:108" ht="25.5">
      <c r="B325" s="174" t="s">
        <v>343</v>
      </c>
      <c r="C325" s="174" t="s">
        <v>536</v>
      </c>
      <c r="D325" s="182">
        <v>0</v>
      </c>
      <c r="E325" s="182">
        <v>0</v>
      </c>
    </row>
    <row r="326" spans="1:108" ht="25.5">
      <c r="B326" s="174" t="s">
        <v>322</v>
      </c>
      <c r="C326" s="174" t="s">
        <v>537</v>
      </c>
      <c r="D326" s="182">
        <v>0</v>
      </c>
      <c r="E326" s="182">
        <v>0</v>
      </c>
    </row>
    <row r="327" spans="1:108">
      <c r="B327" s="174" t="s">
        <v>463</v>
      </c>
      <c r="C327" s="174" t="s">
        <v>538</v>
      </c>
      <c r="D327" s="182">
        <v>0</v>
      </c>
      <c r="E327" s="182">
        <v>0</v>
      </c>
    </row>
    <row r="328" spans="1:108" ht="25.5">
      <c r="B328" s="174" t="s">
        <v>468</v>
      </c>
      <c r="C328" s="174" t="s">
        <v>539</v>
      </c>
      <c r="D328" s="182">
        <v>0</v>
      </c>
      <c r="E328" s="182">
        <v>0</v>
      </c>
    </row>
    <row r="329" spans="1:108" ht="25.5">
      <c r="B329" s="174" t="s">
        <v>470</v>
      </c>
      <c r="C329" s="174" t="s">
        <v>540</v>
      </c>
      <c r="D329" s="182">
        <v>0</v>
      </c>
      <c r="E329" s="182">
        <v>0</v>
      </c>
    </row>
    <row r="330" spans="1:108">
      <c r="B330" s="145"/>
      <c r="C330" s="174" t="s">
        <v>341</v>
      </c>
      <c r="D330" s="182">
        <v>-607292326.63999999</v>
      </c>
      <c r="E330" s="182">
        <v>-1447768098.9100001</v>
      </c>
    </row>
    <row r="331" spans="1:108">
      <c r="A331" t="s">
        <v>317</v>
      </c>
      <c r="B331" s="174" t="s">
        <v>472</v>
      </c>
      <c r="C331" s="187" t="s">
        <v>297</v>
      </c>
      <c r="D331" s="184">
        <f>SUM(D325:D330)</f>
        <v>-607292326.63999999</v>
      </c>
      <c r="E331" s="184">
        <f>SUM(E325:E330)</f>
        <v>-1447768098.9100001</v>
      </c>
      <c r="BD331" s="532"/>
      <c r="BE331" s="532"/>
      <c r="BF331" s="532"/>
      <c r="BG331" s="532"/>
      <c r="BH331" s="532"/>
      <c r="BI331" s="532"/>
      <c r="BJ331" s="532"/>
      <c r="BK331" s="532"/>
      <c r="BL331" s="532"/>
      <c r="BM331" s="532"/>
      <c r="BN331" s="532"/>
      <c r="BO331" s="532"/>
      <c r="BP331" s="532"/>
      <c r="BQ331" s="532"/>
      <c r="BR331" s="532"/>
      <c r="BS331" s="532"/>
      <c r="BT331" s="532"/>
      <c r="BU331" s="532"/>
      <c r="BV331" s="532"/>
      <c r="BW331" s="532"/>
      <c r="BX331" s="532"/>
      <c r="BY331" s="532"/>
      <c r="BZ331" s="532"/>
      <c r="CA331" s="532"/>
      <c r="CB331" s="532"/>
      <c r="CC331" s="532"/>
      <c r="CD331" s="532"/>
      <c r="CE331" s="532"/>
      <c r="CF331" s="532"/>
      <c r="CG331" s="532"/>
      <c r="CH331" s="532"/>
      <c r="CI331" s="532"/>
      <c r="CJ331" s="532"/>
      <c r="CK331" s="532"/>
      <c r="CL331" s="532"/>
      <c r="CM331" s="532"/>
      <c r="CN331" s="532"/>
      <c r="CO331" s="532"/>
      <c r="CP331" s="532"/>
      <c r="CQ331" s="532"/>
      <c r="CR331" s="532"/>
      <c r="CS331" s="532"/>
      <c r="CT331" s="532"/>
      <c r="CU331" s="532"/>
      <c r="CV331" s="532"/>
      <c r="CW331" s="532"/>
      <c r="CX331" s="532"/>
      <c r="CY331" s="532"/>
      <c r="CZ331" s="532"/>
      <c r="DA331" s="532"/>
      <c r="DB331" s="532"/>
      <c r="DC331" s="532"/>
      <c r="DD331" s="532"/>
    </row>
    <row r="332" spans="1:108">
      <c r="D332" s="146"/>
      <c r="E332" s="146"/>
    </row>
    <row r="333" spans="1:108">
      <c r="E333" s="125"/>
    </row>
    <row r="334" spans="1:108">
      <c r="A334" s="124"/>
    </row>
    <row r="335" spans="1:108">
      <c r="B335" s="147" t="s">
        <v>588</v>
      </c>
    </row>
    <row r="336" spans="1:108">
      <c r="D336" s="537" t="s">
        <v>160</v>
      </c>
      <c r="E336" s="537"/>
      <c r="F336" s="537" t="s">
        <v>512</v>
      </c>
      <c r="G336" s="537"/>
    </row>
    <row r="337" spans="2:9">
      <c r="B337" s="200" t="s">
        <v>289</v>
      </c>
      <c r="C337" s="172" t="s">
        <v>159</v>
      </c>
      <c r="D337" s="150" t="s">
        <v>589</v>
      </c>
      <c r="E337" s="150" t="s">
        <v>590</v>
      </c>
      <c r="F337" s="150" t="s">
        <v>589</v>
      </c>
      <c r="G337" s="150" t="s">
        <v>590</v>
      </c>
      <c r="H337" s="176"/>
      <c r="I337" s="176"/>
    </row>
    <row r="338" spans="2:9">
      <c r="B338" s="174" t="s">
        <v>343</v>
      </c>
      <c r="C338" s="203" t="s">
        <v>541</v>
      </c>
      <c r="D338" s="182">
        <v>63364714259.689995</v>
      </c>
      <c r="E338" s="182">
        <v>32074543221.409996</v>
      </c>
      <c r="F338" s="218">
        <v>80525843665.569977</v>
      </c>
      <c r="G338" s="218">
        <v>44657307392.559998</v>
      </c>
      <c r="H338" s="202"/>
      <c r="I338" s="202"/>
    </row>
    <row r="339" spans="2:9" ht="25.5">
      <c r="B339" s="174" t="s">
        <v>322</v>
      </c>
      <c r="C339" s="203" t="s">
        <v>542</v>
      </c>
      <c r="D339" s="182">
        <v>8305763353.6499996</v>
      </c>
      <c r="E339" s="182">
        <v>4243132228.2799997</v>
      </c>
      <c r="F339" s="218">
        <v>9743808388.4599991</v>
      </c>
      <c r="G339" s="218">
        <v>4750939287.5</v>
      </c>
      <c r="H339" s="202"/>
      <c r="I339" s="202"/>
    </row>
    <row r="340" spans="2:9" ht="25.5">
      <c r="B340" s="174" t="s">
        <v>463</v>
      </c>
      <c r="C340" s="203" t="s">
        <v>543</v>
      </c>
      <c r="D340" s="182">
        <v>236126574.49000001</v>
      </c>
      <c r="E340" s="182">
        <v>2600982984.7299995</v>
      </c>
      <c r="F340" s="218">
        <v>356922403.97000003</v>
      </c>
      <c r="G340" s="218">
        <v>2307205138.2000003</v>
      </c>
      <c r="H340" s="202"/>
      <c r="I340" s="202"/>
    </row>
    <row r="341" spans="2:9">
      <c r="B341" s="174" t="s">
        <v>468</v>
      </c>
      <c r="C341" s="203" t="s">
        <v>544</v>
      </c>
      <c r="D341" s="182">
        <v>1283508463.6800001</v>
      </c>
      <c r="E341" s="182">
        <v>2411179952.5100002</v>
      </c>
      <c r="F341" s="218">
        <v>1098396130.53</v>
      </c>
      <c r="G341" s="218">
        <v>2380860758.1799994</v>
      </c>
      <c r="H341" s="202"/>
      <c r="I341" s="202"/>
    </row>
    <row r="342" spans="2:9">
      <c r="B342" s="174" t="s">
        <v>470</v>
      </c>
      <c r="C342" s="203" t="s">
        <v>545</v>
      </c>
      <c r="D342" s="182">
        <v>1230121941.03</v>
      </c>
      <c r="E342" s="182">
        <v>663853303.61999989</v>
      </c>
      <c r="F342" s="218">
        <v>814876975.3599999</v>
      </c>
      <c r="G342" s="218">
        <v>1117167661.73</v>
      </c>
      <c r="H342" s="202"/>
      <c r="I342" s="202"/>
    </row>
    <row r="343" spans="2:9">
      <c r="B343" s="174" t="s">
        <v>472</v>
      </c>
      <c r="C343" s="203" t="s">
        <v>546</v>
      </c>
      <c r="D343" s="182">
        <v>365690103.11000001</v>
      </c>
      <c r="E343" s="182">
        <v>2872534509.9699998</v>
      </c>
      <c r="F343" s="218">
        <v>449118795.19</v>
      </c>
      <c r="G343" s="218">
        <v>2141983723.0699999</v>
      </c>
      <c r="H343" s="202"/>
      <c r="I343" s="202"/>
    </row>
    <row r="344" spans="2:9">
      <c r="B344" s="174" t="s">
        <v>547</v>
      </c>
      <c r="C344" s="203" t="s">
        <v>548</v>
      </c>
      <c r="D344" s="182">
        <v>2800477453.5700002</v>
      </c>
      <c r="E344" s="182">
        <v>28166645332.400002</v>
      </c>
      <c r="F344" s="218">
        <v>4276869301.6300001</v>
      </c>
      <c r="G344" s="218">
        <v>28361132334.119999</v>
      </c>
      <c r="H344" s="202"/>
      <c r="I344" s="202"/>
    </row>
    <row r="345" spans="2:9">
      <c r="B345" s="174" t="s">
        <v>526</v>
      </c>
      <c r="C345" s="203" t="s">
        <v>549</v>
      </c>
      <c r="D345" s="182">
        <v>210378403.45999998</v>
      </c>
      <c r="E345" s="182">
        <v>1589198049.9700003</v>
      </c>
      <c r="F345" s="218">
        <v>317893491.62000006</v>
      </c>
      <c r="G345" s="218">
        <v>1349230808.4099998</v>
      </c>
      <c r="H345" s="202"/>
      <c r="I345" s="202"/>
    </row>
    <row r="346" spans="2:9">
      <c r="B346" s="174" t="s">
        <v>550</v>
      </c>
      <c r="C346" s="203" t="s">
        <v>551</v>
      </c>
      <c r="D346" s="182">
        <v>44708924.319999993</v>
      </c>
      <c r="E346" s="182">
        <v>30224940.550000001</v>
      </c>
      <c r="F346" s="218">
        <v>28879332.699999999</v>
      </c>
      <c r="G346" s="218">
        <v>40755960.100000001</v>
      </c>
      <c r="H346" s="202"/>
      <c r="I346" s="202"/>
    </row>
    <row r="347" spans="2:9">
      <c r="B347" s="174" t="s">
        <v>552</v>
      </c>
      <c r="C347" s="203" t="s">
        <v>553</v>
      </c>
      <c r="D347" s="182">
        <v>660580670.2700001</v>
      </c>
      <c r="E347" s="182">
        <v>1472287455.27</v>
      </c>
      <c r="F347" s="218">
        <v>855812263.96000004</v>
      </c>
      <c r="G347" s="218">
        <v>1906993738.5600002</v>
      </c>
      <c r="H347" s="202"/>
      <c r="I347" s="202"/>
    </row>
    <row r="348" spans="2:9">
      <c r="B348" s="174" t="s">
        <v>554</v>
      </c>
      <c r="C348" s="203" t="s">
        <v>555</v>
      </c>
      <c r="D348" s="182">
        <v>858486136.4000001</v>
      </c>
      <c r="E348" s="182">
        <v>4726942816.5799999</v>
      </c>
      <c r="F348" s="218">
        <v>6993484085.7399998</v>
      </c>
      <c r="G348" s="218">
        <v>932158151.63</v>
      </c>
      <c r="H348" s="202"/>
      <c r="I348" s="202"/>
    </row>
    <row r="349" spans="2:9">
      <c r="B349" s="174" t="s">
        <v>556</v>
      </c>
      <c r="C349" s="203" t="s">
        <v>557</v>
      </c>
      <c r="D349" s="182">
        <v>2919372541.1700006</v>
      </c>
      <c r="E349" s="182">
        <v>2650477339.8000002</v>
      </c>
      <c r="F349" s="218">
        <v>4240837964.7800007</v>
      </c>
      <c r="G349" s="218">
        <v>1778932895.6699998</v>
      </c>
      <c r="H349" s="202"/>
      <c r="I349" s="202"/>
    </row>
    <row r="350" spans="2:9">
      <c r="B350" s="174" t="s">
        <v>558</v>
      </c>
      <c r="C350" s="203" t="s">
        <v>559</v>
      </c>
      <c r="D350" s="182">
        <v>23021102953.510002</v>
      </c>
      <c r="E350" s="182">
        <v>21957913597.220001</v>
      </c>
      <c r="F350" s="218">
        <v>37779786098.599998</v>
      </c>
      <c r="G350" s="218">
        <v>16062876062.849998</v>
      </c>
      <c r="H350" s="202"/>
      <c r="I350" s="202"/>
    </row>
    <row r="351" spans="2:9">
      <c r="B351" s="174" t="s">
        <v>560</v>
      </c>
      <c r="C351" s="203" t="s">
        <v>561</v>
      </c>
      <c r="D351" s="182">
        <v>1104388788.6299999</v>
      </c>
      <c r="E351" s="182">
        <v>1365810120.4299998</v>
      </c>
      <c r="F351" s="218">
        <v>1861215184.2399998</v>
      </c>
      <c r="G351" s="218">
        <v>1094290339.72</v>
      </c>
      <c r="H351" s="202"/>
      <c r="I351" s="202"/>
    </row>
    <row r="352" spans="2:9">
      <c r="B352" s="174" t="s">
        <v>562</v>
      </c>
      <c r="C352" s="203" t="s">
        <v>563</v>
      </c>
      <c r="D352" s="182">
        <v>112092769.8</v>
      </c>
      <c r="E352" s="182">
        <v>2532282330.2200003</v>
      </c>
      <c r="F352" s="218">
        <v>189511186.35999998</v>
      </c>
      <c r="G352" s="218">
        <v>2994000000.04</v>
      </c>
      <c r="H352" s="202"/>
      <c r="I352" s="202"/>
    </row>
    <row r="353" spans="1:9">
      <c r="B353" s="174" t="s">
        <v>564</v>
      </c>
      <c r="C353" s="203" t="s">
        <v>565</v>
      </c>
      <c r="D353" s="182">
        <v>4231677450.3800001</v>
      </c>
      <c r="E353" s="182">
        <v>264251136.72</v>
      </c>
      <c r="F353" s="218">
        <v>2987812865.9400001</v>
      </c>
      <c r="G353" s="218">
        <v>310225194.18000001</v>
      </c>
      <c r="H353" s="202"/>
      <c r="I353" s="202"/>
    </row>
    <row r="354" spans="1:9">
      <c r="B354" s="174" t="s">
        <v>566</v>
      </c>
      <c r="C354" s="203" t="s">
        <v>567</v>
      </c>
      <c r="D354" s="182">
        <v>34538117367.340004</v>
      </c>
      <c r="E354" s="182">
        <v>191590464.5</v>
      </c>
      <c r="F354" s="218">
        <v>36697857602.619995</v>
      </c>
      <c r="G354" s="218">
        <v>3150509444.73</v>
      </c>
      <c r="H354" s="202"/>
      <c r="I354" s="202"/>
    </row>
    <row r="355" spans="1:9">
      <c r="B355" s="174" t="s">
        <v>568</v>
      </c>
      <c r="C355" s="203" t="s">
        <v>569</v>
      </c>
      <c r="D355" s="182">
        <v>1606373178.4699998</v>
      </c>
      <c r="E355" s="182">
        <v>400827542.60000026</v>
      </c>
      <c r="F355" s="218">
        <v>1529152210.1900001</v>
      </c>
      <c r="G355" s="218">
        <v>425289631.29000002</v>
      </c>
      <c r="H355" s="202"/>
      <c r="I355" s="202"/>
    </row>
    <row r="356" spans="1:9">
      <c r="B356" s="174" t="s">
        <v>570</v>
      </c>
      <c r="C356" s="203" t="s">
        <v>571</v>
      </c>
      <c r="D356" s="182">
        <v>480466351.48000002</v>
      </c>
      <c r="E356" s="182">
        <v>2892788632.9900007</v>
      </c>
      <c r="F356" s="218">
        <v>181803411.96000001</v>
      </c>
      <c r="G356" s="218">
        <v>3330998034.0500002</v>
      </c>
      <c r="H356" s="202"/>
      <c r="I356" s="202"/>
    </row>
    <row r="357" spans="1:9">
      <c r="B357" s="174" t="s">
        <v>572</v>
      </c>
      <c r="C357" s="203" t="s">
        <v>573</v>
      </c>
      <c r="D357" s="182">
        <v>17919570051.690022</v>
      </c>
      <c r="E357" s="182">
        <v>7431647317.54</v>
      </c>
      <c r="F357" s="218">
        <v>22683289190.07</v>
      </c>
      <c r="G357" s="218">
        <v>19831380598.850002</v>
      </c>
      <c r="H357" s="202"/>
      <c r="I357" s="202"/>
    </row>
    <row r="358" spans="1:9">
      <c r="B358" s="174" t="s">
        <v>574</v>
      </c>
      <c r="C358" s="203" t="s">
        <v>341</v>
      </c>
      <c r="D358" s="182">
        <v>8623998865.8899994</v>
      </c>
      <c r="E358" s="182">
        <v>5151480120.8000002</v>
      </c>
      <c r="F358" s="218">
        <v>6657491242.5699997</v>
      </c>
      <c r="G358" s="218">
        <v>9603374052.4999886</v>
      </c>
      <c r="H358" s="202"/>
      <c r="I358" s="202"/>
    </row>
    <row r="359" spans="1:9">
      <c r="B359" s="174" t="s">
        <v>317</v>
      </c>
      <c r="C359" s="204" t="s">
        <v>297</v>
      </c>
      <c r="D359" s="184">
        <f>SUM(D338:D358)</f>
        <v>173917716602.03009</v>
      </c>
      <c r="E359" s="184">
        <f>SUM(E338:E358)</f>
        <v>125690593398.11003</v>
      </c>
      <c r="F359" s="184">
        <f t="shared" ref="F359" si="10">SUM(F338:F358)</f>
        <v>220270661792.05997</v>
      </c>
      <c r="G359" s="184">
        <f t="shared" ref="G359" si="11">SUM(G338:G358)</f>
        <v>148527611207.94</v>
      </c>
      <c r="H359" s="195"/>
    </row>
    <row r="360" spans="1:9">
      <c r="D360" s="146"/>
      <c r="E360" s="146"/>
      <c r="F360" s="146"/>
      <c r="G360" s="146"/>
    </row>
    <row r="361" spans="1:9">
      <c r="A361" s="124"/>
    </row>
    <row r="362" spans="1:9">
      <c r="B362" s="124" t="s">
        <v>575</v>
      </c>
    </row>
    <row r="363" spans="1:9">
      <c r="E363" s="125"/>
    </row>
    <row r="364" spans="1:9">
      <c r="B364" s="126" t="s">
        <v>289</v>
      </c>
      <c r="C364" s="127" t="s">
        <v>159</v>
      </c>
      <c r="D364" s="142" t="s">
        <v>160</v>
      </c>
      <c r="E364" s="142" t="s">
        <v>512</v>
      </c>
    </row>
    <row r="365" spans="1:9">
      <c r="B365" s="128" t="s">
        <v>149</v>
      </c>
      <c r="C365" s="143" t="s">
        <v>576</v>
      </c>
      <c r="D365" s="182">
        <v>14421276</v>
      </c>
      <c r="E365" s="218">
        <v>623092160.21000004</v>
      </c>
    </row>
    <row r="366" spans="1:9">
      <c r="B366" s="128" t="s">
        <v>101</v>
      </c>
      <c r="C366" s="143" t="s">
        <v>577</v>
      </c>
      <c r="D366" s="182">
        <v>26984273.399999999</v>
      </c>
      <c r="E366" s="218">
        <v>160987717.94999999</v>
      </c>
    </row>
    <row r="367" spans="1:9">
      <c r="B367" s="128" t="s">
        <v>260</v>
      </c>
      <c r="C367" s="143" t="s">
        <v>578</v>
      </c>
      <c r="D367" s="182">
        <v>0</v>
      </c>
      <c r="E367" s="218">
        <v>3320456760.0700002</v>
      </c>
    </row>
    <row r="368" spans="1:9">
      <c r="B368" s="128" t="s">
        <v>165</v>
      </c>
      <c r="C368" s="143" t="s">
        <v>341</v>
      </c>
      <c r="D368" s="182">
        <v>9718290197.5799942</v>
      </c>
      <c r="E368" s="218">
        <v>11924783986.630001</v>
      </c>
    </row>
    <row r="369" spans="1:115">
      <c r="B369" s="128" t="s">
        <v>167</v>
      </c>
      <c r="C369" s="179" t="s">
        <v>297</v>
      </c>
      <c r="D369" s="184">
        <f>SUM(D365:D368)</f>
        <v>9759695746.9799938</v>
      </c>
      <c r="E369" s="184">
        <f t="shared" ref="E369" si="12">SUM(E365:E368)</f>
        <v>16029320624.860001</v>
      </c>
    </row>
    <row r="370" spans="1:115">
      <c r="A370" t="s">
        <v>317</v>
      </c>
      <c r="B370" t="s">
        <v>317</v>
      </c>
      <c r="C370" t="s">
        <v>317</v>
      </c>
      <c r="D370" s="146"/>
      <c r="E370" s="146"/>
      <c r="BK370" s="532"/>
      <c r="BL370" s="532"/>
      <c r="BM370" s="532"/>
      <c r="BN370" s="532"/>
      <c r="BO370" s="532"/>
      <c r="BP370" s="532"/>
      <c r="BQ370" s="532"/>
      <c r="BR370" s="532"/>
      <c r="BS370" s="532"/>
      <c r="BT370" s="532"/>
      <c r="BU370" s="532"/>
      <c r="BV370" s="532"/>
      <c r="BW370" s="532"/>
      <c r="BX370" s="532"/>
      <c r="BY370" s="532"/>
      <c r="BZ370" s="532"/>
      <c r="CA370" s="532"/>
      <c r="CB370" s="532"/>
      <c r="CC370" s="532"/>
      <c r="CD370" s="532"/>
      <c r="CE370" s="532"/>
      <c r="CF370" s="532"/>
      <c r="CG370" s="532"/>
      <c r="CH370" s="532"/>
      <c r="CI370" s="532"/>
      <c r="CJ370" s="532"/>
      <c r="CK370" s="532"/>
      <c r="CL370" s="532"/>
      <c r="CM370" s="532"/>
      <c r="CN370" s="532"/>
      <c r="CO370" s="532"/>
      <c r="CP370" s="532"/>
      <c r="CQ370" s="532"/>
      <c r="CR370" s="532"/>
      <c r="CS370" s="532"/>
      <c r="CT370" s="532"/>
      <c r="CU370" s="532"/>
      <c r="CV370" s="532"/>
      <c r="CW370" s="532"/>
      <c r="CX370" s="532"/>
      <c r="CY370" s="532"/>
      <c r="CZ370" s="532"/>
      <c r="DA370" s="532"/>
      <c r="DB370" s="532"/>
      <c r="DC370" s="532"/>
      <c r="DD370" s="532"/>
      <c r="DE370" s="532"/>
      <c r="DF370" s="532"/>
      <c r="DG370" s="532"/>
      <c r="DH370" s="532"/>
      <c r="DI370" s="532"/>
      <c r="DJ370" s="532"/>
      <c r="DK370" s="532"/>
    </row>
    <row r="371" spans="1:115">
      <c r="E371" s="125"/>
    </row>
    <row r="372" spans="1:115">
      <c r="E372" s="125"/>
    </row>
    <row r="373" spans="1:115">
      <c r="A373" s="124"/>
    </row>
    <row r="374" spans="1:115">
      <c r="B374" s="124" t="s">
        <v>579</v>
      </c>
    </row>
    <row r="375" spans="1:115">
      <c r="F375" s="125"/>
    </row>
    <row r="376" spans="1:115" ht="25.5">
      <c r="B376" s="142" t="s">
        <v>289</v>
      </c>
      <c r="C376" s="142" t="s">
        <v>159</v>
      </c>
      <c r="D376" s="142" t="s">
        <v>580</v>
      </c>
      <c r="E376" s="142" t="s">
        <v>160</v>
      </c>
      <c r="F376" s="142" t="s">
        <v>512</v>
      </c>
    </row>
    <row r="377" spans="1:115">
      <c r="B377" s="174" t="s">
        <v>343</v>
      </c>
      <c r="C377" s="174" t="s">
        <v>581</v>
      </c>
      <c r="D377" s="144"/>
      <c r="E377" s="182">
        <v>30990846902.799999</v>
      </c>
      <c r="F377" s="144">
        <v>38052735026.089996</v>
      </c>
    </row>
    <row r="378" spans="1:115">
      <c r="B378" s="174" t="s">
        <v>322</v>
      </c>
      <c r="C378" s="174" t="s">
        <v>582</v>
      </c>
      <c r="D378" s="144"/>
      <c r="E378" s="182">
        <v>63364714259.699997</v>
      </c>
      <c r="F378" s="182">
        <v>80525843665.570007</v>
      </c>
    </row>
    <row r="379" spans="1:115">
      <c r="B379" s="174" t="s">
        <v>463</v>
      </c>
      <c r="C379" s="174" t="s">
        <v>583</v>
      </c>
      <c r="D379" s="144"/>
      <c r="E379" s="182">
        <v>32074543221.400002</v>
      </c>
      <c r="F379" s="182">
        <v>44657307392.559998</v>
      </c>
    </row>
    <row r="380" spans="1:115">
      <c r="B380" s="174" t="s">
        <v>468</v>
      </c>
      <c r="C380" s="187" t="s">
        <v>297</v>
      </c>
      <c r="D380" s="173">
        <f>SUM(D377:D379)</f>
        <v>0</v>
      </c>
      <c r="E380" s="184">
        <f>SUM(E377:E379)</f>
        <v>126430104383.89999</v>
      </c>
      <c r="F380" s="184">
        <f>SUM(F377:F379)</f>
        <v>163235886084.22</v>
      </c>
    </row>
    <row r="381" spans="1:115">
      <c r="A381" t="s">
        <v>317</v>
      </c>
      <c r="B381" t="s">
        <v>317</v>
      </c>
      <c r="C381" t="s">
        <v>317</v>
      </c>
      <c r="D381" t="s">
        <v>317</v>
      </c>
      <c r="BK381" s="532"/>
      <c r="BL381" s="532"/>
      <c r="BM381" s="532"/>
      <c r="BN381" s="532"/>
      <c r="BO381" s="532"/>
      <c r="BP381" s="532"/>
      <c r="BQ381" s="532"/>
      <c r="BR381" s="532"/>
      <c r="BS381" s="532"/>
      <c r="BT381" s="532"/>
      <c r="BU381" s="532"/>
      <c r="BV381" s="532"/>
      <c r="BW381" s="532"/>
      <c r="BX381" s="532"/>
      <c r="BY381" s="532"/>
      <c r="BZ381" s="532"/>
      <c r="CA381" s="532"/>
      <c r="CB381" s="532"/>
      <c r="CC381" s="532"/>
      <c r="CD381" s="532"/>
      <c r="CE381" s="532"/>
      <c r="CF381" s="532"/>
      <c r="CG381" s="532"/>
      <c r="CH381" s="532"/>
      <c r="CI381" s="532"/>
      <c r="CJ381" s="532"/>
      <c r="CK381" s="532"/>
      <c r="CL381" s="532"/>
      <c r="CM381" s="532"/>
      <c r="CN381" s="532"/>
      <c r="CO381" s="532"/>
      <c r="CP381" s="532"/>
      <c r="CQ381" s="532"/>
      <c r="CR381" s="532"/>
      <c r="CS381" s="532"/>
      <c r="CT381" s="532"/>
      <c r="CU381" s="532"/>
      <c r="CV381" s="532"/>
      <c r="CW381" s="532"/>
      <c r="CX381" s="532"/>
      <c r="CY381" s="532"/>
      <c r="CZ381" s="532"/>
      <c r="DA381" s="532"/>
      <c r="DB381" s="532"/>
      <c r="DC381" s="532"/>
      <c r="DD381" s="532"/>
      <c r="DE381" s="532"/>
      <c r="DF381" s="532"/>
      <c r="DG381" s="532"/>
      <c r="DH381" s="532"/>
      <c r="DI381" s="532"/>
      <c r="DJ381" s="532"/>
      <c r="DK381" s="532"/>
    </row>
    <row r="382" spans="1:115">
      <c r="E382" s="125"/>
    </row>
    <row r="383" spans="1:115">
      <c r="E383" s="125"/>
    </row>
    <row r="384" spans="1:115">
      <c r="A384" s="124"/>
    </row>
    <row r="385" spans="1:15">
      <c r="B385" s="124" t="s">
        <v>584</v>
      </c>
    </row>
    <row r="386" spans="1:15">
      <c r="E386" s="125"/>
    </row>
    <row r="387" spans="1:15">
      <c r="B387" s="126" t="s">
        <v>289</v>
      </c>
      <c r="C387" s="127" t="s">
        <v>159</v>
      </c>
      <c r="D387" s="197" t="s">
        <v>151</v>
      </c>
      <c r="E387" s="197" t="s">
        <v>150</v>
      </c>
    </row>
    <row r="388" spans="1:15" ht="25.5">
      <c r="B388" s="128" t="s">
        <v>149</v>
      </c>
      <c r="C388" s="143" t="s">
        <v>585</v>
      </c>
      <c r="D388" s="198">
        <v>40528109939.940002</v>
      </c>
      <c r="E388" s="181">
        <v>48645852022.940002</v>
      </c>
      <c r="I388" s="62"/>
    </row>
    <row r="389" spans="1:15" ht="25.5">
      <c r="B389" s="128" t="s">
        <v>101</v>
      </c>
      <c r="C389" s="143" t="s">
        <v>586</v>
      </c>
      <c r="D389" s="198">
        <v>77197060.060000002</v>
      </c>
      <c r="E389" s="181">
        <v>-18004022.940000001</v>
      </c>
      <c r="I389" s="62"/>
    </row>
    <row r="390" spans="1:15" ht="25.5">
      <c r="B390" s="128" t="s">
        <v>260</v>
      </c>
      <c r="C390" s="179" t="s">
        <v>587</v>
      </c>
      <c r="D390" s="201">
        <f>+D388+D389</f>
        <v>40605307000</v>
      </c>
      <c r="E390" s="201">
        <f t="shared" ref="E390" si="13">+E388+E389</f>
        <v>48627848000</v>
      </c>
      <c r="I390" s="62"/>
    </row>
    <row r="391" spans="1:15">
      <c r="B391" s="124" t="s">
        <v>316</v>
      </c>
      <c r="D391" s="146"/>
      <c r="E391" s="146"/>
    </row>
    <row r="392" spans="1:15">
      <c r="B392" s="125" t="s">
        <v>317</v>
      </c>
    </row>
    <row r="393" spans="1:15" s="5" customFormat="1" ht="12.75">
      <c r="A393" s="147" t="s">
        <v>591</v>
      </c>
      <c r="E393" s="154"/>
    </row>
    <row r="394" spans="1:15" s="5" customFormat="1" ht="12.75">
      <c r="B394" s="147" t="s">
        <v>592</v>
      </c>
    </row>
    <row r="395" spans="1:15" s="5" customFormat="1" ht="12.75">
      <c r="M395" s="148"/>
    </row>
    <row r="396" spans="1:15" s="5" customFormat="1" ht="63.75">
      <c r="B396" s="149" t="s">
        <v>289</v>
      </c>
      <c r="C396" s="149" t="s">
        <v>159</v>
      </c>
      <c r="D396" s="149" t="s">
        <v>593</v>
      </c>
      <c r="E396" s="149" t="s">
        <v>594</v>
      </c>
      <c r="F396" s="149" t="s">
        <v>595</v>
      </c>
      <c r="G396" s="149" t="s">
        <v>596</v>
      </c>
      <c r="H396" s="149" t="s">
        <v>597</v>
      </c>
      <c r="I396" s="149" t="s">
        <v>598</v>
      </c>
      <c r="J396" s="149" t="s">
        <v>599</v>
      </c>
      <c r="K396" s="149" t="s">
        <v>600</v>
      </c>
      <c r="L396" s="149" t="s">
        <v>601</v>
      </c>
      <c r="M396" s="149" t="s">
        <v>602</v>
      </c>
    </row>
    <row r="397" spans="1:15" s="5" customFormat="1" ht="12.75">
      <c r="B397" s="151" t="s">
        <v>149</v>
      </c>
      <c r="C397" s="151" t="s">
        <v>603</v>
      </c>
      <c r="D397" s="212">
        <v>40087964591.212997</v>
      </c>
      <c r="E397" s="212">
        <v>11902287773.5</v>
      </c>
      <c r="F397" s="212">
        <v>16570967229.82</v>
      </c>
      <c r="G397" s="212">
        <v>182812586.25999999</v>
      </c>
      <c r="H397" s="136">
        <f>+D397+E397-F397-G397</f>
        <v>35236472548.632996</v>
      </c>
      <c r="I397" s="212"/>
      <c r="J397" s="212"/>
      <c r="K397" s="212">
        <v>2273021200</v>
      </c>
      <c r="L397" s="212">
        <v>0</v>
      </c>
      <c r="M397" s="212">
        <f>+H397+K397</f>
        <v>37509493748.632996</v>
      </c>
      <c r="N397" s="153"/>
      <c r="O397" s="154"/>
    </row>
    <row r="398" spans="1:15" s="5" customFormat="1" ht="12.75">
      <c r="B398" s="151" t="s">
        <v>149</v>
      </c>
      <c r="C398" s="151" t="s">
        <v>604</v>
      </c>
      <c r="D398" s="212">
        <v>46098350912.751404</v>
      </c>
      <c r="E398" s="212">
        <v>109169292392.31</v>
      </c>
      <c r="F398" s="212">
        <v>18403691762.959999</v>
      </c>
      <c r="G398" s="212">
        <v>15963290156.719999</v>
      </c>
      <c r="H398" s="136">
        <f t="shared" ref="H398:H406" si="14">+D398+E398-F398-G398</f>
        <v>120900661385.38141</v>
      </c>
      <c r="I398" s="212"/>
      <c r="J398" s="212"/>
      <c r="K398" s="212">
        <v>0</v>
      </c>
      <c r="L398" s="212">
        <v>0</v>
      </c>
      <c r="M398" s="212">
        <f t="shared" ref="M398:M406" si="15">+H398+K398</f>
        <v>120900661385.38141</v>
      </c>
      <c r="N398" s="153"/>
      <c r="O398" s="154"/>
    </row>
    <row r="399" spans="1:15" s="5" customFormat="1" ht="12.75">
      <c r="B399" s="151" t="s">
        <v>149</v>
      </c>
      <c r="C399" s="151" t="s">
        <v>605</v>
      </c>
      <c r="D399" s="212">
        <v>48097496145.890198</v>
      </c>
      <c r="E399" s="212">
        <v>40933116303.43</v>
      </c>
      <c r="F399" s="136">
        <v>18601053492.220001</v>
      </c>
      <c r="G399" s="136">
        <v>1801909753.99</v>
      </c>
      <c r="H399" s="136">
        <f t="shared" si="14"/>
        <v>68627649203.110191</v>
      </c>
      <c r="I399" s="212"/>
      <c r="J399" s="212"/>
      <c r="K399" s="212">
        <v>4570391200</v>
      </c>
      <c r="L399" s="212">
        <v>0</v>
      </c>
      <c r="M399" s="212">
        <f t="shared" si="15"/>
        <v>73198040403.110199</v>
      </c>
      <c r="N399" s="153"/>
      <c r="O399" s="154"/>
    </row>
    <row r="400" spans="1:15" s="5" customFormat="1" ht="12.75">
      <c r="B400" s="151" t="s">
        <v>149</v>
      </c>
      <c r="C400" s="151" t="s">
        <v>613</v>
      </c>
      <c r="D400" s="212">
        <v>69563283819.613297</v>
      </c>
      <c r="E400" s="212">
        <v>6928257929.9499998</v>
      </c>
      <c r="F400" s="212">
        <v>35117126086.489998</v>
      </c>
      <c r="G400" s="212">
        <v>58852840.270000003</v>
      </c>
      <c r="H400" s="136">
        <f t="shared" si="14"/>
        <v>41315562822.803299</v>
      </c>
      <c r="I400" s="212"/>
      <c r="J400" s="212"/>
      <c r="K400" s="212">
        <v>2916915900</v>
      </c>
      <c r="L400" s="212">
        <v>0</v>
      </c>
      <c r="M400" s="212">
        <f t="shared" si="15"/>
        <v>44232478722.803299</v>
      </c>
      <c r="N400" s="153"/>
      <c r="O400" s="154"/>
    </row>
    <row r="401" spans="2:15" s="5" customFormat="1" ht="12.75">
      <c r="B401" s="151" t="s">
        <v>149</v>
      </c>
      <c r="C401" s="151" t="s">
        <v>606</v>
      </c>
      <c r="D401" s="212">
        <v>29750939196.689899</v>
      </c>
      <c r="E401" s="212">
        <v>54857682748.480003</v>
      </c>
      <c r="F401" s="212">
        <v>7978498279.6899996</v>
      </c>
      <c r="G401" s="212">
        <v>6021961182.7700005</v>
      </c>
      <c r="H401" s="136">
        <f t="shared" si="14"/>
        <v>70608162482.7099</v>
      </c>
      <c r="I401" s="212"/>
      <c r="J401" s="212"/>
      <c r="K401" s="212">
        <v>5707764700</v>
      </c>
      <c r="L401" s="212">
        <v>0</v>
      </c>
      <c r="M401" s="212">
        <f t="shared" si="15"/>
        <v>76315927182.7099</v>
      </c>
      <c r="N401" s="153"/>
      <c r="O401" s="154"/>
    </row>
    <row r="402" spans="2:15" s="5" customFormat="1" ht="12.75">
      <c r="B402" s="151" t="s">
        <v>149</v>
      </c>
      <c r="C402" s="151" t="s">
        <v>607</v>
      </c>
      <c r="D402" s="212">
        <v>84861161729.079987</v>
      </c>
      <c r="E402" s="212">
        <v>100232409011.41951</v>
      </c>
      <c r="F402" s="212">
        <v>63663249801.729996</v>
      </c>
      <c r="G402" s="212">
        <v>89220310510.139999</v>
      </c>
      <c r="H402" s="136">
        <f t="shared" si="14"/>
        <v>32210010428.629517</v>
      </c>
      <c r="I402" s="212"/>
      <c r="J402" s="212"/>
      <c r="K402" s="212">
        <v>0</v>
      </c>
      <c r="L402" s="212">
        <v>0</v>
      </c>
      <c r="M402" s="212">
        <f t="shared" si="15"/>
        <v>32210010428.629517</v>
      </c>
      <c r="N402" s="153"/>
      <c r="O402" s="154"/>
    </row>
    <row r="403" spans="2:15" s="5" customFormat="1" ht="12.75">
      <c r="B403" s="151" t="s">
        <v>149</v>
      </c>
      <c r="C403" s="151" t="s">
        <v>608</v>
      </c>
      <c r="D403" s="212">
        <v>4282565283.6700001</v>
      </c>
      <c r="E403" s="212">
        <v>507302550</v>
      </c>
      <c r="F403" s="212">
        <v>2688551497.8400002</v>
      </c>
      <c r="G403" s="212"/>
      <c r="H403" s="212">
        <f t="shared" si="14"/>
        <v>2101316335.8299999</v>
      </c>
      <c r="I403" s="212"/>
      <c r="J403" s="212"/>
      <c r="K403" s="212">
        <v>0</v>
      </c>
      <c r="L403" s="212">
        <v>0</v>
      </c>
      <c r="M403" s="212">
        <f t="shared" si="15"/>
        <v>2101316335.8299999</v>
      </c>
      <c r="N403" s="153"/>
      <c r="O403" s="154"/>
    </row>
    <row r="404" spans="2:15" s="5" customFormat="1">
      <c r="B404" s="151" t="s">
        <v>149</v>
      </c>
      <c r="C404" s="151" t="s">
        <v>609</v>
      </c>
      <c r="D404" s="212">
        <v>2922045895.6700001</v>
      </c>
      <c r="E404" s="213">
        <v>28940850</v>
      </c>
      <c r="F404" s="212">
        <v>1796675145.99</v>
      </c>
      <c r="G404" s="213">
        <v>492750000</v>
      </c>
      <c r="H404" s="212">
        <f t="shared" si="14"/>
        <v>661561599.68000007</v>
      </c>
      <c r="I404" s="212"/>
      <c r="J404" s="212"/>
      <c r="K404" s="212">
        <v>0</v>
      </c>
      <c r="L404" s="212">
        <v>0</v>
      </c>
      <c r="M404" s="212">
        <f t="shared" si="15"/>
        <v>661561599.68000007</v>
      </c>
      <c r="N404" s="153"/>
      <c r="O404" s="154"/>
    </row>
    <row r="405" spans="2:15" s="5" customFormat="1" ht="12.75">
      <c r="B405" s="151" t="s">
        <v>149</v>
      </c>
      <c r="C405" s="151" t="s">
        <v>610</v>
      </c>
      <c r="D405" s="212">
        <v>326473</v>
      </c>
      <c r="E405" s="212"/>
      <c r="F405" s="212"/>
      <c r="G405" s="212"/>
      <c r="H405" s="212">
        <f t="shared" si="14"/>
        <v>326473</v>
      </c>
      <c r="I405" s="212"/>
      <c r="J405" s="212"/>
      <c r="K405" s="212">
        <v>0</v>
      </c>
      <c r="L405" s="212">
        <v>0</v>
      </c>
      <c r="M405" s="212">
        <f t="shared" si="15"/>
        <v>326473</v>
      </c>
      <c r="N405" s="153"/>
      <c r="O405" s="154"/>
    </row>
    <row r="406" spans="2:15" s="5" customFormat="1">
      <c r="B406" s="151"/>
      <c r="C406" s="151" t="s">
        <v>611</v>
      </c>
      <c r="D406" s="212">
        <v>647192037.47000003</v>
      </c>
      <c r="E406" s="213">
        <v>1764807.99</v>
      </c>
      <c r="F406" s="213">
        <v>373880535.66000003</v>
      </c>
      <c r="G406" s="212"/>
      <c r="H406" s="212">
        <f t="shared" si="14"/>
        <v>275076309.80000001</v>
      </c>
      <c r="I406" s="212"/>
      <c r="J406" s="212"/>
      <c r="K406" s="212"/>
      <c r="L406" s="212"/>
      <c r="M406" s="212">
        <f t="shared" si="15"/>
        <v>275076309.80000001</v>
      </c>
      <c r="N406" s="153"/>
      <c r="O406" s="154"/>
    </row>
    <row r="407" spans="2:15" s="5" customFormat="1" ht="12.75">
      <c r="B407" s="151" t="s">
        <v>317</v>
      </c>
      <c r="C407" s="152" t="s">
        <v>297</v>
      </c>
      <c r="D407" s="212">
        <f>+SUM(D397:D406)</f>
        <v>326311326085.04773</v>
      </c>
      <c r="E407" s="212">
        <f t="shared" ref="E407:H407" si="16">+SUM(E397:E406)</f>
        <v>324561054367.07953</v>
      </c>
      <c r="F407" s="212">
        <f t="shared" si="16"/>
        <v>165193693832.39996</v>
      </c>
      <c r="G407" s="212">
        <f t="shared" si="16"/>
        <v>113741887030.14999</v>
      </c>
      <c r="H407" s="212">
        <f t="shared" si="16"/>
        <v>371936799589.57733</v>
      </c>
      <c r="I407" s="212">
        <f t="shared" ref="I407:L407" si="17">+SUM(I397:I405)</f>
        <v>0</v>
      </c>
      <c r="J407" s="212">
        <f t="shared" si="17"/>
        <v>0</v>
      </c>
      <c r="K407" s="212">
        <f t="shared" si="17"/>
        <v>15468093000</v>
      </c>
      <c r="L407" s="212">
        <f t="shared" si="17"/>
        <v>0</v>
      </c>
      <c r="M407" s="212">
        <f>+SUM(M397:M406)</f>
        <v>387404892589.57733</v>
      </c>
      <c r="O407" s="154"/>
    </row>
  </sheetData>
  <mergeCells count="24">
    <mergeCell ref="BK217:DK217"/>
    <mergeCell ref="BK13:DK13"/>
    <mergeCell ref="BK23:DK23"/>
    <mergeCell ref="BK33:DK33"/>
    <mergeCell ref="BK53:DK53"/>
    <mergeCell ref="BK80:DK80"/>
    <mergeCell ref="BK151:DK151"/>
    <mergeCell ref="BK182:DK182"/>
    <mergeCell ref="BK194:DK194"/>
    <mergeCell ref="BK205:DK205"/>
    <mergeCell ref="BD331:DD331"/>
    <mergeCell ref="BK370:DK370"/>
    <mergeCell ref="BK381:DK381"/>
    <mergeCell ref="BK303:DK303"/>
    <mergeCell ref="D220:E220"/>
    <mergeCell ref="F220:G220"/>
    <mergeCell ref="BK226:DK226"/>
    <mergeCell ref="F240:G240"/>
    <mergeCell ref="BK273:DK273"/>
    <mergeCell ref="BK282:DK282"/>
    <mergeCell ref="D336:E336"/>
    <mergeCell ref="F336:G336"/>
    <mergeCell ref="BK310:DK310"/>
    <mergeCell ref="BK320:DK320"/>
  </mergeCells>
  <pageMargins left="0.7" right="0.7" top="0.75" bottom="0.75" header="0.3" footer="0.3"/>
  <pageSetup paperSize="9" scale="1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93BEE-A665-4C20-B8A2-05E4FC3B37E9}">
  <dimension ref="A1:DK485"/>
  <sheetViews>
    <sheetView topLeftCell="Q27" workbookViewId="0">
      <selection activeCell="U46" sqref="U46"/>
    </sheetView>
  </sheetViews>
  <sheetFormatPr defaultRowHeight="15"/>
  <cols>
    <col min="3" max="3" width="33.28515625" customWidth="1"/>
    <col min="4" max="5" width="17.5703125" customWidth="1"/>
    <col min="6" max="7" width="18.5703125" customWidth="1"/>
    <col min="8" max="8" width="21.85546875" customWidth="1"/>
    <col min="9" max="9" width="23.140625" customWidth="1"/>
    <col min="10" max="12" width="17.5703125" customWidth="1"/>
    <col min="13" max="13" width="18.5703125" customWidth="1"/>
    <col min="14" max="18" width="17.5703125" customWidth="1"/>
    <col min="19" max="19" width="18.5703125" customWidth="1"/>
    <col min="20" max="20" width="17.5703125" customWidth="1"/>
    <col min="21" max="21" width="18.5703125" customWidth="1"/>
    <col min="22" max="22" width="17.5703125" customWidth="1"/>
    <col min="23" max="23" width="16.42578125" customWidth="1"/>
    <col min="24" max="24" width="17.5703125" customWidth="1"/>
    <col min="25" max="25" width="16.28515625" customWidth="1"/>
    <col min="26" max="26" width="17" customWidth="1"/>
    <col min="27" max="27" width="17.5703125" customWidth="1"/>
    <col min="28" max="28" width="18.28515625" customWidth="1"/>
    <col min="29" max="29" width="17" customWidth="1"/>
    <col min="30" max="30" width="18.28515625" customWidth="1"/>
    <col min="31" max="32" width="16.28515625" customWidth="1"/>
    <col min="33" max="33" width="16.42578125" customWidth="1"/>
    <col min="34" max="34" width="16.28515625" customWidth="1"/>
    <col min="35" max="36" width="15.28515625" customWidth="1"/>
    <col min="37" max="37" width="16.42578125" customWidth="1"/>
    <col min="38" max="38" width="16.28515625" customWidth="1"/>
    <col min="39" max="39" width="17.5703125" customWidth="1"/>
    <col min="40" max="40" width="18.5703125" customWidth="1"/>
    <col min="41" max="42" width="17.5703125" customWidth="1"/>
    <col min="43" max="43" width="15.28515625" customWidth="1"/>
    <col min="44" max="44" width="13.85546875" customWidth="1"/>
    <col min="45" max="46" width="17.5703125" customWidth="1"/>
    <col min="47" max="49" width="14.85546875" customWidth="1"/>
    <col min="50" max="51" width="17.5703125" customWidth="1"/>
    <col min="52" max="52" width="14.28515625" customWidth="1"/>
    <col min="53" max="54" width="15.28515625" customWidth="1"/>
    <col min="55" max="55" width="16.28515625" customWidth="1"/>
    <col min="56" max="56" width="13.85546875" customWidth="1"/>
    <col min="57" max="57" width="15.28515625" customWidth="1"/>
    <col min="58" max="58" width="15.85546875" customWidth="1"/>
    <col min="59" max="59" width="16.28515625" customWidth="1"/>
    <col min="60" max="60" width="8.5703125" bestFit="1" customWidth="1"/>
    <col min="61" max="61" width="8.7109375" bestFit="1" customWidth="1"/>
    <col min="62" max="64" width="16.42578125" bestFit="1" customWidth="1"/>
    <col min="65" max="65" width="14.85546875" bestFit="1" customWidth="1"/>
    <col min="66" max="66" width="17.5703125" bestFit="1" customWidth="1"/>
    <col min="67" max="68" width="18.5703125" bestFit="1" customWidth="1"/>
    <col min="69" max="69" width="17.28515625" customWidth="1"/>
    <col min="70" max="70" width="12.7109375" bestFit="1" customWidth="1"/>
    <col min="71" max="71" width="17" bestFit="1" customWidth="1"/>
    <col min="76" max="76" width="14.85546875" bestFit="1" customWidth="1"/>
    <col min="78" max="78" width="13.85546875" bestFit="1" customWidth="1"/>
    <col min="81" max="81" width="17" bestFit="1" customWidth="1"/>
  </cols>
  <sheetData>
    <row r="1" spans="1:115" ht="15.75" thickBot="1">
      <c r="B1" s="124" t="s">
        <v>312</v>
      </c>
    </row>
    <row r="2" spans="1:115">
      <c r="E2" s="125"/>
      <c r="F2" s="541" t="s">
        <v>625</v>
      </c>
      <c r="G2" s="539"/>
      <c r="H2" s="538" t="s">
        <v>626</v>
      </c>
      <c r="I2" s="539"/>
      <c r="J2" s="538" t="s">
        <v>627</v>
      </c>
      <c r="K2" s="539"/>
      <c r="L2" s="538" t="s">
        <v>628</v>
      </c>
      <c r="M2" s="542"/>
      <c r="N2" s="538" t="s">
        <v>629</v>
      </c>
      <c r="O2" s="539"/>
      <c r="P2" s="538" t="s">
        <v>630</v>
      </c>
      <c r="Q2" s="539"/>
      <c r="R2" s="538" t="s">
        <v>631</v>
      </c>
      <c r="S2" s="539"/>
      <c r="T2" s="538" t="s">
        <v>632</v>
      </c>
      <c r="U2" s="539"/>
      <c r="V2" s="538" t="s">
        <v>633</v>
      </c>
      <c r="W2" s="539"/>
      <c r="X2" s="538" t="s">
        <v>634</v>
      </c>
      <c r="Y2" s="540"/>
      <c r="Z2" s="538" t="s">
        <v>635</v>
      </c>
      <c r="AA2" s="539"/>
      <c r="AB2" s="538" t="s">
        <v>636</v>
      </c>
      <c r="AC2" s="539"/>
    </row>
    <row r="3" spans="1:115" ht="25.5">
      <c r="B3" s="126" t="s">
        <v>289</v>
      </c>
      <c r="C3" s="126" t="s">
        <v>159</v>
      </c>
      <c r="D3" s="126" t="s">
        <v>151</v>
      </c>
      <c r="E3" s="127" t="s">
        <v>150</v>
      </c>
      <c r="F3" s="227" t="s">
        <v>151</v>
      </c>
      <c r="G3" s="228" t="s">
        <v>150</v>
      </c>
      <c r="H3" s="229" t="s">
        <v>151</v>
      </c>
      <c r="I3" s="230" t="s">
        <v>150</v>
      </c>
      <c r="J3" s="227" t="s">
        <v>151</v>
      </c>
      <c r="K3" s="228" t="s">
        <v>150</v>
      </c>
      <c r="L3" s="231" t="s">
        <v>151</v>
      </c>
      <c r="M3" s="232" t="s">
        <v>150</v>
      </c>
      <c r="N3" s="233" t="s">
        <v>151</v>
      </c>
      <c r="O3" s="234" t="s">
        <v>150</v>
      </c>
      <c r="P3" s="231" t="s">
        <v>151</v>
      </c>
      <c r="Q3" s="232" t="s">
        <v>150</v>
      </c>
      <c r="R3" s="142" t="s">
        <v>151</v>
      </c>
      <c r="S3" s="142" t="s">
        <v>150</v>
      </c>
      <c r="T3" s="231" t="s">
        <v>151</v>
      </c>
      <c r="U3" s="232" t="s">
        <v>150</v>
      </c>
      <c r="V3" s="231" t="s">
        <v>151</v>
      </c>
      <c r="W3" s="232" t="s">
        <v>150</v>
      </c>
      <c r="X3" s="231" t="s">
        <v>151</v>
      </c>
      <c r="Y3" s="232" t="s">
        <v>150</v>
      </c>
      <c r="Z3" s="231" t="s">
        <v>151</v>
      </c>
      <c r="AA3" s="232" t="s">
        <v>150</v>
      </c>
      <c r="AB3" s="231" t="s">
        <v>151</v>
      </c>
      <c r="AC3" s="232" t="s">
        <v>150</v>
      </c>
    </row>
    <row r="4" spans="1:115">
      <c r="B4" s="128" t="s">
        <v>149</v>
      </c>
      <c r="C4" s="128" t="s">
        <v>313</v>
      </c>
      <c r="D4" s="129">
        <f>+F4+H4+J4+L4+N4+P4+R4+T4+V4+X4+Z4</f>
        <v>3661846972.046</v>
      </c>
      <c r="E4" s="129">
        <f>+G4+I4+K4+M4+O4+Q4+S4+U4+W4+Y4+AA4+AC4</f>
        <v>3589024196.1700001</v>
      </c>
      <c r="F4" s="236">
        <v>487308899.13999999</v>
      </c>
      <c r="G4" s="236"/>
      <c r="H4" s="238">
        <v>121671373.22</v>
      </c>
      <c r="I4" s="238"/>
      <c r="J4" s="236">
        <v>87382950.620000005</v>
      </c>
      <c r="K4" s="236">
        <v>160567756.16999999</v>
      </c>
      <c r="L4" s="240">
        <v>3197992.7360000014</v>
      </c>
      <c r="M4" s="240"/>
      <c r="N4" s="242">
        <v>60789681.840000004</v>
      </c>
      <c r="O4" s="242"/>
      <c r="P4" s="130">
        <v>548471952.0999999</v>
      </c>
      <c r="Q4" s="130"/>
      <c r="R4" s="144">
        <v>375088715.52999997</v>
      </c>
      <c r="S4" s="144"/>
      <c r="T4" s="62">
        <v>1046798100</v>
      </c>
      <c r="U4" s="62">
        <v>1790576000</v>
      </c>
      <c r="V4" s="62">
        <v>632691000</v>
      </c>
      <c r="W4" s="62">
        <v>1565788000</v>
      </c>
      <c r="X4" s="62">
        <v>298776856.86000001</v>
      </c>
      <c r="Y4" s="62">
        <v>72096517</v>
      </c>
      <c r="Z4" s="62">
        <v>-330550</v>
      </c>
      <c r="AA4" s="62">
        <v>-330550</v>
      </c>
      <c r="AB4" s="62">
        <v>326473</v>
      </c>
      <c r="AC4" s="62">
        <v>326473</v>
      </c>
    </row>
    <row r="5" spans="1:115">
      <c r="B5" s="128" t="s">
        <v>101</v>
      </c>
      <c r="C5" s="128" t="s">
        <v>314</v>
      </c>
      <c r="D5" s="129">
        <f t="shared" ref="D5:E6" si="0">+F5+H5+J5+L5+N5+P5+R5+T5+V5+X5+Z5</f>
        <v>104312075008.57399</v>
      </c>
      <c r="E5" s="129">
        <f>+G5+I5+K5+M5+O5+Q5+S5+U5+W5+Y5+AA5</f>
        <v>49148599273.18</v>
      </c>
      <c r="F5" s="236">
        <v>44916211235.080002</v>
      </c>
      <c r="G5" s="236"/>
      <c r="H5" s="238">
        <v>3971821423.9900007</v>
      </c>
      <c r="I5" s="238"/>
      <c r="J5" s="236">
        <v>7726518295.04</v>
      </c>
      <c r="K5" s="236">
        <v>49148599273.18</v>
      </c>
      <c r="L5" s="240">
        <v>2646253429.5440001</v>
      </c>
      <c r="M5" s="240"/>
      <c r="N5" s="242">
        <v>7391687414.96</v>
      </c>
      <c r="O5" s="242"/>
      <c r="P5" s="130">
        <v>8599532965.6499977</v>
      </c>
      <c r="Q5" s="130"/>
      <c r="R5" s="144">
        <v>29060050244.310001</v>
      </c>
      <c r="S5" s="144"/>
      <c r="T5" s="243"/>
      <c r="U5" s="244"/>
      <c r="V5" s="243"/>
      <c r="W5" s="244"/>
      <c r="X5" s="243"/>
      <c r="Y5" s="244"/>
      <c r="Z5" s="243"/>
      <c r="AA5" s="244"/>
      <c r="AB5" s="243"/>
      <c r="AC5" s="244"/>
    </row>
    <row r="6" spans="1:115">
      <c r="B6" s="128" t="s">
        <v>260</v>
      </c>
      <c r="C6" s="128" t="s">
        <v>315</v>
      </c>
      <c r="D6" s="129">
        <f t="shared" si="0"/>
        <v>0</v>
      </c>
      <c r="E6" s="129">
        <f t="shared" si="0"/>
        <v>0</v>
      </c>
      <c r="F6" s="235"/>
      <c r="G6" s="236"/>
      <c r="H6" s="237"/>
      <c r="I6" s="238"/>
      <c r="J6" s="235"/>
      <c r="K6" s="236"/>
      <c r="L6" s="239"/>
      <c r="M6" s="240"/>
      <c r="N6" s="241"/>
      <c r="O6" s="242"/>
      <c r="P6" s="129"/>
      <c r="Q6" s="130"/>
      <c r="R6" s="144"/>
      <c r="S6" s="144"/>
      <c r="T6" s="243"/>
      <c r="U6" s="244"/>
      <c r="V6" s="243"/>
      <c r="W6" s="244"/>
      <c r="X6" s="243"/>
      <c r="Y6" s="244"/>
      <c r="Z6" s="243"/>
      <c r="AA6" s="244"/>
      <c r="AB6" s="243"/>
      <c r="AC6" s="244"/>
    </row>
    <row r="7" spans="1:115" ht="15.75" thickBot="1">
      <c r="B7" s="128" t="s">
        <v>165</v>
      </c>
      <c r="C7" s="131" t="s">
        <v>297</v>
      </c>
      <c r="D7" s="132">
        <f t="shared" ref="D7:J7" si="1">SUM(D4:D6)</f>
        <v>107973921980.62</v>
      </c>
      <c r="E7" s="245">
        <f>SUM(E4:E6)</f>
        <v>52737623469.349998</v>
      </c>
      <c r="F7" s="246">
        <f t="shared" si="1"/>
        <v>45403520134.220001</v>
      </c>
      <c r="G7" s="247">
        <f t="shared" si="1"/>
        <v>0</v>
      </c>
      <c r="H7" s="248">
        <f t="shared" si="1"/>
        <v>4093492797.2100005</v>
      </c>
      <c r="I7" s="249">
        <f t="shared" si="1"/>
        <v>0</v>
      </c>
      <c r="J7" s="246">
        <f t="shared" si="1"/>
        <v>7813901245.6599998</v>
      </c>
      <c r="K7" s="247">
        <f>SUM(K4:K6)</f>
        <v>49309167029.349998</v>
      </c>
      <c r="L7" s="250">
        <f t="shared" ref="L7:Q7" si="2">SUM(L4:L6)</f>
        <v>2649451422.2800002</v>
      </c>
      <c r="M7" s="251">
        <f t="shared" si="2"/>
        <v>0</v>
      </c>
      <c r="N7" s="252">
        <f t="shared" si="2"/>
        <v>7452477096.8000002</v>
      </c>
      <c r="O7" s="253">
        <f t="shared" si="2"/>
        <v>0</v>
      </c>
      <c r="P7" s="132">
        <f t="shared" si="2"/>
        <v>9148004917.7499981</v>
      </c>
      <c r="Q7" s="254">
        <f t="shared" si="2"/>
        <v>0</v>
      </c>
      <c r="R7" s="173">
        <f>SUM(R4:R6)</f>
        <v>29435138959.84</v>
      </c>
      <c r="S7" s="255">
        <f>SUM(S4:S6)</f>
        <v>0</v>
      </c>
      <c r="T7" s="256"/>
      <c r="U7" s="257"/>
      <c r="V7" s="256"/>
      <c r="W7" s="257"/>
      <c r="X7" s="256"/>
      <c r="Y7" s="257"/>
      <c r="Z7" s="256"/>
      <c r="AA7" s="257"/>
      <c r="AB7" s="256"/>
      <c r="AC7" s="257"/>
    </row>
    <row r="8" spans="1:115">
      <c r="B8" s="124" t="s">
        <v>316</v>
      </c>
      <c r="D8" s="146"/>
    </row>
    <row r="9" spans="1:115">
      <c r="B9" s="125" t="s">
        <v>317</v>
      </c>
    </row>
    <row r="10" spans="1:115">
      <c r="A10" t="s">
        <v>317</v>
      </c>
      <c r="B10" t="s">
        <v>317</v>
      </c>
      <c r="C10" t="s">
        <v>317</v>
      </c>
      <c r="D10" t="s">
        <v>317</v>
      </c>
      <c r="BK10" s="532"/>
      <c r="BL10" s="532"/>
      <c r="BM10" s="532"/>
      <c r="BN10" s="532"/>
      <c r="BO10" s="532"/>
      <c r="BP10" s="532"/>
      <c r="BQ10" s="532"/>
      <c r="BR10" s="532"/>
      <c r="BS10" s="532"/>
      <c r="BT10" s="532"/>
      <c r="BU10" s="532"/>
      <c r="BV10" s="532"/>
      <c r="BW10" s="532"/>
      <c r="BX10" s="532"/>
      <c r="BY10" s="532"/>
      <c r="BZ10" s="532"/>
      <c r="CA10" s="532"/>
      <c r="CB10" s="532"/>
      <c r="CC10" s="532"/>
      <c r="CD10" s="532"/>
      <c r="CE10" s="532"/>
      <c r="CF10" s="532"/>
      <c r="CG10" s="532"/>
      <c r="CH10" s="532"/>
      <c r="CI10" s="532"/>
      <c r="CJ10" s="532"/>
      <c r="CK10" s="532"/>
      <c r="CL10" s="532"/>
      <c r="CM10" s="532"/>
      <c r="CN10" s="532"/>
      <c r="CO10" s="532"/>
      <c r="CP10" s="532"/>
      <c r="CQ10" s="532"/>
      <c r="CR10" s="532"/>
      <c r="CS10" s="532"/>
      <c r="CT10" s="532"/>
      <c r="CU10" s="532"/>
      <c r="CV10" s="532"/>
      <c r="CW10" s="532"/>
      <c r="CX10" s="532"/>
      <c r="CY10" s="532"/>
      <c r="CZ10" s="532"/>
      <c r="DA10" s="532"/>
      <c r="DB10" s="532"/>
      <c r="DC10" s="532"/>
      <c r="DD10" s="532"/>
      <c r="DE10" s="532"/>
      <c r="DF10" s="532"/>
      <c r="DG10" s="532"/>
      <c r="DH10" s="532"/>
      <c r="DI10" s="532"/>
      <c r="DJ10" s="532"/>
      <c r="DK10" s="532"/>
    </row>
    <row r="11" spans="1:115" ht="15.75" thickBot="1">
      <c r="B11" s="463" t="s">
        <v>318</v>
      </c>
    </row>
    <row r="12" spans="1:115">
      <c r="F12" s="125"/>
      <c r="G12" s="546" t="s">
        <v>625</v>
      </c>
      <c r="H12" s="547"/>
      <c r="I12" s="548"/>
      <c r="J12" s="546" t="s">
        <v>626</v>
      </c>
      <c r="K12" s="547"/>
      <c r="L12" s="548"/>
      <c r="M12" s="546" t="s">
        <v>627</v>
      </c>
      <c r="N12" s="547"/>
      <c r="O12" s="548"/>
      <c r="P12" s="546" t="s">
        <v>628</v>
      </c>
      <c r="Q12" s="547"/>
      <c r="R12" s="547"/>
      <c r="S12" s="546" t="s">
        <v>629</v>
      </c>
      <c r="T12" s="547"/>
      <c r="U12" s="548"/>
      <c r="V12" s="546" t="s">
        <v>630</v>
      </c>
      <c r="W12" s="547"/>
      <c r="X12" s="548"/>
      <c r="Y12" s="549" t="s">
        <v>631</v>
      </c>
      <c r="Z12" s="550"/>
      <c r="AA12" s="551"/>
      <c r="AB12" s="552" t="s">
        <v>632</v>
      </c>
      <c r="AC12" s="553"/>
      <c r="AD12" s="553"/>
      <c r="AE12" s="552" t="s">
        <v>633</v>
      </c>
      <c r="AF12" s="553"/>
      <c r="AG12" s="554"/>
      <c r="AH12" s="552" t="s">
        <v>634</v>
      </c>
      <c r="AI12" s="553"/>
      <c r="AJ12" s="554"/>
      <c r="AK12" s="552" t="s">
        <v>635</v>
      </c>
      <c r="AL12" s="553"/>
      <c r="AM12" s="554"/>
      <c r="AN12" s="543" t="s">
        <v>637</v>
      </c>
      <c r="AO12" s="545"/>
      <c r="AP12" s="544"/>
    </row>
    <row r="13" spans="1:115" ht="38.25">
      <c r="B13" s="126" t="s">
        <v>289</v>
      </c>
      <c r="C13" s="126" t="s">
        <v>159</v>
      </c>
      <c r="D13" s="126" t="s">
        <v>319</v>
      </c>
      <c r="E13" s="126" t="s">
        <v>320</v>
      </c>
      <c r="F13" s="127" t="s">
        <v>321</v>
      </c>
      <c r="G13" s="227" t="s">
        <v>319</v>
      </c>
      <c r="H13" s="126" t="s">
        <v>320</v>
      </c>
      <c r="I13" s="228" t="s">
        <v>321</v>
      </c>
      <c r="J13" s="229" t="s">
        <v>319</v>
      </c>
      <c r="K13" s="133" t="s">
        <v>320</v>
      </c>
      <c r="L13" s="230" t="s">
        <v>321</v>
      </c>
      <c r="M13" s="227" t="s">
        <v>319</v>
      </c>
      <c r="N13" s="126" t="s">
        <v>320</v>
      </c>
      <c r="O13" s="228" t="s">
        <v>321</v>
      </c>
      <c r="P13" s="227" t="s">
        <v>319</v>
      </c>
      <c r="Q13" s="127" t="s">
        <v>320</v>
      </c>
      <c r="R13" s="232" t="s">
        <v>321</v>
      </c>
      <c r="S13" s="227" t="s">
        <v>319</v>
      </c>
      <c r="T13" s="127" t="s">
        <v>320</v>
      </c>
      <c r="U13" s="258" t="s">
        <v>321</v>
      </c>
      <c r="V13" s="227" t="s">
        <v>319</v>
      </c>
      <c r="W13" s="127" t="s">
        <v>320</v>
      </c>
      <c r="X13" s="258" t="s">
        <v>321</v>
      </c>
      <c r="Y13" s="142" t="s">
        <v>319</v>
      </c>
      <c r="Z13" s="142" t="s">
        <v>320</v>
      </c>
      <c r="AA13" s="142" t="s">
        <v>321</v>
      </c>
      <c r="AB13" s="227" t="s">
        <v>319</v>
      </c>
      <c r="AC13" s="127" t="s">
        <v>320</v>
      </c>
      <c r="AD13" s="232" t="s">
        <v>321</v>
      </c>
      <c r="AE13" s="227" t="s">
        <v>319</v>
      </c>
      <c r="AF13" s="127" t="s">
        <v>320</v>
      </c>
      <c r="AG13" s="258" t="s">
        <v>321</v>
      </c>
      <c r="AH13" s="227" t="s">
        <v>319</v>
      </c>
      <c r="AI13" s="127" t="s">
        <v>320</v>
      </c>
      <c r="AJ13" s="258" t="s">
        <v>321</v>
      </c>
      <c r="AK13" s="227" t="s">
        <v>319</v>
      </c>
      <c r="AL13" s="127" t="s">
        <v>320</v>
      </c>
      <c r="AM13" s="258" t="s">
        <v>321</v>
      </c>
      <c r="AN13" s="227" t="s">
        <v>319</v>
      </c>
      <c r="AO13" s="127" t="s">
        <v>320</v>
      </c>
      <c r="AP13" s="258" t="s">
        <v>321</v>
      </c>
    </row>
    <row r="14" spans="1:115">
      <c r="B14" s="128" t="s">
        <v>149</v>
      </c>
      <c r="C14" s="128" t="s">
        <v>151</v>
      </c>
      <c r="D14" s="129">
        <f>+G14+J14+M14+P14+S14+V14+Y14+AB14+AE14+AH14+AK14</f>
        <v>135490200739.73</v>
      </c>
      <c r="E14" s="129">
        <f t="shared" ref="E14:E15" si="3">+H14+K14+N14+Q14+T14+W14+Z14+AC14+AF14+AI14+AL14</f>
        <v>706853302.06999993</v>
      </c>
      <c r="F14" s="129">
        <f>+I14+L14+O14+R14+U14+X14+AA14+AD14+AG14+AJ14+AM14</f>
        <v>134783347437.65999</v>
      </c>
      <c r="G14" s="235">
        <v>42439573218.860001</v>
      </c>
      <c r="H14" s="129">
        <v>706853302.06999993</v>
      </c>
      <c r="I14" s="236">
        <v>41732719916.790001</v>
      </c>
      <c r="J14" s="144">
        <v>17882259968.669998</v>
      </c>
      <c r="K14" s="224"/>
      <c r="L14" s="238">
        <f>+J14-K14</f>
        <v>17882259968.669998</v>
      </c>
      <c r="M14" s="457">
        <v>2577364442.9899998</v>
      </c>
      <c r="N14" s="129"/>
      <c r="O14" s="236">
        <f>+M14</f>
        <v>2577364442.9899998</v>
      </c>
      <c r="P14" s="259">
        <v>5468771231.5000019</v>
      </c>
      <c r="Q14" s="130">
        <v>0</v>
      </c>
      <c r="R14" s="260">
        <v>5468771231.5000019</v>
      </c>
      <c r="S14" s="129">
        <v>8390447478.4700003</v>
      </c>
      <c r="T14" s="129"/>
      <c r="U14" s="130">
        <v>8390447478.4700003</v>
      </c>
      <c r="V14" s="462">
        <v>57680284004.82</v>
      </c>
      <c r="W14" s="129"/>
      <c r="X14" s="462">
        <v>57680284004.82</v>
      </c>
      <c r="Y14" s="144"/>
      <c r="Z14" s="144"/>
      <c r="AA14" s="144"/>
      <c r="AB14" s="62">
        <v>738370360.26999998</v>
      </c>
      <c r="AC14">
        <v>0</v>
      </c>
      <c r="AD14" s="260">
        <v>738370360.26999998</v>
      </c>
      <c r="AE14" s="261">
        <v>266338000</v>
      </c>
      <c r="AG14" s="262">
        <f>+AE14+AF14</f>
        <v>266338000</v>
      </c>
      <c r="AH14" s="261">
        <v>41084105.140000001</v>
      </c>
      <c r="AI14">
        <v>0</v>
      </c>
      <c r="AJ14" s="262">
        <v>41084105.140000001</v>
      </c>
      <c r="AK14" s="261">
        <v>5707929.0100000016</v>
      </c>
      <c r="AL14">
        <v>0</v>
      </c>
      <c r="AM14" s="262">
        <v>5707929.0100000016</v>
      </c>
      <c r="AP14" s="278"/>
    </row>
    <row r="15" spans="1:115">
      <c r="B15" s="128" t="s">
        <v>322</v>
      </c>
      <c r="C15" s="128" t="s">
        <v>323</v>
      </c>
      <c r="D15" s="129">
        <f>+G15+J15+M15+P15+S15+V15+Y15+AB15+AE15+AH15+AK15+AN15</f>
        <v>398602757430.28998</v>
      </c>
      <c r="E15" s="129">
        <f t="shared" si="3"/>
        <v>0</v>
      </c>
      <c r="F15" s="129">
        <f>+I15+L15+O15+R15+U15+X15+AA15+AD15+AG15+AJ15+AM15+AP15</f>
        <v>398602757430.28998</v>
      </c>
      <c r="G15" s="235"/>
      <c r="H15" s="129"/>
      <c r="I15" s="236">
        <f>+G15</f>
        <v>0</v>
      </c>
      <c r="J15" s="144">
        <v>5825400350.9500046</v>
      </c>
      <c r="K15" s="224"/>
      <c r="L15" s="238">
        <f>+J15-K15</f>
        <v>5825400350.9500046</v>
      </c>
      <c r="M15" s="457">
        <v>153054899119</v>
      </c>
      <c r="N15" s="129"/>
      <c r="O15" s="236">
        <f>+M15</f>
        <v>153054899119</v>
      </c>
      <c r="P15" s="235"/>
      <c r="Q15" s="130"/>
      <c r="R15" s="260"/>
      <c r="S15" s="129">
        <v>215129963052.88</v>
      </c>
      <c r="T15" s="129"/>
      <c r="U15" s="130">
        <v>215129963052.88</v>
      </c>
      <c r="V15" s="129"/>
      <c r="W15" s="129"/>
      <c r="X15" s="129"/>
      <c r="Y15" s="144"/>
      <c r="Z15" s="144"/>
      <c r="AA15" s="144"/>
      <c r="AB15" s="243">
        <v>806204639.73000002</v>
      </c>
      <c r="AD15" s="260">
        <f>+AB15+AC15</f>
        <v>806204639.73000002</v>
      </c>
      <c r="AE15" s="243">
        <v>1184697000</v>
      </c>
      <c r="AG15" s="262">
        <f>+AE15+AF15</f>
        <v>1184697000</v>
      </c>
      <c r="AH15" s="261"/>
      <c r="AJ15" s="262">
        <f>+AH15+AI15</f>
        <v>0</v>
      </c>
      <c r="AK15" s="243"/>
      <c r="AM15" s="262">
        <f>+AK15+AL15</f>
        <v>0</v>
      </c>
      <c r="AN15" s="278">
        <v>22601593267.73</v>
      </c>
      <c r="AP15" s="278">
        <v>22601593267.73</v>
      </c>
    </row>
    <row r="16" spans="1:115">
      <c r="B16" s="128" t="s">
        <v>260</v>
      </c>
      <c r="C16" s="128" t="s">
        <v>324</v>
      </c>
      <c r="D16" s="132">
        <f t="shared" ref="D16:E16" si="4">SUM(D17:D18)</f>
        <v>388899905695.28998</v>
      </c>
      <c r="E16" s="132">
        <f t="shared" si="4"/>
        <v>0</v>
      </c>
      <c r="F16" s="245">
        <f>SUM(F17:F18)</f>
        <v>236244489369.58002</v>
      </c>
      <c r="G16" s="263">
        <f t="shared" ref="G16:H16" si="5">SUM(G17:G18)</f>
        <v>10753129536.190001</v>
      </c>
      <c r="H16" s="132">
        <f t="shared" si="5"/>
        <v>0</v>
      </c>
      <c r="I16" s="264">
        <f>SUM(I17:I18)</f>
        <v>10753129536.190001</v>
      </c>
      <c r="J16" s="265">
        <f t="shared" ref="J16:K16" si="6">SUM(J17:J18)</f>
        <v>0</v>
      </c>
      <c r="K16" s="266">
        <f t="shared" si="6"/>
        <v>0</v>
      </c>
      <c r="L16" s="267">
        <f>SUM(L17:L18)</f>
        <v>0</v>
      </c>
      <c r="M16" s="263">
        <f>SUM(M17:M18)</f>
        <v>152655416325.70999</v>
      </c>
      <c r="N16" s="132">
        <f>SUM(N17:N18)</f>
        <v>0</v>
      </c>
      <c r="O16" s="264">
        <f>+M16-N16</f>
        <v>152655416325.70999</v>
      </c>
      <c r="P16" s="263">
        <f t="shared" ref="P16:Q16" si="7">SUM(P17:P18)</f>
        <v>3651283037.0300016</v>
      </c>
      <c r="Q16" s="245">
        <f t="shared" si="7"/>
        <v>0</v>
      </c>
      <c r="R16" s="268">
        <f>SUM(R17:R18)</f>
        <v>3651283037.0300016</v>
      </c>
      <c r="S16" s="252">
        <f t="shared" ref="S16:T16" si="8">SUM(S17:S18)</f>
        <v>218271802992.38</v>
      </c>
      <c r="T16" s="252">
        <f t="shared" si="8"/>
        <v>0</v>
      </c>
      <c r="U16" s="269">
        <f>SUM(U17:U18)</f>
        <v>218271802992.38</v>
      </c>
      <c r="V16" s="132">
        <f t="shared" ref="V16:W16" si="9">SUM(V17:V18)</f>
        <v>3461838604.4100037</v>
      </c>
      <c r="W16" s="132">
        <f t="shared" si="9"/>
        <v>0</v>
      </c>
      <c r="X16" s="245">
        <f>SUM(X17:X18)</f>
        <v>3461838604.4100037</v>
      </c>
      <c r="Y16" s="173">
        <f>SUM(Y17:Y18)</f>
        <v>0</v>
      </c>
      <c r="Z16" s="173">
        <f t="shared" ref="Z16:AL16" si="10">SUM(Z17:Z18)</f>
        <v>0</v>
      </c>
      <c r="AA16" s="173">
        <f t="shared" si="10"/>
        <v>0</v>
      </c>
      <c r="AB16" s="132">
        <f t="shared" si="10"/>
        <v>0</v>
      </c>
      <c r="AC16" s="132">
        <f t="shared" si="10"/>
        <v>0</v>
      </c>
      <c r="AD16" s="245">
        <f>SUM(AD17:AD18)</f>
        <v>0</v>
      </c>
      <c r="AE16" s="263">
        <f t="shared" si="10"/>
        <v>0</v>
      </c>
      <c r="AF16" s="132">
        <f t="shared" si="10"/>
        <v>0</v>
      </c>
      <c r="AG16" s="264">
        <f>SUM(AG17:AG18)</f>
        <v>0</v>
      </c>
      <c r="AH16" s="263">
        <f t="shared" si="10"/>
        <v>14868111.140000001</v>
      </c>
      <c r="AI16" s="132">
        <f t="shared" si="10"/>
        <v>0</v>
      </c>
      <c r="AJ16" s="264">
        <f>SUM(AJ17:AJ18)</f>
        <v>14868111.140000001</v>
      </c>
      <c r="AK16" s="263">
        <f t="shared" si="10"/>
        <v>91567088.430000007</v>
      </c>
      <c r="AL16" s="132">
        <f t="shared" si="10"/>
        <v>0</v>
      </c>
      <c r="AM16" s="264">
        <f>SUM(AM17:AM18)</f>
        <v>91567088.430000007</v>
      </c>
      <c r="AP16" s="62"/>
    </row>
    <row r="17" spans="1:115">
      <c r="B17" s="128" t="s">
        <v>325</v>
      </c>
      <c r="C17" s="128" t="s">
        <v>326</v>
      </c>
      <c r="D17" s="129">
        <f>+G17+J17+M17+P17+S17+V17+Y17+AB17+AE17+AH17+AK17+AP17</f>
        <v>388899905695.28998</v>
      </c>
      <c r="E17" s="129">
        <f>+H17+K17+N17+Q17+T17+W17+Z17+AC17+AF17+AI17+AL17</f>
        <v>0</v>
      </c>
      <c r="F17" s="129">
        <f>+I17+L17+O17+R17+U17+X17+AA17+AD17+AG17+AJ17+AM17+AP17</f>
        <v>236244489369.58002</v>
      </c>
      <c r="G17" s="235">
        <v>10753129536.190001</v>
      </c>
      <c r="H17" s="129">
        <v>0</v>
      </c>
      <c r="I17" s="236">
        <f>+G17-H17</f>
        <v>10753129536.190001</v>
      </c>
      <c r="J17" s="237"/>
      <c r="K17" s="224"/>
      <c r="L17" s="238"/>
      <c r="M17" s="235">
        <v>152655416325.70999</v>
      </c>
      <c r="N17" s="129"/>
      <c r="O17" s="236"/>
      <c r="P17" s="129">
        <v>3651283037.0300016</v>
      </c>
      <c r="Q17" s="130"/>
      <c r="R17" s="260">
        <f>+P17</f>
        <v>3651283037.0300016</v>
      </c>
      <c r="S17" s="129">
        <v>218271802992.38</v>
      </c>
      <c r="T17" s="129"/>
      <c r="U17" s="130">
        <v>218271802992.38</v>
      </c>
      <c r="V17" s="462">
        <v>3461838604.4100037</v>
      </c>
      <c r="W17" s="129"/>
      <c r="X17" s="462">
        <v>3461838604.4100037</v>
      </c>
      <c r="Y17" s="144"/>
      <c r="Z17" s="144"/>
      <c r="AA17" s="144"/>
      <c r="AB17" s="243"/>
      <c r="AD17" s="260"/>
      <c r="AE17" s="243"/>
      <c r="AG17" s="262"/>
      <c r="AH17" s="243">
        <v>14868111.140000001</v>
      </c>
      <c r="AJ17" s="262">
        <f>+AH17</f>
        <v>14868111.140000001</v>
      </c>
      <c r="AK17" s="261">
        <v>91567088.430000007</v>
      </c>
      <c r="AM17" s="262">
        <f>+AK17</f>
        <v>91567088.430000007</v>
      </c>
      <c r="AP17" s="278"/>
    </row>
    <row r="18" spans="1:115">
      <c r="B18" s="128" t="s">
        <v>327</v>
      </c>
      <c r="C18" s="128" t="s">
        <v>328</v>
      </c>
      <c r="D18" s="129">
        <f>+G18+J18+M18+P18+S18+V18+Y18+AB18+AE18+AH18+AK18</f>
        <v>0</v>
      </c>
      <c r="E18" s="129">
        <f>+H18+K18+N18+Q18+T18+W18+Z18+AC18+AF18+AI18+AL18</f>
        <v>0</v>
      </c>
      <c r="F18" s="129">
        <f>+I18+L18+O18+R18+U18+X18+AA18+AD18+AG18+AJ18+AM18</f>
        <v>0</v>
      </c>
      <c r="G18" s="235"/>
      <c r="H18" s="129"/>
      <c r="I18" s="236">
        <f>+G18-H18</f>
        <v>0</v>
      </c>
      <c r="J18" s="237"/>
      <c r="K18" s="224"/>
      <c r="L18" s="238"/>
      <c r="M18" s="235"/>
      <c r="N18" s="129"/>
      <c r="O18" s="236"/>
      <c r="P18" s="235"/>
      <c r="Q18" s="130"/>
      <c r="R18" s="260"/>
      <c r="S18" s="129"/>
      <c r="T18" s="129"/>
      <c r="U18" s="130"/>
      <c r="V18" s="129"/>
      <c r="W18" s="129"/>
      <c r="X18" s="130"/>
      <c r="Y18" s="144"/>
      <c r="Z18" s="144"/>
      <c r="AA18" s="144"/>
      <c r="AB18" s="243"/>
      <c r="AE18" s="243"/>
      <c r="AG18" s="244"/>
      <c r="AH18" s="243"/>
      <c r="AJ18" s="244"/>
      <c r="AK18" s="243"/>
      <c r="AM18" s="244"/>
    </row>
    <row r="19" spans="1:115" ht="15.75" thickBot="1">
      <c r="B19" s="128" t="s">
        <v>165</v>
      </c>
      <c r="C19" s="128" t="s">
        <v>150</v>
      </c>
      <c r="D19" s="132">
        <f t="shared" ref="D19:AM19" si="11">+D14+D15-D16</f>
        <v>145193052474.72998</v>
      </c>
      <c r="E19" s="132">
        <f t="shared" si="11"/>
        <v>706853302.06999993</v>
      </c>
      <c r="F19" s="245">
        <f>+F14+F15-F16</f>
        <v>297141615498.36993</v>
      </c>
      <c r="G19" s="246">
        <f t="shared" si="11"/>
        <v>31686443682.669998</v>
      </c>
      <c r="H19" s="270">
        <f t="shared" si="11"/>
        <v>706853302.06999993</v>
      </c>
      <c r="I19" s="271">
        <f>+I14+I15-I16</f>
        <v>30979590380.599998</v>
      </c>
      <c r="J19" s="248">
        <f t="shared" si="11"/>
        <v>23707660319.620003</v>
      </c>
      <c r="K19" s="272">
        <f t="shared" si="11"/>
        <v>0</v>
      </c>
      <c r="L19" s="273">
        <f t="shared" si="11"/>
        <v>23707660319.620003</v>
      </c>
      <c r="M19" s="246">
        <f t="shared" si="11"/>
        <v>2976847236.2799988</v>
      </c>
      <c r="N19" s="270">
        <f t="shared" si="11"/>
        <v>0</v>
      </c>
      <c r="O19" s="271">
        <f t="shared" si="11"/>
        <v>2976847236.2799988</v>
      </c>
      <c r="P19" s="246">
        <f t="shared" si="11"/>
        <v>1817488194.4700003</v>
      </c>
      <c r="Q19" s="274">
        <f t="shared" si="11"/>
        <v>0</v>
      </c>
      <c r="R19" s="275">
        <f t="shared" si="11"/>
        <v>1817488194.4700003</v>
      </c>
      <c r="S19" s="252">
        <f t="shared" si="11"/>
        <v>5248607538.9700012</v>
      </c>
      <c r="T19" s="252">
        <f t="shared" si="11"/>
        <v>0</v>
      </c>
      <c r="U19" s="269">
        <f t="shared" si="11"/>
        <v>5248607538.9700012</v>
      </c>
      <c r="V19" s="132">
        <f t="shared" si="11"/>
        <v>54218445400.409996</v>
      </c>
      <c r="W19" s="132">
        <f t="shared" si="11"/>
        <v>0</v>
      </c>
      <c r="X19" s="245">
        <f t="shared" si="11"/>
        <v>54218445400.409996</v>
      </c>
      <c r="Y19" s="173">
        <f t="shared" si="11"/>
        <v>0</v>
      </c>
      <c r="Z19" s="173">
        <f t="shared" si="11"/>
        <v>0</v>
      </c>
      <c r="AA19" s="173">
        <f t="shared" si="11"/>
        <v>0</v>
      </c>
      <c r="AB19" s="252">
        <f t="shared" si="11"/>
        <v>1544575000</v>
      </c>
      <c r="AC19" s="252">
        <f t="shared" si="11"/>
        <v>0</v>
      </c>
      <c r="AD19" s="269">
        <f t="shared" si="11"/>
        <v>1544575000</v>
      </c>
      <c r="AE19" s="250">
        <f t="shared" si="11"/>
        <v>1451035000</v>
      </c>
      <c r="AF19" s="276">
        <f t="shared" si="11"/>
        <v>0</v>
      </c>
      <c r="AG19" s="277">
        <f t="shared" si="11"/>
        <v>1451035000</v>
      </c>
      <c r="AH19" s="250">
        <f t="shared" si="11"/>
        <v>26215994</v>
      </c>
      <c r="AI19" s="276">
        <f t="shared" si="11"/>
        <v>0</v>
      </c>
      <c r="AJ19" s="277">
        <f t="shared" si="11"/>
        <v>26215994</v>
      </c>
      <c r="AK19" s="250">
        <f t="shared" si="11"/>
        <v>-85859159.420000002</v>
      </c>
      <c r="AL19" s="276">
        <f t="shared" si="11"/>
        <v>0</v>
      </c>
      <c r="AM19" s="277">
        <f t="shared" si="11"/>
        <v>-85859159.420000002</v>
      </c>
    </row>
    <row r="20" spans="1:115">
      <c r="A20" t="s">
        <v>317</v>
      </c>
      <c r="B20" t="s">
        <v>317</v>
      </c>
      <c r="C20" t="s">
        <v>317</v>
      </c>
      <c r="D20" s="146"/>
      <c r="I20" s="278">
        <v>266940301.00999999</v>
      </c>
      <c r="L20" s="278">
        <v>20644640796.619999</v>
      </c>
      <c r="O20" s="278">
        <v>2794981361.6599998</v>
      </c>
      <c r="R20" s="278">
        <v>98096824.420000002</v>
      </c>
      <c r="U20" s="62">
        <v>3342748.75</v>
      </c>
      <c r="X20" s="278">
        <v>51193054134.919998</v>
      </c>
      <c r="BK20" s="532"/>
      <c r="BL20" s="532"/>
      <c r="BM20" s="532"/>
      <c r="BN20" s="532"/>
      <c r="BO20" s="532"/>
      <c r="BP20" s="532"/>
      <c r="BQ20" s="532"/>
      <c r="BR20" s="532"/>
      <c r="BS20" s="532"/>
      <c r="BT20" s="532"/>
      <c r="BU20" s="532"/>
      <c r="BV20" s="532"/>
      <c r="BW20" s="532"/>
      <c r="BX20" s="532"/>
      <c r="BY20" s="532"/>
      <c r="BZ20" s="532"/>
      <c r="CA20" s="532"/>
      <c r="CB20" s="532"/>
      <c r="CC20" s="532"/>
      <c r="CD20" s="532"/>
      <c r="CE20" s="532"/>
      <c r="CF20" s="532"/>
      <c r="CG20" s="532"/>
      <c r="CH20" s="532"/>
      <c r="CI20" s="532"/>
      <c r="CJ20" s="532"/>
      <c r="CK20" s="532"/>
      <c r="CL20" s="532"/>
      <c r="CM20" s="532"/>
      <c r="CN20" s="532"/>
      <c r="CO20" s="532"/>
      <c r="CP20" s="532"/>
      <c r="CQ20" s="532"/>
      <c r="CR20" s="532"/>
      <c r="CS20" s="532"/>
      <c r="CT20" s="532"/>
      <c r="CU20" s="532"/>
      <c r="CV20" s="532"/>
      <c r="CW20" s="532"/>
      <c r="CX20" s="532"/>
      <c r="CY20" s="532"/>
      <c r="CZ20" s="532"/>
      <c r="DA20" s="532"/>
      <c r="DB20" s="532"/>
      <c r="DC20" s="532"/>
      <c r="DD20" s="532"/>
      <c r="DE20" s="532"/>
      <c r="DF20" s="532"/>
      <c r="DG20" s="532"/>
      <c r="DH20" s="532"/>
      <c r="DI20" s="532"/>
      <c r="DJ20" s="532"/>
      <c r="DK20" s="532"/>
    </row>
    <row r="21" spans="1:115">
      <c r="E21" s="125"/>
      <c r="F21" s="146"/>
      <c r="I21" s="278">
        <f>+I19-I20</f>
        <v>30712650079.59</v>
      </c>
      <c r="L21" s="278">
        <f>+L19-L20</f>
        <v>3063019523.0000038</v>
      </c>
      <c r="O21" s="279">
        <f>+O19-O20</f>
        <v>181865874.61999893</v>
      </c>
      <c r="R21" s="279">
        <f>+R19-R20</f>
        <v>1719391370.0500002</v>
      </c>
      <c r="U21" s="278">
        <f>+U19-U20</f>
        <v>5245264790.2200012</v>
      </c>
      <c r="X21" s="278">
        <f>+X19-X20</f>
        <v>3025391265.4899979</v>
      </c>
      <c r="AA21" s="62"/>
      <c r="AD21" s="62"/>
      <c r="AG21" s="62"/>
      <c r="AJ21" s="62"/>
      <c r="AM21" s="62"/>
    </row>
    <row r="22" spans="1:115">
      <c r="E22" s="125"/>
      <c r="I22" s="62"/>
      <c r="L22" s="115"/>
      <c r="O22" s="115"/>
      <c r="R22" s="115"/>
      <c r="U22" s="115"/>
      <c r="X22" s="278"/>
    </row>
    <row r="23" spans="1:115">
      <c r="A23" s="124"/>
    </row>
    <row r="24" spans="1:115" ht="15.75" thickBot="1">
      <c r="B24" s="458" t="s">
        <v>329</v>
      </c>
    </row>
    <row r="25" spans="1:115">
      <c r="E25" s="125"/>
      <c r="F25" s="543" t="s">
        <v>625</v>
      </c>
      <c r="G25" s="544"/>
      <c r="H25" s="543" t="s">
        <v>626</v>
      </c>
      <c r="I25" s="544"/>
      <c r="J25" s="543" t="s">
        <v>627</v>
      </c>
      <c r="K25" s="544"/>
      <c r="L25" s="543" t="s">
        <v>628</v>
      </c>
      <c r="M25" s="545"/>
      <c r="N25" s="538" t="s">
        <v>629</v>
      </c>
      <c r="O25" s="539"/>
      <c r="P25" s="538" t="s">
        <v>630</v>
      </c>
      <c r="Q25" s="539"/>
      <c r="R25" s="538" t="s">
        <v>631</v>
      </c>
      <c r="S25" s="539"/>
      <c r="T25" s="538" t="s">
        <v>632</v>
      </c>
      <c r="U25" s="539"/>
      <c r="V25" s="538" t="s">
        <v>633</v>
      </c>
      <c r="W25" s="539"/>
      <c r="X25" s="538" t="s">
        <v>634</v>
      </c>
      <c r="Y25" s="540"/>
      <c r="Z25" s="538" t="s">
        <v>635</v>
      </c>
      <c r="AA25" s="539"/>
    </row>
    <row r="26" spans="1:115" ht="25.5">
      <c r="B26" s="126" t="s">
        <v>289</v>
      </c>
      <c r="C26" s="126" t="s">
        <v>159</v>
      </c>
      <c r="D26" s="126" t="s">
        <v>151</v>
      </c>
      <c r="E26" s="127" t="s">
        <v>150</v>
      </c>
      <c r="F26" s="227" t="s">
        <v>151</v>
      </c>
      <c r="G26" s="228" t="s">
        <v>150</v>
      </c>
      <c r="H26" s="229" t="s">
        <v>151</v>
      </c>
      <c r="I26" s="230" t="s">
        <v>150</v>
      </c>
      <c r="J26" s="227" t="s">
        <v>151</v>
      </c>
      <c r="K26" s="228" t="s">
        <v>150</v>
      </c>
      <c r="L26" s="280" t="s">
        <v>151</v>
      </c>
      <c r="M26" s="281" t="s">
        <v>150</v>
      </c>
      <c r="N26" s="280" t="s">
        <v>151</v>
      </c>
      <c r="O26" s="282" t="s">
        <v>150</v>
      </c>
      <c r="P26" s="126" t="s">
        <v>151</v>
      </c>
      <c r="Q26" s="127" t="s">
        <v>150</v>
      </c>
      <c r="R26" s="142" t="s">
        <v>151</v>
      </c>
      <c r="S26" s="142" t="s">
        <v>150</v>
      </c>
      <c r="T26" s="280" t="s">
        <v>151</v>
      </c>
      <c r="U26" s="282" t="s">
        <v>150</v>
      </c>
      <c r="V26" s="280" t="s">
        <v>151</v>
      </c>
      <c r="W26" s="282" t="s">
        <v>150</v>
      </c>
      <c r="X26" s="280" t="s">
        <v>151</v>
      </c>
      <c r="Y26" s="282" t="s">
        <v>150</v>
      </c>
      <c r="Z26" s="280" t="s">
        <v>151</v>
      </c>
      <c r="AA26" s="282" t="s">
        <v>150</v>
      </c>
    </row>
    <row r="27" spans="1:115">
      <c r="B27" s="128" t="s">
        <v>149</v>
      </c>
      <c r="C27" s="128" t="s">
        <v>330</v>
      </c>
      <c r="D27" s="129">
        <f>+F27+H27+J27+L27+N27+P27+R27+T27+V27+X27+Z27</f>
        <v>7864860703.3499994</v>
      </c>
      <c r="E27" s="129">
        <f>+G27+I27+K27+M27+O27+Q27+S27+U27+W27+Y27+AA27</f>
        <v>3710195671.3699999</v>
      </c>
      <c r="F27" s="235">
        <v>7640496685.3699999</v>
      </c>
      <c r="G27" s="236">
        <v>1240984395.8299999</v>
      </c>
      <c r="H27" s="237">
        <v>27005218.760000002</v>
      </c>
      <c r="I27" s="238"/>
      <c r="J27" s="235">
        <v>31485492.98</v>
      </c>
      <c r="K27" s="236">
        <v>78302960.829999998</v>
      </c>
      <c r="L27" s="283"/>
      <c r="M27" s="240">
        <v>1675194951.8699999</v>
      </c>
      <c r="N27" s="241"/>
      <c r="O27" s="242">
        <v>715713362.84000003</v>
      </c>
      <c r="P27" s="129">
        <v>165873306.24000001</v>
      </c>
      <c r="Q27" s="130"/>
      <c r="R27" s="144"/>
      <c r="S27" s="144"/>
      <c r="T27" s="243"/>
      <c r="U27" s="244"/>
      <c r="V27" s="243"/>
      <c r="W27" s="244"/>
      <c r="X27" s="243"/>
      <c r="Y27" s="244"/>
      <c r="Z27" s="243"/>
      <c r="AA27" s="244"/>
    </row>
    <row r="28" spans="1:115">
      <c r="B28" s="128" t="s">
        <v>101</v>
      </c>
      <c r="C28" s="128" t="s">
        <v>331</v>
      </c>
      <c r="D28" s="129">
        <f t="shared" ref="D28:E30" si="12">+F28+H28+J28+L28+N28+P28+R28+T28+V28+X28+Z28</f>
        <v>11614795800.130001</v>
      </c>
      <c r="E28" s="129">
        <f t="shared" si="12"/>
        <v>8822239814.3199997</v>
      </c>
      <c r="F28" s="235">
        <v>2047178726.52</v>
      </c>
      <c r="G28" s="236">
        <v>3479023262.1100001</v>
      </c>
      <c r="H28" s="237"/>
      <c r="I28" s="238"/>
      <c r="J28" s="235">
        <v>1548890694.54</v>
      </c>
      <c r="K28" s="236">
        <v>2138361873.6099999</v>
      </c>
      <c r="L28" s="283">
        <v>473131982.10000002</v>
      </c>
      <c r="M28" s="240">
        <v>1182921626.2</v>
      </c>
      <c r="N28" s="241">
        <v>1061891385.05</v>
      </c>
      <c r="O28" s="242">
        <v>206737604.97</v>
      </c>
      <c r="P28" s="129">
        <v>108388759.79000001</v>
      </c>
      <c r="Q28" s="130"/>
      <c r="R28" s="144">
        <v>6375314252.1300001</v>
      </c>
      <c r="S28" s="144">
        <v>1815195447.4300001</v>
      </c>
      <c r="T28" s="243"/>
      <c r="U28" s="244"/>
      <c r="V28" s="243"/>
      <c r="W28" s="244"/>
      <c r="X28" s="243"/>
      <c r="Y28" s="244"/>
      <c r="Z28" s="243"/>
      <c r="AA28" s="244"/>
    </row>
    <row r="29" spans="1:115">
      <c r="B29" s="128" t="s">
        <v>260</v>
      </c>
      <c r="C29" s="128" t="s">
        <v>332</v>
      </c>
      <c r="D29" s="129">
        <f t="shared" si="12"/>
        <v>11313788.950000001</v>
      </c>
      <c r="E29" s="129">
        <f t="shared" si="12"/>
        <v>9229066.3300000001</v>
      </c>
      <c r="F29" s="235">
        <v>7313821.8499999996</v>
      </c>
      <c r="G29" s="236">
        <v>399064.57</v>
      </c>
      <c r="H29" s="237"/>
      <c r="I29" s="238">
        <v>131367.09</v>
      </c>
      <c r="J29" s="235">
        <v>583661.31999999995</v>
      </c>
      <c r="K29" s="236">
        <v>262359.59000000003</v>
      </c>
      <c r="L29" s="284">
        <v>1334583.97</v>
      </c>
      <c r="M29" s="285">
        <v>1881961.85</v>
      </c>
      <c r="N29" s="241">
        <v>1305837.93</v>
      </c>
      <c r="O29" s="242">
        <v>901653</v>
      </c>
      <c r="P29" s="129">
        <v>775883.88</v>
      </c>
      <c r="Q29" s="130">
        <v>5652660.2300000004</v>
      </c>
      <c r="R29" s="144"/>
      <c r="S29" s="144"/>
      <c r="T29" s="243"/>
      <c r="U29" s="244"/>
      <c r="V29" s="243"/>
      <c r="W29" s="244"/>
      <c r="X29" s="243"/>
      <c r="Y29" s="244"/>
      <c r="Z29" s="243"/>
      <c r="AA29" s="244"/>
    </row>
    <row r="30" spans="1:115">
      <c r="B30" s="128" t="s">
        <v>165</v>
      </c>
      <c r="C30" s="128" t="s">
        <v>333</v>
      </c>
      <c r="D30" s="129">
        <f t="shared" si="12"/>
        <v>3744364711.1199999</v>
      </c>
      <c r="E30" s="129">
        <f>+G30+I30+K30+M30+O30+Q30+S30+U30+W30+Y30+AA30-E33</f>
        <v>2895802333.4800005</v>
      </c>
      <c r="F30" s="235">
        <v>3216661186.46</v>
      </c>
      <c r="G30" s="236">
        <v>2555035632.1500001</v>
      </c>
      <c r="H30" s="237"/>
      <c r="I30" s="238"/>
      <c r="J30" s="235"/>
      <c r="K30" s="236"/>
      <c r="L30" s="283">
        <v>1507911.9</v>
      </c>
      <c r="M30" s="240">
        <v>60839761.399999999</v>
      </c>
      <c r="N30" s="241">
        <v>366738612.75999999</v>
      </c>
      <c r="O30" s="242">
        <v>151287232.75999999</v>
      </c>
      <c r="P30" s="129"/>
      <c r="Q30" s="130"/>
      <c r="R30" s="144"/>
      <c r="S30" s="144"/>
      <c r="T30" s="62">
        <v>159457000</v>
      </c>
      <c r="U30" s="62">
        <v>91782900</v>
      </c>
      <c r="V30" s="243">
        <v>0</v>
      </c>
      <c r="W30" s="244">
        <v>0</v>
      </c>
      <c r="X30" s="243">
        <v>0</v>
      </c>
      <c r="Y30" s="62">
        <v>36856807.170000002</v>
      </c>
      <c r="Z30" s="243"/>
      <c r="AA30" s="244"/>
    </row>
    <row r="31" spans="1:115" ht="15.75" thickBot="1">
      <c r="B31" s="128" t="s">
        <v>317</v>
      </c>
      <c r="C31" s="131" t="s">
        <v>297</v>
      </c>
      <c r="D31" s="132">
        <f>SUM(D27:D30)</f>
        <v>23235335003.549999</v>
      </c>
      <c r="E31" s="245">
        <f t="shared" ref="E31:Q31" si="13">SUM(E27:E30)</f>
        <v>15437466885.5</v>
      </c>
      <c r="F31" s="246">
        <f t="shared" si="13"/>
        <v>12911650420.200001</v>
      </c>
      <c r="G31" s="271">
        <f t="shared" si="13"/>
        <v>7275442354.6599998</v>
      </c>
      <c r="H31" s="248">
        <f t="shared" si="13"/>
        <v>27005218.760000002</v>
      </c>
      <c r="I31" s="273">
        <f t="shared" si="13"/>
        <v>131367.09</v>
      </c>
      <c r="J31" s="246">
        <f t="shared" si="13"/>
        <v>1580959848.8399999</v>
      </c>
      <c r="K31" s="271">
        <f t="shared" si="13"/>
        <v>2216927194.0300002</v>
      </c>
      <c r="L31" s="286">
        <f t="shared" si="13"/>
        <v>475974477.97000003</v>
      </c>
      <c r="M31" s="287">
        <f t="shared" si="13"/>
        <v>2920838301.3199997</v>
      </c>
      <c r="N31" s="252">
        <f t="shared" si="13"/>
        <v>1429935835.7399998</v>
      </c>
      <c r="O31" s="269">
        <f t="shared" si="13"/>
        <v>1074639853.5700002</v>
      </c>
      <c r="P31" s="132">
        <f t="shared" si="13"/>
        <v>275037949.91000003</v>
      </c>
      <c r="Q31" s="245">
        <f t="shared" si="13"/>
        <v>5652660.2300000004</v>
      </c>
      <c r="R31" s="173">
        <f>SUM(R27:R30)</f>
        <v>6375314252.1300001</v>
      </c>
      <c r="S31" s="173">
        <f>SUM(S27:S30)</f>
        <v>1815195447.4300001</v>
      </c>
      <c r="T31" s="256"/>
      <c r="U31" s="257"/>
      <c r="V31" s="256"/>
      <c r="W31" s="257"/>
      <c r="X31" s="256"/>
      <c r="Y31" s="257"/>
      <c r="Z31" s="256"/>
      <c r="AA31" s="257"/>
    </row>
    <row r="32" spans="1:115">
      <c r="A32" t="s">
        <v>317</v>
      </c>
      <c r="B32" t="s">
        <v>317</v>
      </c>
      <c r="C32" t="s">
        <v>317</v>
      </c>
      <c r="D32" s="146"/>
      <c r="BK32" s="532"/>
      <c r="BL32" s="532"/>
      <c r="BM32" s="532"/>
      <c r="BN32" s="532"/>
      <c r="BO32" s="532"/>
      <c r="BP32" s="532"/>
      <c r="BQ32" s="532"/>
      <c r="BR32" s="532"/>
      <c r="BS32" s="532"/>
      <c r="BT32" s="532"/>
      <c r="BU32" s="532"/>
      <c r="BV32" s="532"/>
      <c r="BW32" s="532"/>
      <c r="BX32" s="532"/>
      <c r="BY32" s="532"/>
      <c r="BZ32" s="532"/>
      <c r="CA32" s="532"/>
      <c r="CB32" s="532"/>
      <c r="CC32" s="532"/>
      <c r="CD32" s="532"/>
      <c r="CE32" s="532"/>
      <c r="CF32" s="532"/>
      <c r="CG32" s="532"/>
      <c r="CH32" s="532"/>
      <c r="CI32" s="532"/>
      <c r="CJ32" s="532"/>
      <c r="CK32" s="532"/>
      <c r="CL32" s="532"/>
      <c r="CM32" s="532"/>
      <c r="CN32" s="532"/>
      <c r="CO32" s="532"/>
      <c r="CP32" s="532"/>
      <c r="CQ32" s="532"/>
      <c r="CR32" s="532"/>
      <c r="CS32" s="532"/>
      <c r="CT32" s="532"/>
      <c r="CU32" s="532"/>
      <c r="CV32" s="532"/>
      <c r="CW32" s="532"/>
      <c r="CX32" s="532"/>
      <c r="CY32" s="532"/>
      <c r="CZ32" s="532"/>
      <c r="DA32" s="532"/>
      <c r="DB32" s="532"/>
      <c r="DC32" s="532"/>
      <c r="DD32" s="532"/>
      <c r="DE32" s="532"/>
      <c r="DF32" s="532"/>
      <c r="DG32" s="532"/>
      <c r="DH32" s="532"/>
      <c r="DI32" s="532"/>
      <c r="DJ32" s="532"/>
      <c r="DK32" s="532"/>
    </row>
    <row r="33" spans="1:29">
      <c r="E33" s="125"/>
    </row>
    <row r="34" spans="1:29">
      <c r="E34" s="125"/>
    </row>
    <row r="35" spans="1:29">
      <c r="A35" s="124"/>
    </row>
    <row r="36" spans="1:29" ht="15.75" thickBot="1">
      <c r="B36" s="124" t="s">
        <v>334</v>
      </c>
    </row>
    <row r="37" spans="1:29">
      <c r="E37" s="125"/>
      <c r="F37" s="546" t="s">
        <v>625</v>
      </c>
      <c r="G37" s="548"/>
      <c r="H37" s="546" t="s">
        <v>626</v>
      </c>
      <c r="I37" s="548"/>
      <c r="J37" s="546" t="s">
        <v>627</v>
      </c>
      <c r="K37" s="548"/>
      <c r="L37" s="546" t="s">
        <v>628</v>
      </c>
      <c r="M37" s="548"/>
      <c r="N37" s="555" t="s">
        <v>629</v>
      </c>
      <c r="O37" s="556"/>
      <c r="P37" s="555" t="s">
        <v>630</v>
      </c>
      <c r="Q37" s="556"/>
      <c r="R37" s="555" t="s">
        <v>631</v>
      </c>
      <c r="S37" s="556"/>
      <c r="T37" s="555" t="s">
        <v>632</v>
      </c>
      <c r="U37" s="556"/>
      <c r="V37" s="555" t="s">
        <v>633</v>
      </c>
      <c r="W37" s="556"/>
      <c r="X37" s="538" t="s">
        <v>634</v>
      </c>
      <c r="Y37" s="540"/>
      <c r="Z37" s="538" t="s">
        <v>635</v>
      </c>
      <c r="AA37" s="539"/>
      <c r="AB37" s="538" t="s">
        <v>638</v>
      </c>
      <c r="AC37" s="539"/>
    </row>
    <row r="38" spans="1:29" ht="25.5">
      <c r="B38" s="126" t="s">
        <v>289</v>
      </c>
      <c r="C38" s="126" t="s">
        <v>159</v>
      </c>
      <c r="D38" s="126" t="s">
        <v>151</v>
      </c>
      <c r="E38" s="127" t="s">
        <v>150</v>
      </c>
      <c r="F38" s="227" t="s">
        <v>151</v>
      </c>
      <c r="G38" s="228" t="s">
        <v>150</v>
      </c>
      <c r="H38" s="229" t="s">
        <v>151</v>
      </c>
      <c r="I38" s="230" t="s">
        <v>150</v>
      </c>
      <c r="J38" s="227" t="s">
        <v>151</v>
      </c>
      <c r="K38" s="228" t="s">
        <v>150</v>
      </c>
      <c r="L38" s="227" t="s">
        <v>151</v>
      </c>
      <c r="M38" s="228" t="s">
        <v>150</v>
      </c>
      <c r="N38" s="280" t="s">
        <v>151</v>
      </c>
      <c r="O38" s="282" t="s">
        <v>150</v>
      </c>
      <c r="P38" s="126" t="s">
        <v>151</v>
      </c>
      <c r="Q38" s="127" t="s">
        <v>150</v>
      </c>
      <c r="R38" s="142" t="s">
        <v>151</v>
      </c>
      <c r="S38" s="142" t="s">
        <v>150</v>
      </c>
      <c r="T38" s="280" t="s">
        <v>151</v>
      </c>
      <c r="U38" s="282" t="s">
        <v>150</v>
      </c>
      <c r="V38" s="280" t="s">
        <v>151</v>
      </c>
      <c r="W38" s="282" t="s">
        <v>150</v>
      </c>
      <c r="X38" s="280" t="s">
        <v>151</v>
      </c>
      <c r="Y38" s="282" t="s">
        <v>150</v>
      </c>
      <c r="Z38" s="280" t="s">
        <v>151</v>
      </c>
      <c r="AA38" s="282" t="s">
        <v>150</v>
      </c>
      <c r="AB38" s="280" t="s">
        <v>151</v>
      </c>
      <c r="AC38" s="282" t="s">
        <v>150</v>
      </c>
    </row>
    <row r="39" spans="1:29" ht="25.5">
      <c r="B39" s="128" t="s">
        <v>149</v>
      </c>
      <c r="C39" s="128" t="s">
        <v>335</v>
      </c>
      <c r="D39" s="129">
        <f>+F39+H39+J39+L39+N39+P39+R39+T39+V39+X39+Z39</f>
        <v>401057541.10000002</v>
      </c>
      <c r="E39" s="129">
        <f>+G39+I39+K39+M39+O39+Q39+S39+U39+W39+Y39+AA39+AC39</f>
        <v>54161305.640000001</v>
      </c>
      <c r="F39" s="235">
        <v>379554026.10000002</v>
      </c>
      <c r="G39" s="236">
        <v>54161305.640000001</v>
      </c>
      <c r="H39" s="237"/>
      <c r="I39" s="238"/>
      <c r="J39" s="235"/>
      <c r="K39" s="236"/>
      <c r="L39" s="235"/>
      <c r="M39" s="236"/>
      <c r="N39" s="241"/>
      <c r="O39" s="242"/>
      <c r="P39" s="129"/>
      <c r="Q39" s="130"/>
      <c r="R39" s="144">
        <v>21503515</v>
      </c>
      <c r="S39" s="144">
        <v>0</v>
      </c>
      <c r="AC39" s="278"/>
    </row>
    <row r="40" spans="1:29">
      <c r="B40" s="128" t="s">
        <v>101</v>
      </c>
      <c r="C40" s="128" t="s">
        <v>336</v>
      </c>
      <c r="D40" s="129">
        <f t="shared" ref="D40:E44" si="14">+F40+H40+J40+L40+N40+P40+R40+T40+V40+X40+Z40</f>
        <v>715368814.63000011</v>
      </c>
      <c r="E40" s="129">
        <f>+G40+I40+K40+M40+O40+Q40+S40+U40+W40+Y40+AA40</f>
        <v>36480575.409999996</v>
      </c>
      <c r="F40" s="235">
        <v>2982693.06</v>
      </c>
      <c r="G40" s="236">
        <v>0</v>
      </c>
      <c r="H40" s="237"/>
      <c r="I40" s="238"/>
      <c r="J40" s="235">
        <v>60734815.399999999</v>
      </c>
      <c r="K40" s="236">
        <v>36480575.409999996</v>
      </c>
      <c r="L40" s="235">
        <v>48337880.590000004</v>
      </c>
      <c r="M40" s="236">
        <v>0</v>
      </c>
      <c r="N40" s="241"/>
      <c r="O40" s="242"/>
      <c r="P40" s="129"/>
      <c r="Q40" s="130"/>
      <c r="R40" s="144">
        <v>603313425.58000004</v>
      </c>
      <c r="S40" s="144">
        <v>0</v>
      </c>
    </row>
    <row r="41" spans="1:29">
      <c r="B41" s="128" t="s">
        <v>260</v>
      </c>
      <c r="C41" s="128" t="s">
        <v>337</v>
      </c>
      <c r="D41" s="129">
        <f t="shared" si="14"/>
        <v>0</v>
      </c>
      <c r="E41" s="129">
        <f t="shared" si="14"/>
        <v>0</v>
      </c>
      <c r="F41" s="235"/>
      <c r="G41" s="236"/>
      <c r="H41" s="237"/>
      <c r="I41" s="238"/>
      <c r="J41" s="235"/>
      <c r="K41" s="236"/>
      <c r="L41" s="235"/>
      <c r="M41" s="236"/>
      <c r="N41" s="241"/>
      <c r="O41" s="242"/>
      <c r="P41" s="129"/>
      <c r="Q41" s="130"/>
      <c r="R41" s="144">
        <v>0</v>
      </c>
      <c r="S41" s="144"/>
    </row>
    <row r="42" spans="1:29">
      <c r="B42" s="128" t="s">
        <v>165</v>
      </c>
      <c r="C42" s="128" t="s">
        <v>338</v>
      </c>
      <c r="D42" s="129">
        <f t="shared" si="14"/>
        <v>0</v>
      </c>
      <c r="E42" s="129">
        <f t="shared" si="14"/>
        <v>0</v>
      </c>
      <c r="F42" s="235">
        <v>0</v>
      </c>
      <c r="G42" s="236"/>
      <c r="H42" s="237"/>
      <c r="I42" s="238"/>
      <c r="J42" s="235"/>
      <c r="K42" s="236"/>
      <c r="L42" s="235"/>
      <c r="M42" s="236"/>
      <c r="N42" s="241"/>
      <c r="O42" s="242"/>
      <c r="P42" s="129"/>
      <c r="Q42" s="130"/>
      <c r="R42" s="144">
        <v>0</v>
      </c>
      <c r="S42" s="144"/>
    </row>
    <row r="43" spans="1:29">
      <c r="B43" s="134">
        <v>5</v>
      </c>
      <c r="C43" s="128" t="s">
        <v>339</v>
      </c>
      <c r="D43" s="129">
        <f t="shared" si="14"/>
        <v>0</v>
      </c>
      <c r="E43" s="129">
        <f t="shared" si="14"/>
        <v>0</v>
      </c>
      <c r="F43" s="235"/>
      <c r="G43" s="236"/>
      <c r="H43" s="237"/>
      <c r="I43" s="238"/>
      <c r="J43" s="235"/>
      <c r="K43" s="236"/>
      <c r="L43" s="235"/>
      <c r="M43" s="236"/>
      <c r="N43" s="241"/>
      <c r="O43" s="242"/>
      <c r="P43" s="129"/>
      <c r="Q43" s="130"/>
      <c r="R43" s="144">
        <v>0</v>
      </c>
      <c r="S43" s="144"/>
    </row>
    <row r="44" spans="1:29">
      <c r="B44" s="134">
        <v>6</v>
      </c>
      <c r="C44" s="128" t="s">
        <v>340</v>
      </c>
      <c r="D44" s="129">
        <f t="shared" si="14"/>
        <v>12796184403.290001</v>
      </c>
      <c r="E44" s="129">
        <f>+G44+I44+K44+M44+O44+Q44+S44+U44+W44+Y44+AA44</f>
        <v>14915249234.139997</v>
      </c>
      <c r="F44" s="235">
        <v>8596214128</v>
      </c>
      <c r="G44" s="236">
        <v>12781061484.809999</v>
      </c>
      <c r="H44" s="238">
        <v>428104361.67000002</v>
      </c>
      <c r="I44" s="459">
        <v>917359335.88000011</v>
      </c>
      <c r="J44" s="235"/>
      <c r="K44" s="236"/>
      <c r="L44" s="235">
        <v>103488281.68000001</v>
      </c>
      <c r="M44" s="236">
        <v>694578794.54999995</v>
      </c>
      <c r="N44" s="241"/>
      <c r="O44" s="242"/>
      <c r="P44" s="129">
        <v>16725157.59</v>
      </c>
      <c r="Q44" s="130">
        <v>522249618.89999998</v>
      </c>
      <c r="R44" s="144">
        <v>3651652474.3499999</v>
      </c>
      <c r="S44" s="144">
        <v>0</v>
      </c>
    </row>
    <row r="45" spans="1:29">
      <c r="B45" s="134">
        <v>7</v>
      </c>
      <c r="C45" s="128" t="s">
        <v>341</v>
      </c>
      <c r="D45" s="129">
        <f>+F45+H45+J45+L45+N45+P45+R45+T45+V45+X45+Z45</f>
        <v>535235610.25999999</v>
      </c>
      <c r="E45" s="129">
        <f>+G45+I45+K45+M45+O45+Q45+S45+U45+W45+Y45+AA45-AC45</f>
        <v>5089234555.5299997</v>
      </c>
      <c r="F45" s="235">
        <v>0</v>
      </c>
      <c r="G45" s="236"/>
      <c r="H45" s="237"/>
      <c r="I45" s="238"/>
      <c r="J45" s="235">
        <v>153280961.31999999</v>
      </c>
      <c r="K45" s="236">
        <v>2070793502.79</v>
      </c>
      <c r="L45" s="259">
        <v>0</v>
      </c>
      <c r="M45" s="288"/>
      <c r="N45" s="241">
        <v>206638204.94999999</v>
      </c>
      <c r="O45" s="242">
        <v>1639206679.8099999</v>
      </c>
      <c r="P45" s="129"/>
      <c r="Q45" s="130"/>
      <c r="R45" s="144">
        <v>0</v>
      </c>
      <c r="S45" s="144"/>
      <c r="T45" s="62">
        <v>644426873.39999998</v>
      </c>
      <c r="U45" s="62">
        <v>836508000</v>
      </c>
      <c r="V45" s="62">
        <v>962652023.38999999</v>
      </c>
      <c r="W45" s="62">
        <v>291809000</v>
      </c>
      <c r="X45" s="62">
        <v>0</v>
      </c>
      <c r="Y45" s="62">
        <v>15527477</v>
      </c>
      <c r="Z45" s="62">
        <v>-1431762452.8</v>
      </c>
      <c r="AA45" s="62">
        <f>-14976752+0.2</f>
        <v>-14976751.800000001</v>
      </c>
      <c r="AC45">
        <v>-250366647.72999999</v>
      </c>
    </row>
    <row r="46" spans="1:29" ht="15.75" thickBot="1">
      <c r="B46" s="128"/>
      <c r="C46" s="131" t="s">
        <v>297</v>
      </c>
      <c r="D46" s="132">
        <f t="shared" ref="D46:K46" si="15">SUM(D39:D45)</f>
        <v>14447846369.280001</v>
      </c>
      <c r="E46" s="245">
        <f>SUM(E39:E45)</f>
        <v>20095125670.719997</v>
      </c>
      <c r="F46" s="246">
        <f t="shared" si="15"/>
        <v>8978750847.1599998</v>
      </c>
      <c r="G46" s="271">
        <f t="shared" si="15"/>
        <v>12835222790.449999</v>
      </c>
      <c r="H46" s="248">
        <f t="shared" si="15"/>
        <v>428104361.67000002</v>
      </c>
      <c r="I46" s="273">
        <f t="shared" si="15"/>
        <v>917359335.88000011</v>
      </c>
      <c r="J46" s="246">
        <f t="shared" si="15"/>
        <v>214015776.72</v>
      </c>
      <c r="K46" s="271">
        <f t="shared" si="15"/>
        <v>2107274078.2</v>
      </c>
      <c r="L46" s="250">
        <f t="shared" ref="L46:Q46" si="16">SUM(L39:L45)</f>
        <v>151826162.27000001</v>
      </c>
      <c r="M46" s="277">
        <f>SUM(M39:M45)</f>
        <v>694578794.54999995</v>
      </c>
      <c r="N46" s="252">
        <f t="shared" si="16"/>
        <v>206638204.94999999</v>
      </c>
      <c r="O46" s="269">
        <f t="shared" si="16"/>
        <v>1639206679.8099999</v>
      </c>
      <c r="P46" s="132">
        <f t="shared" si="16"/>
        <v>16725157.59</v>
      </c>
      <c r="Q46" s="245">
        <f t="shared" si="16"/>
        <v>522249618.89999998</v>
      </c>
      <c r="R46" s="173">
        <f>SUM(R39:R45)</f>
        <v>4276469414.9299998</v>
      </c>
      <c r="S46" s="173">
        <f>SUM(S39:S45)</f>
        <v>0</v>
      </c>
    </row>
    <row r="47" spans="1:29">
      <c r="B47" s="124" t="s">
        <v>316</v>
      </c>
      <c r="D47" s="146"/>
    </row>
    <row r="48" spans="1:29">
      <c r="B48" s="125" t="s">
        <v>317</v>
      </c>
    </row>
    <row r="49" spans="1:115">
      <c r="A49" t="s">
        <v>317</v>
      </c>
      <c r="B49" t="s">
        <v>317</v>
      </c>
      <c r="C49" t="s">
        <v>317</v>
      </c>
      <c r="D49" t="s">
        <v>317</v>
      </c>
      <c r="BK49" s="532"/>
      <c r="BL49" s="532"/>
      <c r="BM49" s="532"/>
      <c r="BN49" s="532"/>
      <c r="BO49" s="532"/>
      <c r="BP49" s="532"/>
      <c r="BQ49" s="532"/>
      <c r="BR49" s="532"/>
      <c r="BS49" s="532"/>
      <c r="BT49" s="532"/>
      <c r="BU49" s="532"/>
      <c r="BV49" s="532"/>
      <c r="BW49" s="532"/>
      <c r="BX49" s="532"/>
      <c r="BY49" s="532"/>
      <c r="BZ49" s="532"/>
      <c r="CA49" s="532"/>
      <c r="CB49" s="532"/>
      <c r="CC49" s="532"/>
      <c r="CD49" s="532"/>
      <c r="CE49" s="532"/>
      <c r="CF49" s="532"/>
      <c r="CG49" s="532"/>
      <c r="CH49" s="532"/>
      <c r="CI49" s="532"/>
      <c r="CJ49" s="532"/>
      <c r="CK49" s="532"/>
      <c r="CL49" s="532"/>
      <c r="CM49" s="532"/>
      <c r="CN49" s="532"/>
      <c r="CO49" s="532"/>
      <c r="CP49" s="532"/>
      <c r="CQ49" s="532"/>
      <c r="CR49" s="532"/>
      <c r="CS49" s="532"/>
      <c r="CT49" s="532"/>
      <c r="CU49" s="532"/>
      <c r="CV49" s="532"/>
      <c r="CW49" s="532"/>
      <c r="CX49" s="532"/>
      <c r="CY49" s="532"/>
      <c r="CZ49" s="532"/>
      <c r="DA49" s="532"/>
      <c r="DB49" s="532"/>
      <c r="DC49" s="532"/>
      <c r="DD49" s="532"/>
      <c r="DE49" s="532"/>
      <c r="DF49" s="532"/>
      <c r="DG49" s="532"/>
      <c r="DH49" s="532"/>
      <c r="DI49" s="532"/>
      <c r="DJ49" s="532"/>
      <c r="DK49" s="532"/>
    </row>
    <row r="50" spans="1:115">
      <c r="E50" s="125"/>
    </row>
    <row r="51" spans="1:115">
      <c r="E51" s="125"/>
    </row>
    <row r="52" spans="1:115">
      <c r="A52" s="124"/>
    </row>
    <row r="53" spans="1:115">
      <c r="B53" s="124" t="s">
        <v>342</v>
      </c>
    </row>
    <row r="54" spans="1:115">
      <c r="E54" s="125"/>
    </row>
    <row r="55" spans="1:115">
      <c r="B55" s="126" t="s">
        <v>289</v>
      </c>
      <c r="C55" s="126" t="s">
        <v>159</v>
      </c>
      <c r="D55" s="126" t="s">
        <v>151</v>
      </c>
      <c r="E55" s="126" t="s">
        <v>150</v>
      </c>
    </row>
    <row r="56" spans="1:115">
      <c r="B56" s="128" t="s">
        <v>343</v>
      </c>
      <c r="C56" s="128" t="s">
        <v>344</v>
      </c>
      <c r="D56" s="129">
        <v>0</v>
      </c>
      <c r="E56" s="129">
        <v>0</v>
      </c>
    </row>
    <row r="57" spans="1:115">
      <c r="B57" s="128" t="s">
        <v>317</v>
      </c>
      <c r="C57" s="131" t="s">
        <v>297</v>
      </c>
      <c r="D57" s="132">
        <f>SUM(D56)</f>
        <v>0</v>
      </c>
      <c r="E57" s="132">
        <f>SUM(E56)</f>
        <v>0</v>
      </c>
    </row>
    <row r="58" spans="1:115">
      <c r="A58" t="s">
        <v>317</v>
      </c>
      <c r="B58" t="s">
        <v>317</v>
      </c>
      <c r="C58" t="s">
        <v>317</v>
      </c>
      <c r="D58" t="s">
        <v>317</v>
      </c>
      <c r="BK58" s="532"/>
      <c r="BL58" s="532"/>
      <c r="BM58" s="532"/>
      <c r="BN58" s="532"/>
      <c r="BO58" s="532"/>
      <c r="BP58" s="532"/>
      <c r="BQ58" s="532"/>
      <c r="BR58" s="532"/>
      <c r="BS58" s="532"/>
      <c r="BT58" s="532"/>
      <c r="BU58" s="532"/>
      <c r="BV58" s="532"/>
      <c r="BW58" s="532"/>
      <c r="BX58" s="532"/>
      <c r="BY58" s="532"/>
      <c r="BZ58" s="532"/>
      <c r="CA58" s="532"/>
      <c r="CB58" s="532"/>
      <c r="CC58" s="532"/>
      <c r="CD58" s="532"/>
      <c r="CE58" s="532"/>
      <c r="CF58" s="532"/>
      <c r="CG58" s="532"/>
      <c r="CH58" s="532"/>
      <c r="CI58" s="532"/>
      <c r="CJ58" s="532"/>
      <c r="CK58" s="532"/>
      <c r="CL58" s="532"/>
      <c r="CM58" s="532"/>
      <c r="CN58" s="532"/>
      <c r="CO58" s="532"/>
      <c r="CP58" s="532"/>
      <c r="CQ58" s="532"/>
      <c r="CR58" s="532"/>
      <c r="CS58" s="532"/>
      <c r="CT58" s="532"/>
      <c r="CU58" s="532"/>
      <c r="CV58" s="532"/>
      <c r="CW58" s="532"/>
      <c r="CX58" s="532"/>
      <c r="CY58" s="532"/>
      <c r="CZ58" s="532"/>
      <c r="DA58" s="532"/>
      <c r="DB58" s="532"/>
      <c r="DC58" s="532"/>
      <c r="DD58" s="532"/>
      <c r="DE58" s="532"/>
      <c r="DF58" s="532"/>
      <c r="DG58" s="532"/>
      <c r="DH58" s="532"/>
      <c r="DI58" s="532"/>
      <c r="DJ58" s="532"/>
      <c r="DK58" s="532"/>
    </row>
    <row r="59" spans="1:115">
      <c r="E59" s="125"/>
    </row>
    <row r="60" spans="1:115">
      <c r="E60" s="125"/>
    </row>
    <row r="61" spans="1:115">
      <c r="A61" s="124"/>
    </row>
    <row r="62" spans="1:115" ht="15.75" thickBot="1">
      <c r="B62" s="124" t="s">
        <v>345</v>
      </c>
    </row>
    <row r="63" spans="1:115">
      <c r="J63" s="125"/>
      <c r="K63" s="546" t="s">
        <v>625</v>
      </c>
      <c r="L63" s="547"/>
      <c r="M63" s="547"/>
      <c r="N63" s="547"/>
      <c r="O63" s="547"/>
      <c r="P63" s="547"/>
      <c r="Q63" s="548"/>
      <c r="R63" s="546" t="s">
        <v>626</v>
      </c>
      <c r="S63" s="547"/>
      <c r="T63" s="547"/>
      <c r="U63" s="547"/>
      <c r="V63" s="547"/>
      <c r="W63" s="547"/>
      <c r="X63" s="548"/>
      <c r="Y63" s="546" t="s">
        <v>627</v>
      </c>
      <c r="Z63" s="547"/>
      <c r="AA63" s="547"/>
      <c r="AB63" s="547"/>
      <c r="AC63" s="547"/>
      <c r="AD63" s="547"/>
      <c r="AE63" s="548"/>
      <c r="AF63" s="546" t="s">
        <v>628</v>
      </c>
      <c r="AG63" s="547"/>
      <c r="AH63" s="547"/>
      <c r="AI63" s="547"/>
      <c r="AJ63" s="547"/>
      <c r="AK63" s="547"/>
      <c r="AL63" s="548"/>
      <c r="AM63" s="546" t="s">
        <v>629</v>
      </c>
      <c r="AN63" s="547"/>
      <c r="AO63" s="547"/>
      <c r="AP63" s="547"/>
      <c r="AQ63" s="547"/>
      <c r="AR63" s="547"/>
      <c r="AS63" s="548"/>
      <c r="AT63" s="546" t="s">
        <v>630</v>
      </c>
      <c r="AU63" s="547"/>
      <c r="AV63" s="547"/>
      <c r="AW63" s="547"/>
      <c r="AX63" s="547"/>
      <c r="AY63" s="547"/>
      <c r="AZ63" s="548"/>
      <c r="BA63" s="543" t="s">
        <v>631</v>
      </c>
      <c r="BB63" s="545"/>
      <c r="BC63" s="545"/>
      <c r="BD63" s="545"/>
      <c r="BE63" s="545"/>
      <c r="BF63" s="545"/>
      <c r="BG63" s="544"/>
      <c r="BH63" s="557" t="s">
        <v>632</v>
      </c>
      <c r="BI63" s="558"/>
      <c r="BJ63" s="558"/>
      <c r="BK63" s="558"/>
      <c r="BL63" s="558"/>
      <c r="BM63" s="558"/>
      <c r="BN63" s="559"/>
      <c r="BO63" s="557" t="s">
        <v>633</v>
      </c>
      <c r="BP63" s="558"/>
      <c r="BQ63" s="558"/>
      <c r="BR63" s="558"/>
      <c r="BS63" s="558"/>
      <c r="BT63" s="558"/>
      <c r="BU63" s="559"/>
      <c r="BV63" s="557" t="s">
        <v>634</v>
      </c>
      <c r="BW63" s="558"/>
      <c r="BX63" s="558"/>
      <c r="BY63" s="558"/>
      <c r="BZ63" s="558"/>
      <c r="CA63" s="558"/>
      <c r="CB63" s="559"/>
      <c r="CC63" s="5" t="s">
        <v>639</v>
      </c>
    </row>
    <row r="64" spans="1:115" ht="51">
      <c r="B64" s="126" t="s">
        <v>289</v>
      </c>
      <c r="C64" s="126" t="s">
        <v>159</v>
      </c>
      <c r="D64" s="126" t="s">
        <v>346</v>
      </c>
      <c r="E64" s="126" t="s">
        <v>347</v>
      </c>
      <c r="F64" s="126" t="s">
        <v>348</v>
      </c>
      <c r="G64" s="126" t="s">
        <v>349</v>
      </c>
      <c r="H64" s="126" t="s">
        <v>350</v>
      </c>
      <c r="I64" s="126" t="s">
        <v>341</v>
      </c>
      <c r="J64" s="127" t="s">
        <v>297</v>
      </c>
      <c r="K64" s="227" t="s">
        <v>346</v>
      </c>
      <c r="L64" s="126" t="s">
        <v>347</v>
      </c>
      <c r="M64" s="126" t="s">
        <v>348</v>
      </c>
      <c r="N64" s="126" t="s">
        <v>349</v>
      </c>
      <c r="O64" s="133" t="s">
        <v>350</v>
      </c>
      <c r="P64" s="126" t="s">
        <v>341</v>
      </c>
      <c r="Q64" s="228" t="s">
        <v>297</v>
      </c>
      <c r="R64" s="229" t="s">
        <v>346</v>
      </c>
      <c r="S64" s="133" t="s">
        <v>347</v>
      </c>
      <c r="T64" s="133" t="s">
        <v>348</v>
      </c>
      <c r="U64" s="126" t="s">
        <v>349</v>
      </c>
      <c r="V64" s="133" t="s">
        <v>350</v>
      </c>
      <c r="W64" s="126" t="s">
        <v>341</v>
      </c>
      <c r="X64" s="228" t="s">
        <v>297</v>
      </c>
      <c r="Y64" s="227" t="s">
        <v>346</v>
      </c>
      <c r="Z64" s="126" t="s">
        <v>347</v>
      </c>
      <c r="AA64" s="126" t="s">
        <v>348</v>
      </c>
      <c r="AB64" s="126" t="s">
        <v>349</v>
      </c>
      <c r="AC64" s="126" t="s">
        <v>350</v>
      </c>
      <c r="AD64" s="126" t="s">
        <v>341</v>
      </c>
      <c r="AE64" s="228" t="s">
        <v>297</v>
      </c>
      <c r="AF64" s="227" t="s">
        <v>346</v>
      </c>
      <c r="AG64" s="126" t="s">
        <v>347</v>
      </c>
      <c r="AH64" s="126" t="s">
        <v>348</v>
      </c>
      <c r="AI64" s="126" t="s">
        <v>349</v>
      </c>
      <c r="AJ64" s="126" t="s">
        <v>350</v>
      </c>
      <c r="AK64" s="233" t="s">
        <v>341</v>
      </c>
      <c r="AL64" s="228" t="s">
        <v>297</v>
      </c>
      <c r="AM64" s="233" t="s">
        <v>346</v>
      </c>
      <c r="AN64" s="233" t="s">
        <v>347</v>
      </c>
      <c r="AO64" s="233" t="s">
        <v>348</v>
      </c>
      <c r="AP64" s="233" t="s">
        <v>349</v>
      </c>
      <c r="AQ64" s="126" t="s">
        <v>350</v>
      </c>
      <c r="AR64" s="126" t="s">
        <v>341</v>
      </c>
      <c r="AS64" s="126" t="s">
        <v>297</v>
      </c>
      <c r="AT64" s="126" t="s">
        <v>346</v>
      </c>
      <c r="AU64" s="126" t="s">
        <v>347</v>
      </c>
      <c r="AV64" s="126" t="s">
        <v>348</v>
      </c>
      <c r="AW64" s="126" t="s">
        <v>349</v>
      </c>
      <c r="AX64" s="126" t="s">
        <v>350</v>
      </c>
      <c r="AY64" s="126" t="s">
        <v>341</v>
      </c>
      <c r="AZ64" s="126" t="s">
        <v>297</v>
      </c>
      <c r="BA64" s="126" t="s">
        <v>346</v>
      </c>
      <c r="BB64" s="126" t="s">
        <v>347</v>
      </c>
      <c r="BC64" s="126" t="s">
        <v>348</v>
      </c>
      <c r="BD64" s="126" t="s">
        <v>349</v>
      </c>
      <c r="BE64" s="126" t="s">
        <v>350</v>
      </c>
      <c r="BF64" s="126" t="s">
        <v>341</v>
      </c>
      <c r="BG64" s="126" t="s">
        <v>297</v>
      </c>
      <c r="BH64" s="289" t="s">
        <v>346</v>
      </c>
      <c r="BI64" s="126" t="s">
        <v>347</v>
      </c>
      <c r="BJ64" s="126" t="s">
        <v>348</v>
      </c>
      <c r="BK64" s="126" t="s">
        <v>349</v>
      </c>
      <c r="BL64" s="126" t="s">
        <v>350</v>
      </c>
      <c r="BM64" s="126" t="s">
        <v>341</v>
      </c>
      <c r="BN64" s="290" t="s">
        <v>297</v>
      </c>
      <c r="BO64" s="289" t="s">
        <v>346</v>
      </c>
      <c r="BP64" s="126" t="s">
        <v>347</v>
      </c>
      <c r="BQ64" s="126" t="s">
        <v>348</v>
      </c>
      <c r="BR64" s="126" t="s">
        <v>349</v>
      </c>
      <c r="BS64" s="126" t="s">
        <v>350</v>
      </c>
      <c r="BT64" s="126" t="s">
        <v>341</v>
      </c>
      <c r="BU64" s="290" t="s">
        <v>297</v>
      </c>
      <c r="BV64" s="289" t="s">
        <v>346</v>
      </c>
      <c r="BW64" s="126" t="s">
        <v>347</v>
      </c>
      <c r="BX64" s="126" t="s">
        <v>348</v>
      </c>
      <c r="BY64" s="126" t="s">
        <v>349</v>
      </c>
      <c r="BZ64" s="126" t="s">
        <v>350</v>
      </c>
      <c r="CA64" s="126" t="s">
        <v>341</v>
      </c>
      <c r="CB64" s="290" t="s">
        <v>297</v>
      </c>
      <c r="CC64" s="126" t="s">
        <v>348</v>
      </c>
    </row>
    <row r="65" spans="1:115">
      <c r="B65" s="128" t="s">
        <v>149</v>
      </c>
      <c r="C65" s="131" t="s">
        <v>351</v>
      </c>
      <c r="D65" s="129">
        <f>+'[55]Disclosure 2023'!D73</f>
        <v>113295788379.7</v>
      </c>
      <c r="E65" s="129">
        <f>+'[55]Disclosure 2023'!E73</f>
        <v>5439949326</v>
      </c>
      <c r="F65" s="129">
        <f>+'[55]Disclosure 2023'!F73</f>
        <v>90622830953.570068</v>
      </c>
      <c r="G65" s="129">
        <f>+'[55]Disclosure 2023'!G73</f>
        <v>2311421072.5</v>
      </c>
      <c r="H65" s="129">
        <f>+'[55]Disclosure 2023'!H73</f>
        <v>5084606713.7999992</v>
      </c>
      <c r="I65" s="129">
        <f>+'[55]Disclosure 2023'!I73</f>
        <v>4483195371.3000011</v>
      </c>
      <c r="J65" s="129">
        <f>+'[55]Disclosure 2023'!J73</f>
        <v>221237791816.87018</v>
      </c>
      <c r="K65" s="235"/>
      <c r="L65" s="129"/>
      <c r="M65" s="129"/>
      <c r="N65" s="129"/>
      <c r="O65" s="224"/>
      <c r="P65" s="129"/>
      <c r="Q65" s="236"/>
      <c r="R65" s="237"/>
      <c r="S65" s="224"/>
      <c r="T65" s="224"/>
      <c r="U65" s="129"/>
      <c r="V65" s="144">
        <v>1143960304.97</v>
      </c>
      <c r="W65" s="129"/>
      <c r="X65" s="236"/>
      <c r="Y65" s="235"/>
      <c r="Z65" s="129"/>
      <c r="AA65" s="129"/>
      <c r="AB65" s="129"/>
      <c r="AC65" s="129"/>
      <c r="AD65" s="129"/>
      <c r="AE65" s="236"/>
      <c r="AF65" s="235"/>
      <c r="AG65" s="129"/>
      <c r="AH65" s="129"/>
      <c r="AI65" s="129"/>
      <c r="AJ65" s="129"/>
      <c r="AK65" s="241"/>
      <c r="AL65" s="236">
        <f>+AF65+AG65+AH65+AI65+AJ65+AK65</f>
        <v>0</v>
      </c>
      <c r="AM65" s="241"/>
      <c r="AN65" s="241"/>
      <c r="AO65" s="241"/>
      <c r="AP65" s="241"/>
      <c r="AQ65" s="129"/>
      <c r="AR65" s="129">
        <v>0</v>
      </c>
      <c r="AS65" s="129">
        <f>SUM(AM65:AR65)</f>
        <v>0</v>
      </c>
      <c r="AT65" s="129"/>
      <c r="AU65" s="129"/>
      <c r="AV65" s="129"/>
      <c r="AW65" s="129"/>
      <c r="AX65" s="129"/>
      <c r="AY65" s="129"/>
      <c r="AZ65" s="129"/>
      <c r="BA65" s="129"/>
      <c r="BB65" s="129"/>
      <c r="BC65" s="129"/>
      <c r="BD65" s="129"/>
      <c r="BE65" s="129"/>
      <c r="BF65" s="129"/>
      <c r="BG65" s="129"/>
      <c r="BJ65" s="62">
        <v>1736746650</v>
      </c>
      <c r="BQ65" s="62">
        <v>1052251200</v>
      </c>
      <c r="BX65" s="62">
        <v>254828856.56999999</v>
      </c>
      <c r="CC65" s="62"/>
    </row>
    <row r="66" spans="1:115">
      <c r="B66" s="128" t="s">
        <v>101</v>
      </c>
      <c r="C66" s="128" t="s">
        <v>352</v>
      </c>
      <c r="D66" s="129">
        <f>+K66+R66+Y66+AF66+AM66+AT66+BA66</f>
        <v>356172125545.43005</v>
      </c>
      <c r="E66" s="129">
        <f t="shared" ref="E66:I67" si="17">+L66+S66+Z66+AG66+AN66+AU66+BB66</f>
        <v>156067366470.81998</v>
      </c>
      <c r="F66" s="291">
        <f>+M66+T66+AA66+AH66+AO66+AV66+BC66+BJ66+BQ66+BX66+CC66+H76</f>
        <v>295836071211.70996</v>
      </c>
      <c r="G66" s="129">
        <f t="shared" si="17"/>
        <v>8538478093.2199993</v>
      </c>
      <c r="H66" s="129">
        <f>+O66+V66+AC66+AJ66+AQ66+AX66+BE66+BZ66</f>
        <v>7089734731.9400005</v>
      </c>
      <c r="I66" s="129">
        <f t="shared" si="17"/>
        <v>7634656106.8999996</v>
      </c>
      <c r="J66" s="129">
        <f>SUM(D66:I66)</f>
        <v>831338432160.0199</v>
      </c>
      <c r="K66" s="241"/>
      <c r="L66" s="241"/>
      <c r="M66" s="241">
        <v>8282222042.2600002</v>
      </c>
      <c r="N66" s="241"/>
      <c r="O66" s="241"/>
      <c r="P66" s="241">
        <v>1189885540.03</v>
      </c>
      <c r="Q66" s="236">
        <f t="shared" ref="Q66:Q67" si="18">+K66+L66+M66+O66+P66</f>
        <v>9472107582.2900009</v>
      </c>
      <c r="R66" s="237"/>
      <c r="S66" s="224"/>
      <c r="T66" s="224"/>
      <c r="U66" s="129"/>
      <c r="V66" s="224">
        <v>0</v>
      </c>
      <c r="W66" s="129"/>
      <c r="X66" s="236"/>
      <c r="Y66" s="235">
        <v>183020035677.39001</v>
      </c>
      <c r="Z66" s="473">
        <v>82908148878.800003</v>
      </c>
      <c r="AA66" s="129">
        <v>85189780749.710007</v>
      </c>
      <c r="AB66" s="129"/>
      <c r="AC66" s="129">
        <v>1725876013.28</v>
      </c>
      <c r="AD66" s="129">
        <v>6444770566.8699999</v>
      </c>
      <c r="AE66" s="236">
        <f t="shared" ref="AE66:AE67" si="19">+AD66+AC66+AB66+AA66+Z66+Y66</f>
        <v>359288611886.05005</v>
      </c>
      <c r="AF66" s="129">
        <v>105236520424.77</v>
      </c>
      <c r="AG66" s="129">
        <v>58717781643.869995</v>
      </c>
      <c r="AH66" s="129">
        <v>199396376532.98999</v>
      </c>
      <c r="AI66" s="129">
        <v>8538478093.2199993</v>
      </c>
      <c r="AJ66" s="129">
        <v>393456261.56999999</v>
      </c>
      <c r="AK66" s="241"/>
      <c r="AL66" s="236">
        <f t="shared" ref="AL66:AL67" si="20">+AF66+AG66+AH66+AI66+AJ66+AK66</f>
        <v>372282612956.41998</v>
      </c>
      <c r="AM66" s="129">
        <v>67915569443.269997</v>
      </c>
      <c r="AN66" s="129">
        <v>14441435948.15</v>
      </c>
      <c r="AO66" s="129">
        <v>2462407413.3200002</v>
      </c>
      <c r="AP66" s="129">
        <v>0</v>
      </c>
      <c r="AQ66" s="129">
        <v>4900559682.0900002</v>
      </c>
      <c r="AR66" s="129"/>
      <c r="AS66" s="129">
        <f t="shared" ref="AS66:AS67" si="21">SUM(AM66:AR66)</f>
        <v>89719972486.830002</v>
      </c>
      <c r="AT66" s="129"/>
      <c r="AU66" s="129"/>
      <c r="AV66" s="129"/>
      <c r="AW66" s="129"/>
      <c r="AX66" s="129"/>
      <c r="AY66" s="129"/>
      <c r="AZ66" s="129"/>
      <c r="BA66" s="129"/>
      <c r="BB66" s="129"/>
      <c r="BC66" s="129"/>
      <c r="BD66" s="129"/>
      <c r="BE66" s="129"/>
      <c r="BF66" s="129"/>
      <c r="BG66" s="129"/>
      <c r="BQ66" s="62">
        <v>287978800</v>
      </c>
      <c r="BX66">
        <v>217305673.43000001</v>
      </c>
      <c r="BZ66" s="62">
        <v>69842775</v>
      </c>
    </row>
    <row r="67" spans="1:115">
      <c r="B67" s="128" t="s">
        <v>260</v>
      </c>
      <c r="C67" s="128" t="s">
        <v>353</v>
      </c>
      <c r="D67" s="129">
        <f>+K67+R67+Y67+AF67+AM67+AT67+BA67</f>
        <v>366437007859.58002</v>
      </c>
      <c r="E67" s="129">
        <f t="shared" si="17"/>
        <v>157401704954.20999</v>
      </c>
      <c r="F67" s="129">
        <f>+M67+T67+AA67+AH67+AO67+AV67+BC67+BJ67+BQ67+BX67+CC67</f>
        <v>313152823844.00757</v>
      </c>
      <c r="G67" s="129">
        <f t="shared" si="17"/>
        <v>8783733405.1100006</v>
      </c>
      <c r="H67" s="129">
        <f>+O67+V67+AC67+AJ67+AQ67+AX67+BE67</f>
        <v>9272273105.9700012</v>
      </c>
      <c r="I67" s="129">
        <f t="shared" si="17"/>
        <v>9077390669.0599995</v>
      </c>
      <c r="J67" s="129">
        <f>SUM(D67:I67)</f>
        <v>864124933837.93762</v>
      </c>
      <c r="K67" s="241">
        <v>1582393380.2700043</v>
      </c>
      <c r="L67" s="241">
        <v>2592513241.6200004</v>
      </c>
      <c r="M67" s="241"/>
      <c r="N67" s="241"/>
      <c r="O67" s="241">
        <v>60167404.99000001</v>
      </c>
      <c r="P67" s="241"/>
      <c r="Q67" s="236">
        <f t="shared" si="18"/>
        <v>4235074026.8800049</v>
      </c>
      <c r="R67" s="237"/>
      <c r="S67" s="224"/>
      <c r="T67" s="224"/>
      <c r="U67" s="129"/>
      <c r="V67" s="144">
        <v>53823335.400000095</v>
      </c>
      <c r="W67" s="129"/>
      <c r="X67" s="236"/>
      <c r="Y67" s="235">
        <v>190469060482.14999</v>
      </c>
      <c r="Z67" s="473">
        <v>82642050221.580002</v>
      </c>
      <c r="AA67" s="129">
        <v>84834918263.480011</v>
      </c>
      <c r="AB67" s="129">
        <v>0</v>
      </c>
      <c r="AC67" s="129">
        <v>1937202661.97</v>
      </c>
      <c r="AD67" s="129">
        <v>6400828823.6499996</v>
      </c>
      <c r="AE67" s="236">
        <f t="shared" si="19"/>
        <v>366284060452.82996</v>
      </c>
      <c r="AF67" s="129">
        <v>103087517364.25</v>
      </c>
      <c r="AG67" s="129">
        <v>58977956736.240005</v>
      </c>
      <c r="AH67" s="129">
        <v>196526753926.57001</v>
      </c>
      <c r="AI67" s="129">
        <v>8783733405.1100006</v>
      </c>
      <c r="AJ67" s="129">
        <v>384745329.97999996</v>
      </c>
      <c r="AK67" s="241"/>
      <c r="AL67" s="236">
        <f t="shared" si="20"/>
        <v>367760706762.14996</v>
      </c>
      <c r="AM67" s="129">
        <v>70598277422.320007</v>
      </c>
      <c r="AN67" s="129">
        <v>13167617647</v>
      </c>
      <c r="AO67" s="129">
        <v>2655740801.9699998</v>
      </c>
      <c r="AP67" s="129">
        <v>0</v>
      </c>
      <c r="AQ67" s="129">
        <v>4615634839.6400003</v>
      </c>
      <c r="AR67" s="129"/>
      <c r="AS67" s="129">
        <f t="shared" si="21"/>
        <v>91037270710.930008</v>
      </c>
      <c r="AT67" s="129"/>
      <c r="AU67" s="129"/>
      <c r="AV67" s="462">
        <v>180582724.36000001</v>
      </c>
      <c r="AW67" s="129"/>
      <c r="AX67" s="129"/>
      <c r="AY67" s="129"/>
      <c r="AZ67" s="129"/>
      <c r="BA67" s="474">
        <v>699759210.59000003</v>
      </c>
      <c r="BB67" s="474">
        <v>21567107.77</v>
      </c>
      <c r="BC67" s="474">
        <v>28932966622.16</v>
      </c>
      <c r="BD67" s="129"/>
      <c r="BE67" s="474">
        <v>2220699533.9899998</v>
      </c>
      <c r="BF67" s="474">
        <v>2676561845.4099998</v>
      </c>
      <c r="BG67" s="129"/>
      <c r="BJ67" s="62">
        <v>344603650</v>
      </c>
      <c r="BX67" s="62"/>
      <c r="CC67" s="62">
        <v>-322742144.53237915</v>
      </c>
    </row>
    <row r="68" spans="1:115">
      <c r="B68" s="128" t="s">
        <v>165</v>
      </c>
      <c r="C68" s="131" t="s">
        <v>354</v>
      </c>
      <c r="D68" s="132">
        <f>+D65+D66-D67</f>
        <v>103030906065.55005</v>
      </c>
      <c r="E68" s="132">
        <f t="shared" ref="E68:I68" si="22">+E65+E66-E67</f>
        <v>4105610842.6099854</v>
      </c>
      <c r="F68" s="132">
        <f>+F65+F66-F67</f>
        <v>73306078321.272461</v>
      </c>
      <c r="G68" s="132">
        <f t="shared" si="22"/>
        <v>2066165760.6099987</v>
      </c>
      <c r="H68" s="132">
        <f t="shared" si="22"/>
        <v>2902068339.7699986</v>
      </c>
      <c r="I68" s="132">
        <f t="shared" si="22"/>
        <v>3040460809.1400013</v>
      </c>
      <c r="J68" s="245">
        <f>+J65+J66-J67</f>
        <v>188451290138.95251</v>
      </c>
      <c r="K68" s="263">
        <f>+K65+K66-K67</f>
        <v>-1582393380.2700043</v>
      </c>
      <c r="L68" s="132">
        <f t="shared" ref="L68:Q68" si="23">+L65+L66-L67</f>
        <v>-2592513241.6200004</v>
      </c>
      <c r="M68" s="132">
        <f t="shared" si="23"/>
        <v>8282222042.2600002</v>
      </c>
      <c r="N68" s="132">
        <f t="shared" si="23"/>
        <v>0</v>
      </c>
      <c r="O68" s="266">
        <f t="shared" si="23"/>
        <v>-60167404.99000001</v>
      </c>
      <c r="P68" s="132">
        <f t="shared" si="23"/>
        <v>1189885540.03</v>
      </c>
      <c r="Q68" s="264">
        <f t="shared" si="23"/>
        <v>5237033555.409996</v>
      </c>
      <c r="R68" s="265">
        <f>+R65+R66-R67</f>
        <v>0</v>
      </c>
      <c r="S68" s="266">
        <f t="shared" ref="S68:X68" si="24">+S65+S66-S67</f>
        <v>0</v>
      </c>
      <c r="T68" s="266">
        <f t="shared" si="24"/>
        <v>0</v>
      </c>
      <c r="U68" s="132">
        <f t="shared" si="24"/>
        <v>0</v>
      </c>
      <c r="V68" s="266">
        <f t="shared" si="24"/>
        <v>1090136969.5699999</v>
      </c>
      <c r="W68" s="132">
        <f t="shared" si="24"/>
        <v>0</v>
      </c>
      <c r="X68" s="264">
        <f t="shared" si="24"/>
        <v>0</v>
      </c>
      <c r="Y68" s="263">
        <f>+Y65+Y66-Y67</f>
        <v>-7449024804.7599792</v>
      </c>
      <c r="Z68" s="132">
        <f t="shared" ref="Z68:AE68" si="25">+Z65+Z66-Z67</f>
        <v>266098657.22000122</v>
      </c>
      <c r="AA68" s="132">
        <f t="shared" si="25"/>
        <v>354862486.22999573</v>
      </c>
      <c r="AB68" s="132">
        <f t="shared" si="25"/>
        <v>0</v>
      </c>
      <c r="AC68" s="132">
        <f t="shared" si="25"/>
        <v>-211326648.69000006</v>
      </c>
      <c r="AD68" s="132">
        <f t="shared" si="25"/>
        <v>43941743.220000267</v>
      </c>
      <c r="AE68" s="264">
        <f t="shared" si="25"/>
        <v>-6995448566.7799072</v>
      </c>
      <c r="AF68" s="263">
        <f>+AF65+AF66-AF67</f>
        <v>2149003060.5200043</v>
      </c>
      <c r="AG68" s="132">
        <f t="shared" ref="AG68:AL68" si="26">+AG65+AG66-AG67</f>
        <v>-260175092.37001038</v>
      </c>
      <c r="AH68" s="132">
        <f t="shared" si="26"/>
        <v>2869622606.4199829</v>
      </c>
      <c r="AI68" s="132">
        <f t="shared" si="26"/>
        <v>-245255311.8900013</v>
      </c>
      <c r="AJ68" s="132">
        <f t="shared" si="26"/>
        <v>8710931.5900000334</v>
      </c>
      <c r="AK68" s="252">
        <f t="shared" si="26"/>
        <v>0</v>
      </c>
      <c r="AL68" s="264">
        <f t="shared" si="26"/>
        <v>4521906194.2700195</v>
      </c>
      <c r="AM68" s="252">
        <f>+AM65+AM66-AM67</f>
        <v>-2682707979.0500107</v>
      </c>
      <c r="AN68" s="252">
        <f t="shared" ref="AN68:AR68" si="27">+AN65+AN66-AN67</f>
        <v>1273818301.1499996</v>
      </c>
      <c r="AO68" s="252">
        <f t="shared" si="27"/>
        <v>-193333388.64999962</v>
      </c>
      <c r="AP68" s="252">
        <f t="shared" si="27"/>
        <v>0</v>
      </c>
      <c r="AQ68" s="132">
        <f t="shared" si="27"/>
        <v>284924842.44999981</v>
      </c>
      <c r="AR68" s="132">
        <f t="shared" si="27"/>
        <v>0</v>
      </c>
      <c r="AS68" s="132">
        <f>+AS65+AS66-AS67</f>
        <v>-1317298224.1000061</v>
      </c>
      <c r="AT68" s="132">
        <f>+AT65+AT66-AT67</f>
        <v>0</v>
      </c>
      <c r="AU68" s="132">
        <f t="shared" ref="AU68:AZ68" si="28">+AU65+AU66-AU67</f>
        <v>0</v>
      </c>
      <c r="AV68" s="132">
        <f t="shared" si="28"/>
        <v>-180582724.36000001</v>
      </c>
      <c r="AW68" s="132">
        <f t="shared" si="28"/>
        <v>0</v>
      </c>
      <c r="AX68" s="132">
        <f t="shared" si="28"/>
        <v>0</v>
      </c>
      <c r="AY68" s="132">
        <f t="shared" si="28"/>
        <v>0</v>
      </c>
      <c r="AZ68" s="132">
        <f t="shared" si="28"/>
        <v>0</v>
      </c>
      <c r="BA68" s="132">
        <f>+BA65+BA66-BA67</f>
        <v>-699759210.59000003</v>
      </c>
      <c r="BB68" s="132">
        <f t="shared" ref="BB68:BF68" si="29">+BB65+BB66-BB67</f>
        <v>-21567107.77</v>
      </c>
      <c r="BC68" s="132">
        <f t="shared" si="29"/>
        <v>-28932966622.16</v>
      </c>
      <c r="BD68" s="132">
        <f t="shared" si="29"/>
        <v>0</v>
      </c>
      <c r="BE68" s="132">
        <f t="shared" si="29"/>
        <v>-2220699533.9899998</v>
      </c>
      <c r="BF68" s="132">
        <f t="shared" si="29"/>
        <v>-2676561845.4099998</v>
      </c>
      <c r="BG68" s="132">
        <f>+BG65+BG66-BG67</f>
        <v>0</v>
      </c>
      <c r="BJ68" s="245">
        <f t="shared" ref="BJ68" si="30">+BJ65+BJ66-BJ67</f>
        <v>1392143000</v>
      </c>
      <c r="BQ68" s="245">
        <f t="shared" ref="BQ68" si="31">+BQ65+BQ66-BQ67</f>
        <v>1340230000</v>
      </c>
      <c r="BX68" s="245">
        <f t="shared" ref="BX68:BZ68" si="32">+BX65+BX66-BX67</f>
        <v>472134530</v>
      </c>
      <c r="BZ68" s="245">
        <f t="shared" si="32"/>
        <v>69842775</v>
      </c>
    </row>
    <row r="69" spans="1:115">
      <c r="B69" s="128" t="s">
        <v>167</v>
      </c>
      <c r="C69" s="128" t="s">
        <v>355</v>
      </c>
      <c r="D69" s="129">
        <f>+K69+R69+Y69+AF69+AM69+AT69+BA69</f>
        <v>0</v>
      </c>
      <c r="E69" s="129">
        <f t="shared" ref="E69:E70" si="33">+L69+S69+Z69+AG69+AN69+AU69+BB69</f>
        <v>0</v>
      </c>
      <c r="F69" s="129">
        <f>+M69+T69+AA69+AH69+AO69+AV69+BC69+BJ69+BQ69+BX69+CC69</f>
        <v>0</v>
      </c>
      <c r="G69" s="129">
        <f t="shared" ref="G69:I70" si="34">+N69+U69+AB69+AI69+AP69+AW69+BD69</f>
        <v>0</v>
      </c>
      <c r="H69" s="129">
        <f t="shared" si="34"/>
        <v>0</v>
      </c>
      <c r="I69" s="129">
        <f t="shared" si="34"/>
        <v>0</v>
      </c>
      <c r="J69" s="129">
        <f>SUM(D69:I69)</f>
        <v>0</v>
      </c>
      <c r="K69" s="235">
        <v>0</v>
      </c>
      <c r="L69" s="129"/>
      <c r="M69" s="129"/>
      <c r="N69" s="129"/>
      <c r="O69" s="224"/>
      <c r="P69" s="129"/>
      <c r="Q69" s="236">
        <v>0</v>
      </c>
      <c r="R69" s="237"/>
      <c r="S69" s="224"/>
      <c r="T69" s="224"/>
      <c r="U69" s="129"/>
      <c r="V69" s="224"/>
      <c r="W69" s="129"/>
      <c r="X69" s="236"/>
      <c r="Y69" s="235"/>
      <c r="Z69" s="129"/>
      <c r="AA69" s="129"/>
      <c r="AB69" s="129"/>
      <c r="AC69" s="129"/>
      <c r="AD69" s="129"/>
      <c r="AE69" s="236"/>
      <c r="AF69" s="235"/>
      <c r="AG69" s="129"/>
      <c r="AH69" s="129"/>
      <c r="AI69" s="129"/>
      <c r="AJ69" s="129"/>
      <c r="AK69" s="241"/>
      <c r="AL69" s="236"/>
      <c r="AM69" s="241"/>
      <c r="AN69" s="241"/>
      <c r="AO69" s="241"/>
      <c r="AP69" s="241"/>
      <c r="AQ69" s="129"/>
      <c r="AR69" s="129"/>
      <c r="AS69" s="129"/>
      <c r="AT69" s="129"/>
      <c r="AU69" s="129"/>
      <c r="AV69" s="129"/>
      <c r="AW69" s="129"/>
      <c r="AX69" s="129"/>
      <c r="AY69" s="129"/>
      <c r="AZ69" s="129"/>
      <c r="BA69" s="129"/>
      <c r="BB69" s="129"/>
      <c r="BC69" s="129"/>
      <c r="BD69" s="129"/>
      <c r="BE69" s="129"/>
      <c r="BF69" s="129"/>
      <c r="BG69" s="129"/>
    </row>
    <row r="70" spans="1:115">
      <c r="B70" s="128" t="s">
        <v>169</v>
      </c>
      <c r="C70" s="128" t="s">
        <v>356</v>
      </c>
      <c r="D70" s="129">
        <f>+K70+R70+Y70+AF70+AM70+AT70+BA70</f>
        <v>0</v>
      </c>
      <c r="E70" s="129">
        <f t="shared" si="33"/>
        <v>0</v>
      </c>
      <c r="F70" s="129">
        <f>+M70+T70+AA70+AH70+AO70+AV70+BC70+BJ70+BQ70+BX70+CC70</f>
        <v>0</v>
      </c>
      <c r="G70" s="129">
        <f t="shared" si="34"/>
        <v>0</v>
      </c>
      <c r="H70" s="129">
        <f t="shared" si="34"/>
        <v>0</v>
      </c>
      <c r="I70" s="129">
        <f t="shared" si="34"/>
        <v>0</v>
      </c>
      <c r="J70" s="129">
        <f>SUM(D70:I70)</f>
        <v>0</v>
      </c>
      <c r="K70" s="235"/>
      <c r="L70" s="129"/>
      <c r="M70" s="129"/>
      <c r="N70" s="129"/>
      <c r="O70" s="224"/>
      <c r="P70" s="129"/>
      <c r="Q70" s="236"/>
      <c r="R70" s="237"/>
      <c r="S70" s="224"/>
      <c r="T70" s="224"/>
      <c r="U70" s="129"/>
      <c r="V70" s="224"/>
      <c r="W70" s="129"/>
      <c r="X70" s="236"/>
      <c r="Y70" s="235"/>
      <c r="Z70" s="129"/>
      <c r="AA70" s="129"/>
      <c r="AB70" s="129"/>
      <c r="AC70" s="129"/>
      <c r="AD70" s="129"/>
      <c r="AE70" s="236"/>
      <c r="AF70" s="235"/>
      <c r="AG70" s="129"/>
      <c r="AH70" s="129"/>
      <c r="AI70" s="129"/>
      <c r="AJ70" s="129"/>
      <c r="AK70" s="241"/>
      <c r="AL70" s="236"/>
      <c r="AM70" s="241"/>
      <c r="AN70" s="241"/>
      <c r="AO70" s="241"/>
      <c r="AP70" s="241"/>
      <c r="AQ70" s="129"/>
      <c r="AR70" s="129"/>
      <c r="AS70" s="129"/>
      <c r="AT70" s="129"/>
      <c r="AU70" s="129"/>
      <c r="AV70" s="129"/>
      <c r="AW70" s="129"/>
      <c r="AX70" s="129"/>
      <c r="AY70" s="129"/>
      <c r="AZ70" s="129"/>
      <c r="BA70" s="129"/>
      <c r="BB70" s="129"/>
      <c r="BC70" s="129"/>
      <c r="BD70" s="129"/>
      <c r="BE70" s="129"/>
      <c r="BF70" s="129"/>
      <c r="BG70" s="129"/>
    </row>
    <row r="71" spans="1:115">
      <c r="B71" s="128" t="s">
        <v>171</v>
      </c>
      <c r="C71" s="128" t="s">
        <v>357</v>
      </c>
      <c r="D71" s="132">
        <f>+D68-D69-D70</f>
        <v>103030906065.55005</v>
      </c>
      <c r="E71" s="132">
        <f t="shared" ref="E71:I71" si="35">+E68-E69-E70</f>
        <v>4105610842.6099854</v>
      </c>
      <c r="F71" s="132">
        <f t="shared" si="35"/>
        <v>73306078321.272461</v>
      </c>
      <c r="G71" s="132">
        <f t="shared" si="35"/>
        <v>2066165760.6099987</v>
      </c>
      <c r="H71" s="132">
        <f t="shared" si="35"/>
        <v>2902068339.7699986</v>
      </c>
      <c r="I71" s="132">
        <f t="shared" si="35"/>
        <v>3040460809.1400013</v>
      </c>
      <c r="J71" s="245">
        <f>+J68-J69-J70</f>
        <v>188451290138.95251</v>
      </c>
      <c r="K71" s="263">
        <f>+K68-K69-K70</f>
        <v>-1582393380.2700043</v>
      </c>
      <c r="L71" s="132">
        <f t="shared" ref="L71:Q71" si="36">+L68-L69-L70</f>
        <v>-2592513241.6200004</v>
      </c>
      <c r="M71" s="132">
        <f t="shared" si="36"/>
        <v>8282222042.2600002</v>
      </c>
      <c r="N71" s="132">
        <f t="shared" si="36"/>
        <v>0</v>
      </c>
      <c r="O71" s="266">
        <f t="shared" si="36"/>
        <v>-60167404.99000001</v>
      </c>
      <c r="P71" s="132">
        <f t="shared" si="36"/>
        <v>1189885540.03</v>
      </c>
      <c r="Q71" s="264">
        <f t="shared" si="36"/>
        <v>5237033555.409996</v>
      </c>
      <c r="R71" s="265">
        <f>+R68-R69-R70</f>
        <v>0</v>
      </c>
      <c r="S71" s="266">
        <f t="shared" ref="S71:X71" si="37">+S68-S69-S70</f>
        <v>0</v>
      </c>
      <c r="T71" s="266">
        <f t="shared" si="37"/>
        <v>0</v>
      </c>
      <c r="U71" s="132">
        <f t="shared" si="37"/>
        <v>0</v>
      </c>
      <c r="V71" s="266">
        <f t="shared" si="37"/>
        <v>1090136969.5699999</v>
      </c>
      <c r="W71" s="132">
        <f t="shared" si="37"/>
        <v>0</v>
      </c>
      <c r="X71" s="264">
        <f t="shared" si="37"/>
        <v>0</v>
      </c>
      <c r="Y71" s="263">
        <f>+Y68-Y69-Y70</f>
        <v>-7449024804.7599792</v>
      </c>
      <c r="Z71" s="132">
        <f t="shared" ref="Z71:AE71" si="38">+Z68-Z69-Z70</f>
        <v>266098657.22000122</v>
      </c>
      <c r="AA71" s="132">
        <f t="shared" si="38"/>
        <v>354862486.22999573</v>
      </c>
      <c r="AB71" s="132">
        <f t="shared" si="38"/>
        <v>0</v>
      </c>
      <c r="AC71" s="132">
        <f t="shared" si="38"/>
        <v>-211326648.69000006</v>
      </c>
      <c r="AD71" s="132">
        <f t="shared" si="38"/>
        <v>43941743.220000267</v>
      </c>
      <c r="AE71" s="264">
        <f t="shared" si="38"/>
        <v>-6995448566.7799072</v>
      </c>
      <c r="AF71" s="263">
        <f>+AF68-AF69-AF70</f>
        <v>2149003060.5200043</v>
      </c>
      <c r="AG71" s="132">
        <f t="shared" ref="AG71:AL71" si="39">+AG68-AG69-AG70</f>
        <v>-260175092.37001038</v>
      </c>
      <c r="AH71" s="132">
        <f t="shared" si="39"/>
        <v>2869622606.4199829</v>
      </c>
      <c r="AI71" s="132">
        <f t="shared" si="39"/>
        <v>-245255311.8900013</v>
      </c>
      <c r="AJ71" s="132">
        <f t="shared" si="39"/>
        <v>8710931.5900000334</v>
      </c>
      <c r="AK71" s="252">
        <f t="shared" si="39"/>
        <v>0</v>
      </c>
      <c r="AL71" s="264">
        <f t="shared" si="39"/>
        <v>4521906194.2700195</v>
      </c>
      <c r="AM71" s="252">
        <f>+AM68-AM69-AM70</f>
        <v>-2682707979.0500107</v>
      </c>
      <c r="AN71" s="252">
        <f t="shared" ref="AN71:AS71" si="40">+AN68-AN69-AN70</f>
        <v>1273818301.1499996</v>
      </c>
      <c r="AO71" s="252">
        <f t="shared" si="40"/>
        <v>-193333388.64999962</v>
      </c>
      <c r="AP71" s="252">
        <f t="shared" si="40"/>
        <v>0</v>
      </c>
      <c r="AQ71" s="132">
        <f t="shared" si="40"/>
        <v>284924842.44999981</v>
      </c>
      <c r="AR71" s="132">
        <f t="shared" si="40"/>
        <v>0</v>
      </c>
      <c r="AS71" s="132">
        <f t="shared" si="40"/>
        <v>-1317298224.1000061</v>
      </c>
      <c r="AT71" s="132">
        <f>+AT68-AT69-AT70</f>
        <v>0</v>
      </c>
      <c r="AU71" s="132">
        <f t="shared" ref="AU71:AZ71" si="41">+AU68-AU69-AU70</f>
        <v>0</v>
      </c>
      <c r="AV71" s="132">
        <f t="shared" si="41"/>
        <v>-180582724.36000001</v>
      </c>
      <c r="AW71" s="132">
        <f t="shared" si="41"/>
        <v>0</v>
      </c>
      <c r="AX71" s="132">
        <f t="shared" si="41"/>
        <v>0</v>
      </c>
      <c r="AY71" s="132">
        <f t="shared" si="41"/>
        <v>0</v>
      </c>
      <c r="AZ71" s="132">
        <f t="shared" si="41"/>
        <v>0</v>
      </c>
      <c r="BA71" s="132">
        <f>+BA68-BA69-BA70</f>
        <v>-699759210.59000003</v>
      </c>
      <c r="BB71" s="132">
        <f t="shared" ref="BB71:BF71" si="42">+BB68-BB69-BB70</f>
        <v>-21567107.77</v>
      </c>
      <c r="BC71" s="132">
        <f t="shared" si="42"/>
        <v>-28932966622.16</v>
      </c>
      <c r="BD71" s="132">
        <f t="shared" si="42"/>
        <v>0</v>
      </c>
      <c r="BE71" s="132">
        <f t="shared" si="42"/>
        <v>-2220699533.9899998</v>
      </c>
      <c r="BF71" s="132">
        <f t="shared" si="42"/>
        <v>-2676561845.4099998</v>
      </c>
      <c r="BG71" s="132">
        <f>+BG68-BG69-BG70</f>
        <v>0</v>
      </c>
    </row>
    <row r="72" spans="1:115">
      <c r="B72" s="128" t="s">
        <v>358</v>
      </c>
      <c r="C72" s="128" t="s">
        <v>151</v>
      </c>
      <c r="D72" s="129">
        <f>+D65</f>
        <v>113295788379.7</v>
      </c>
      <c r="E72" s="129">
        <f t="shared" ref="E72:I72" si="43">+E65</f>
        <v>5439949326</v>
      </c>
      <c r="F72" s="129">
        <f t="shared" si="43"/>
        <v>90622830953.570068</v>
      </c>
      <c r="G72" s="129">
        <f t="shared" si="43"/>
        <v>2311421072.5</v>
      </c>
      <c r="H72" s="129">
        <f t="shared" si="43"/>
        <v>5084606713.7999992</v>
      </c>
      <c r="I72" s="129">
        <f t="shared" si="43"/>
        <v>4483195371.3000011</v>
      </c>
      <c r="J72" s="129">
        <f>+J65</f>
        <v>221237791816.87018</v>
      </c>
      <c r="K72" s="235"/>
      <c r="L72" s="129"/>
      <c r="M72" s="129"/>
      <c r="N72" s="129"/>
      <c r="O72" s="224"/>
      <c r="P72" s="129"/>
      <c r="Q72" s="236"/>
      <c r="R72" s="237"/>
      <c r="S72" s="224"/>
      <c r="T72" s="224"/>
      <c r="U72" s="129"/>
      <c r="V72" s="224"/>
      <c r="W72" s="129"/>
      <c r="X72" s="236"/>
      <c r="Y72" s="235"/>
      <c r="Z72" s="129"/>
      <c r="AA72" s="129"/>
      <c r="AB72" s="129"/>
      <c r="AC72" s="129"/>
      <c r="AD72" s="129"/>
      <c r="AE72" s="236"/>
      <c r="AF72" s="235"/>
      <c r="AG72" s="129"/>
      <c r="AH72" s="129"/>
      <c r="AI72" s="129"/>
      <c r="AJ72" s="129"/>
      <c r="AK72" s="241"/>
      <c r="AL72" s="236"/>
      <c r="AM72" s="241"/>
      <c r="AN72" s="241"/>
      <c r="AO72" s="241"/>
      <c r="AP72" s="241"/>
      <c r="AQ72" s="129"/>
      <c r="AR72" s="129"/>
      <c r="AS72" s="129"/>
      <c r="AT72" s="129"/>
      <c r="AU72" s="129"/>
      <c r="AV72" s="129"/>
      <c r="AW72" s="129"/>
      <c r="AX72" s="129"/>
      <c r="AY72" s="129"/>
      <c r="AZ72" s="129"/>
      <c r="BA72" s="129">
        <f>+BA65</f>
        <v>0</v>
      </c>
      <c r="BB72" s="129">
        <f t="shared" ref="BB72:BF72" si="44">+BB65</f>
        <v>0</v>
      </c>
      <c r="BC72" s="129">
        <f t="shared" si="44"/>
        <v>0</v>
      </c>
      <c r="BD72" s="129">
        <f t="shared" si="44"/>
        <v>0</v>
      </c>
      <c r="BE72" s="129">
        <f t="shared" si="44"/>
        <v>0</v>
      </c>
      <c r="BF72" s="129">
        <f t="shared" si="44"/>
        <v>0</v>
      </c>
      <c r="BG72" s="129">
        <f>SUM(BA72:BF72)</f>
        <v>0</v>
      </c>
    </row>
    <row r="73" spans="1:115" ht="15.75" thickBot="1">
      <c r="B73" s="128" t="s">
        <v>359</v>
      </c>
      <c r="C73" s="128" t="s">
        <v>150</v>
      </c>
      <c r="D73" s="132">
        <f>+D71</f>
        <v>103030906065.55005</v>
      </c>
      <c r="E73" s="132">
        <f t="shared" ref="E73:I73" si="45">+E71</f>
        <v>4105610842.6099854</v>
      </c>
      <c r="F73" s="132">
        <f t="shared" si="45"/>
        <v>73306078321.272461</v>
      </c>
      <c r="G73" s="132">
        <f t="shared" si="45"/>
        <v>2066165760.6099987</v>
      </c>
      <c r="H73" s="132">
        <f t="shared" si="45"/>
        <v>2902068339.7699986</v>
      </c>
      <c r="I73" s="132">
        <f t="shared" si="45"/>
        <v>3040460809.1400013</v>
      </c>
      <c r="J73" s="245">
        <f>+J71</f>
        <v>188451290138.95251</v>
      </c>
      <c r="K73" s="246">
        <f>+K71</f>
        <v>-1582393380.2700043</v>
      </c>
      <c r="L73" s="270">
        <f t="shared" ref="L73:Q73" si="46">+L71</f>
        <v>-2592513241.6200004</v>
      </c>
      <c r="M73" s="270">
        <f t="shared" si="46"/>
        <v>8282222042.2600002</v>
      </c>
      <c r="N73" s="270">
        <f t="shared" si="46"/>
        <v>0</v>
      </c>
      <c r="O73" s="272">
        <f t="shared" si="46"/>
        <v>-60167404.99000001</v>
      </c>
      <c r="P73" s="270">
        <f t="shared" si="46"/>
        <v>1189885540.03</v>
      </c>
      <c r="Q73" s="271">
        <f t="shared" si="46"/>
        <v>5237033555.409996</v>
      </c>
      <c r="R73" s="248">
        <f>+R71</f>
        <v>0</v>
      </c>
      <c r="S73" s="272">
        <f t="shared" ref="S73:X73" si="47">+S71</f>
        <v>0</v>
      </c>
      <c r="T73" s="272">
        <f t="shared" si="47"/>
        <v>0</v>
      </c>
      <c r="U73" s="270">
        <f t="shared" si="47"/>
        <v>0</v>
      </c>
      <c r="V73" s="272">
        <f t="shared" si="47"/>
        <v>1090136969.5699999</v>
      </c>
      <c r="W73" s="270">
        <f t="shared" si="47"/>
        <v>0</v>
      </c>
      <c r="X73" s="271">
        <f t="shared" si="47"/>
        <v>0</v>
      </c>
      <c r="Y73" s="246">
        <f>+Y71</f>
        <v>-7449024804.7599792</v>
      </c>
      <c r="Z73" s="270">
        <f t="shared" ref="Z73:AE73" si="48">+Z71</f>
        <v>266098657.22000122</v>
      </c>
      <c r="AA73" s="270">
        <f t="shared" si="48"/>
        <v>354862486.22999573</v>
      </c>
      <c r="AB73" s="270">
        <f t="shared" si="48"/>
        <v>0</v>
      </c>
      <c r="AC73" s="270">
        <f t="shared" si="48"/>
        <v>-211326648.69000006</v>
      </c>
      <c r="AD73" s="270">
        <f t="shared" si="48"/>
        <v>43941743.220000267</v>
      </c>
      <c r="AE73" s="271">
        <f t="shared" si="48"/>
        <v>-6995448566.7799072</v>
      </c>
      <c r="AF73" s="246">
        <f>+AF71</f>
        <v>2149003060.5200043</v>
      </c>
      <c r="AG73" s="270">
        <f t="shared" ref="AG73:AL73" si="49">+AG71</f>
        <v>-260175092.37001038</v>
      </c>
      <c r="AH73" s="270">
        <f t="shared" si="49"/>
        <v>2869622606.4199829</v>
      </c>
      <c r="AI73" s="270">
        <f t="shared" si="49"/>
        <v>-245255311.8900013</v>
      </c>
      <c r="AJ73" s="270">
        <f t="shared" si="49"/>
        <v>8710931.5900000334</v>
      </c>
      <c r="AK73" s="276">
        <f t="shared" si="49"/>
        <v>0</v>
      </c>
      <c r="AL73" s="271">
        <f t="shared" si="49"/>
        <v>4521906194.2700195</v>
      </c>
      <c r="AM73" s="252">
        <f>+AM71</f>
        <v>-2682707979.0500107</v>
      </c>
      <c r="AN73" s="252">
        <f t="shared" ref="AN73:AS73" si="50">+AN71</f>
        <v>1273818301.1499996</v>
      </c>
      <c r="AO73" s="252">
        <f t="shared" si="50"/>
        <v>-193333388.64999962</v>
      </c>
      <c r="AP73" s="252">
        <f t="shared" si="50"/>
        <v>0</v>
      </c>
      <c r="AQ73" s="132">
        <f t="shared" si="50"/>
        <v>284924842.44999981</v>
      </c>
      <c r="AR73" s="132">
        <f t="shared" si="50"/>
        <v>0</v>
      </c>
      <c r="AS73" s="132">
        <f t="shared" si="50"/>
        <v>-1317298224.1000061</v>
      </c>
      <c r="AT73" s="132">
        <f>+AT71</f>
        <v>0</v>
      </c>
      <c r="AU73" s="132">
        <f t="shared" ref="AU73:AZ73" si="51">+AU71</f>
        <v>0</v>
      </c>
      <c r="AV73" s="132">
        <f t="shared" si="51"/>
        <v>-180582724.36000001</v>
      </c>
      <c r="AW73" s="132">
        <f t="shared" si="51"/>
        <v>0</v>
      </c>
      <c r="AX73" s="132">
        <f t="shared" si="51"/>
        <v>0</v>
      </c>
      <c r="AY73" s="132">
        <f t="shared" si="51"/>
        <v>0</v>
      </c>
      <c r="AZ73" s="132">
        <f t="shared" si="51"/>
        <v>0</v>
      </c>
      <c r="BA73" s="132">
        <f>+BA71</f>
        <v>-699759210.59000003</v>
      </c>
      <c r="BB73" s="132">
        <f t="shared" ref="BB73:BF73" si="52">+BB71</f>
        <v>-21567107.77</v>
      </c>
      <c r="BC73" s="132">
        <f t="shared" si="52"/>
        <v>-28932966622.16</v>
      </c>
      <c r="BD73" s="132">
        <f t="shared" si="52"/>
        <v>0</v>
      </c>
      <c r="BE73" s="132">
        <f t="shared" si="52"/>
        <v>-2220699533.9899998</v>
      </c>
      <c r="BF73" s="132">
        <f t="shared" si="52"/>
        <v>-2676561845.4099998</v>
      </c>
      <c r="BG73" s="132">
        <f>+BG71</f>
        <v>0</v>
      </c>
    </row>
    <row r="74" spans="1:115">
      <c r="B74" s="124" t="s">
        <v>316</v>
      </c>
    </row>
    <row r="75" spans="1:115">
      <c r="B75" s="125" t="s">
        <v>317</v>
      </c>
      <c r="F75" s="62">
        <v>34228812175.387665</v>
      </c>
      <c r="K75" s="62"/>
      <c r="L75" s="62"/>
      <c r="M75" s="62"/>
      <c r="N75" s="62"/>
      <c r="O75" s="62"/>
      <c r="P75" s="62"/>
      <c r="Q75" s="62"/>
    </row>
    <row r="76" spans="1:115">
      <c r="H76" s="62"/>
      <c r="K76" s="115"/>
      <c r="L76" s="115"/>
      <c r="M76" s="115"/>
      <c r="N76" s="115"/>
      <c r="O76" s="115"/>
      <c r="P76" s="115"/>
      <c r="Q76" s="115"/>
      <c r="BK76" s="532"/>
      <c r="BL76" s="532"/>
      <c r="BM76" s="532"/>
      <c r="BN76" s="532"/>
      <c r="BO76" s="532"/>
      <c r="BP76" s="532"/>
      <c r="BQ76" s="532"/>
      <c r="BR76" s="532"/>
      <c r="BS76" s="532"/>
      <c r="BT76" s="532"/>
      <c r="BU76" s="532"/>
      <c r="BV76" s="532"/>
      <c r="BW76" s="532"/>
      <c r="BX76" s="532"/>
      <c r="BY76" s="532"/>
      <c r="BZ76" s="532"/>
      <c r="CA76" s="532"/>
      <c r="CB76" s="532"/>
      <c r="CC76" s="532"/>
      <c r="CD76" s="532"/>
      <c r="CE76" s="532"/>
      <c r="CF76" s="532"/>
      <c r="CG76" s="532"/>
      <c r="CH76" s="532"/>
      <c r="CI76" s="532"/>
      <c r="CJ76" s="532"/>
      <c r="CK76" s="532"/>
      <c r="CL76" s="532"/>
      <c r="CM76" s="532"/>
      <c r="CN76" s="532"/>
      <c r="CO76" s="532"/>
      <c r="CP76" s="532"/>
      <c r="CQ76" s="532"/>
      <c r="CR76" s="532"/>
      <c r="CS76" s="532"/>
      <c r="CT76" s="532"/>
      <c r="CU76" s="532"/>
      <c r="CV76" s="532"/>
      <c r="CW76" s="532"/>
      <c r="CX76" s="532"/>
      <c r="CY76" s="532"/>
      <c r="CZ76" s="532"/>
      <c r="DA76" s="532"/>
      <c r="DB76" s="532"/>
      <c r="DC76" s="532"/>
      <c r="DD76" s="532"/>
      <c r="DE76" s="532"/>
      <c r="DF76" s="532"/>
      <c r="DG76" s="532"/>
      <c r="DH76" s="532"/>
      <c r="DI76" s="532"/>
      <c r="DJ76" s="532"/>
      <c r="DK76" s="532"/>
    </row>
    <row r="77" spans="1:115">
      <c r="E77" s="125"/>
    </row>
    <row r="78" spans="1:115">
      <c r="E78" s="125"/>
    </row>
    <row r="79" spans="1:115">
      <c r="A79" s="124"/>
    </row>
    <row r="80" spans="1:115" ht="15.75" thickBot="1">
      <c r="B80" s="124" t="s">
        <v>360</v>
      </c>
    </row>
    <row r="81" spans="1:115">
      <c r="E81" s="125"/>
      <c r="F81" s="546" t="s">
        <v>625</v>
      </c>
      <c r="G81" s="548"/>
      <c r="H81" s="546" t="s">
        <v>626</v>
      </c>
      <c r="I81" s="548"/>
      <c r="J81" s="546" t="s">
        <v>627</v>
      </c>
      <c r="K81" s="548"/>
      <c r="L81" s="546" t="s">
        <v>628</v>
      </c>
      <c r="M81" s="548"/>
      <c r="N81" s="546" t="s">
        <v>629</v>
      </c>
      <c r="O81" s="548"/>
      <c r="P81" s="546" t="s">
        <v>630</v>
      </c>
      <c r="Q81" s="548"/>
      <c r="R81" s="543" t="s">
        <v>631</v>
      </c>
      <c r="S81" s="544"/>
      <c r="T81" s="538" t="s">
        <v>632</v>
      </c>
      <c r="U81" s="539"/>
      <c r="V81" s="538" t="s">
        <v>633</v>
      </c>
      <c r="W81" s="539"/>
      <c r="X81" s="538" t="s">
        <v>634</v>
      </c>
      <c r="Y81" s="540"/>
      <c r="Z81" s="538" t="s">
        <v>635</v>
      </c>
      <c r="AA81" s="539"/>
      <c r="AB81" s="538" t="s">
        <v>637</v>
      </c>
      <c r="AC81" s="539"/>
    </row>
    <row r="82" spans="1:115" ht="25.5">
      <c r="B82" s="126" t="s">
        <v>289</v>
      </c>
      <c r="C82" s="126" t="s">
        <v>159</v>
      </c>
      <c r="D82" s="126" t="s">
        <v>150</v>
      </c>
      <c r="E82" s="127" t="s">
        <v>150</v>
      </c>
      <c r="F82" s="227" t="s">
        <v>150</v>
      </c>
      <c r="G82" s="228" t="s">
        <v>150</v>
      </c>
      <c r="H82" s="229" t="s">
        <v>150</v>
      </c>
      <c r="I82" s="230" t="s">
        <v>150</v>
      </c>
      <c r="J82" s="227" t="s">
        <v>150</v>
      </c>
      <c r="K82" s="228" t="s">
        <v>150</v>
      </c>
      <c r="L82" s="292" t="s">
        <v>150</v>
      </c>
      <c r="M82" s="258" t="s">
        <v>150</v>
      </c>
      <c r="N82" s="293" t="s">
        <v>150</v>
      </c>
      <c r="O82" s="234" t="s">
        <v>150</v>
      </c>
      <c r="P82" s="126" t="s">
        <v>150</v>
      </c>
      <c r="Q82" s="127" t="s">
        <v>150</v>
      </c>
      <c r="R82" s="142" t="s">
        <v>150</v>
      </c>
      <c r="S82" s="142" t="s">
        <v>150</v>
      </c>
      <c r="T82" s="293" t="s">
        <v>150</v>
      </c>
      <c r="U82" s="234" t="s">
        <v>150</v>
      </c>
      <c r="V82" s="293" t="s">
        <v>150</v>
      </c>
      <c r="W82" s="234" t="s">
        <v>150</v>
      </c>
      <c r="X82" s="293" t="s">
        <v>150</v>
      </c>
      <c r="Y82" s="234" t="s">
        <v>150</v>
      </c>
      <c r="Z82" s="293" t="s">
        <v>150</v>
      </c>
      <c r="AA82" s="234" t="s">
        <v>150</v>
      </c>
      <c r="AB82" s="293" t="s">
        <v>150</v>
      </c>
      <c r="AC82" s="234" t="s">
        <v>150</v>
      </c>
    </row>
    <row r="83" spans="1:115">
      <c r="B83" s="128" t="s">
        <v>149</v>
      </c>
      <c r="C83" s="128" t="s">
        <v>361</v>
      </c>
      <c r="D83" s="129">
        <f>+F83+H83+J83+L83+N83+P83+R83+T83+V83+X83+Z83+AB83</f>
        <v>22824984525.32</v>
      </c>
      <c r="E83" s="129">
        <f>+G83+I83+K83+M83+O83+Q83+S83+U83+W83+Y83+AA83+AC83</f>
        <v>10139536217.24</v>
      </c>
      <c r="F83" s="235">
        <v>20468344664.709999</v>
      </c>
      <c r="G83" s="236">
        <v>8726942294.7600002</v>
      </c>
      <c r="H83" s="144">
        <v>92918828.599999994</v>
      </c>
      <c r="I83" s="460">
        <v>186227741.81</v>
      </c>
      <c r="J83" s="235">
        <v>1165583597.9300001</v>
      </c>
      <c r="K83" s="236">
        <v>1063536047.6900002</v>
      </c>
      <c r="L83" s="283"/>
      <c r="M83" s="294"/>
      <c r="N83" s="259"/>
      <c r="O83" s="242"/>
      <c r="P83" s="129">
        <v>640690625.99000001</v>
      </c>
      <c r="Q83" s="130">
        <v>83354192.980000004</v>
      </c>
      <c r="R83" s="144">
        <v>404352396.36000001</v>
      </c>
      <c r="S83" s="144"/>
      <c r="T83" s="259">
        <v>24440400</v>
      </c>
      <c r="U83" s="242">
        <v>26635000</v>
      </c>
      <c r="V83" s="259">
        <v>13008600</v>
      </c>
      <c r="W83" s="242">
        <v>13008600</v>
      </c>
      <c r="X83" s="259">
        <v>15645411.73</v>
      </c>
      <c r="Y83" s="242">
        <v>39832340</v>
      </c>
      <c r="Z83" s="259"/>
      <c r="AA83" s="242"/>
    </row>
    <row r="84" spans="1:115">
      <c r="B84" s="128" t="s">
        <v>101</v>
      </c>
      <c r="C84" s="128" t="s">
        <v>362</v>
      </c>
      <c r="D84" s="129">
        <f t="shared" ref="D84:E86" si="53">+F84+H84+J84+L84+N84+P84+R84+T84+V84+X84+Z84+AB84</f>
        <v>280211265.23000002</v>
      </c>
      <c r="E84" s="129">
        <f t="shared" si="53"/>
        <v>6427150</v>
      </c>
      <c r="F84" s="235"/>
      <c r="G84" s="236"/>
      <c r="H84" s="144"/>
      <c r="I84" s="460">
        <v>6427150</v>
      </c>
      <c r="J84" s="235"/>
      <c r="K84" s="236"/>
      <c r="L84" s="283"/>
      <c r="M84" s="262"/>
      <c r="N84" s="259"/>
      <c r="O84" s="242"/>
      <c r="P84" s="129"/>
      <c r="Q84" s="130"/>
      <c r="R84" s="144">
        <v>280211265.23000002</v>
      </c>
      <c r="S84" s="144"/>
      <c r="T84" s="259"/>
      <c r="U84" s="242"/>
      <c r="V84" s="259"/>
      <c r="W84" s="242"/>
      <c r="X84" s="259"/>
      <c r="Y84" s="242"/>
      <c r="Z84" s="259"/>
      <c r="AA84" s="242"/>
    </row>
    <row r="85" spans="1:115" ht="25.5">
      <c r="B85" s="128" t="s">
        <v>363</v>
      </c>
      <c r="C85" s="128" t="s">
        <v>364</v>
      </c>
      <c r="D85" s="129">
        <f t="shared" si="53"/>
        <v>35562559993.279999</v>
      </c>
      <c r="E85" s="129">
        <f t="shared" si="53"/>
        <v>7405536964.8800011</v>
      </c>
      <c r="F85" s="235"/>
      <c r="G85" s="236"/>
      <c r="H85" s="144">
        <v>16447096962.889999</v>
      </c>
      <c r="I85" s="460">
        <v>2717321234.8299999</v>
      </c>
      <c r="J85" s="235">
        <v>2342189252.8400002</v>
      </c>
      <c r="K85" s="236">
        <v>1346489100</v>
      </c>
      <c r="L85" s="283">
        <v>2987140983.1900001</v>
      </c>
      <c r="M85" s="262">
        <v>577401835.22000003</v>
      </c>
      <c r="N85" s="259">
        <v>7147055407.0900002</v>
      </c>
      <c r="O85" s="242">
        <v>444266369.81</v>
      </c>
      <c r="P85" s="129"/>
      <c r="Q85" s="130"/>
      <c r="R85" s="144">
        <v>6269495640.0799999</v>
      </c>
      <c r="S85" s="144"/>
      <c r="T85" s="259"/>
      <c r="U85" s="242"/>
      <c r="V85" s="259"/>
      <c r="W85" s="242"/>
      <c r="X85" s="259"/>
      <c r="Y85" s="242"/>
      <c r="Z85" s="259">
        <v>369581747.19</v>
      </c>
      <c r="AA85" s="242"/>
      <c r="AC85" s="278">
        <v>2320058425.02</v>
      </c>
    </row>
    <row r="86" spans="1:115">
      <c r="B86" s="128" t="s">
        <v>165</v>
      </c>
      <c r="C86" s="295" t="s">
        <v>365</v>
      </c>
      <c r="D86" s="129">
        <f t="shared" si="53"/>
        <v>5268620476.3100004</v>
      </c>
      <c r="E86" s="129">
        <f t="shared" si="53"/>
        <v>85355411.879999995</v>
      </c>
      <c r="F86" s="235"/>
      <c r="G86" s="236"/>
      <c r="H86" s="144"/>
      <c r="I86" s="144"/>
      <c r="J86" s="235">
        <v>116719219.76000001</v>
      </c>
      <c r="K86" s="236">
        <v>85355411.879999995</v>
      </c>
      <c r="L86" s="283"/>
      <c r="M86" s="262"/>
      <c r="N86" s="259"/>
      <c r="O86" s="242"/>
      <c r="P86" s="129"/>
      <c r="Q86" s="130"/>
      <c r="R86" s="144">
        <v>5151901256.5500002</v>
      </c>
      <c r="S86" s="144"/>
      <c r="T86" s="259"/>
      <c r="U86" s="242"/>
      <c r="V86" s="259"/>
      <c r="W86" s="242"/>
      <c r="X86" s="259"/>
      <c r="Y86" s="242"/>
      <c r="Z86" s="259"/>
      <c r="AA86" s="242"/>
    </row>
    <row r="87" spans="1:115" ht="26.25" thickBot="1">
      <c r="B87" s="128" t="s">
        <v>317</v>
      </c>
      <c r="C87" s="131" t="s">
        <v>297</v>
      </c>
      <c r="D87" s="132">
        <f t="shared" ref="D87:K87" si="54">SUM(D83:D86)</f>
        <v>63936376260.139999</v>
      </c>
      <c r="E87" s="245">
        <f>SUM(E83:E86)</f>
        <v>17636855744.000004</v>
      </c>
      <c r="F87" s="246">
        <f t="shared" si="54"/>
        <v>20468344664.709999</v>
      </c>
      <c r="G87" s="271">
        <f t="shared" si="54"/>
        <v>8726942294.7600002</v>
      </c>
      <c r="H87" s="248">
        <f t="shared" si="54"/>
        <v>16540015791.49</v>
      </c>
      <c r="I87" s="273">
        <f>SUM(I83:I86)</f>
        <v>2909976126.6399999</v>
      </c>
      <c r="J87" s="246">
        <f t="shared" si="54"/>
        <v>3624492070.5300007</v>
      </c>
      <c r="K87" s="271">
        <f t="shared" si="54"/>
        <v>2495380559.5700002</v>
      </c>
      <c r="L87" s="296">
        <f t="shared" ref="L87:AA87" si="55">SUM(L83:L86)</f>
        <v>2987140983.1900001</v>
      </c>
      <c r="M87" s="297">
        <f t="shared" si="55"/>
        <v>577401835.22000003</v>
      </c>
      <c r="N87" s="298">
        <f t="shared" si="55"/>
        <v>7147055407.0900002</v>
      </c>
      <c r="O87" s="299">
        <f t="shared" si="55"/>
        <v>444266369.81</v>
      </c>
      <c r="P87" s="132">
        <f>SUM(P83:P86)</f>
        <v>640690625.99000001</v>
      </c>
      <c r="Q87" s="245">
        <f>SUM(Q83:Q86)</f>
        <v>83354192.980000004</v>
      </c>
      <c r="R87" s="173">
        <f>SUM(R83:R86)</f>
        <v>12105960558.220001</v>
      </c>
      <c r="S87" s="173">
        <f>SUM(S83:S86)</f>
        <v>0</v>
      </c>
      <c r="T87" s="298">
        <f t="shared" si="55"/>
        <v>24440400</v>
      </c>
      <c r="U87" s="299">
        <f t="shared" si="55"/>
        <v>26635000</v>
      </c>
      <c r="V87" s="298">
        <f t="shared" si="55"/>
        <v>13008600</v>
      </c>
      <c r="W87" s="299">
        <f t="shared" si="55"/>
        <v>13008600</v>
      </c>
      <c r="X87" s="298">
        <f t="shared" si="55"/>
        <v>15645411.73</v>
      </c>
      <c r="Y87" s="299">
        <f t="shared" si="55"/>
        <v>39832340</v>
      </c>
      <c r="Z87" s="298">
        <f t="shared" si="55"/>
        <v>369581747.19</v>
      </c>
      <c r="AA87" s="299">
        <f t="shared" si="55"/>
        <v>0</v>
      </c>
      <c r="AM87" s="128" t="s">
        <v>689</v>
      </c>
      <c r="AN87" s="465">
        <v>2024</v>
      </c>
      <c r="AO87" s="136">
        <v>95</v>
      </c>
      <c r="AP87" s="129">
        <v>2400937009.7299995</v>
      </c>
    </row>
    <row r="88" spans="1:115" ht="25.5">
      <c r="A88" t="s">
        <v>317</v>
      </c>
      <c r="B88" t="s">
        <v>317</v>
      </c>
      <c r="C88" t="s">
        <v>317</v>
      </c>
      <c r="D88" s="146">
        <f>+D87-'[55]Disclosure 2024'!D87</f>
        <v>36155875260.139999</v>
      </c>
      <c r="AM88" s="128" t="s">
        <v>436</v>
      </c>
      <c r="AN88" s="465">
        <v>2025</v>
      </c>
      <c r="AO88" s="136">
        <v>70</v>
      </c>
      <c r="AP88" s="129">
        <v>2558578656.96</v>
      </c>
      <c r="BK88" s="532"/>
      <c r="BL88" s="532"/>
      <c r="BM88" s="532"/>
      <c r="BN88" s="532"/>
      <c r="BO88" s="532"/>
      <c r="BP88" s="532"/>
      <c r="BQ88" s="532"/>
      <c r="BR88" s="532"/>
      <c r="BS88" s="532"/>
      <c r="BT88" s="532"/>
      <c r="BU88" s="532"/>
      <c r="BV88" s="532"/>
      <c r="BW88" s="532"/>
      <c r="BX88" s="532"/>
      <c r="BY88" s="532"/>
      <c r="BZ88" s="532"/>
      <c r="CA88" s="532"/>
      <c r="CB88" s="532"/>
      <c r="CC88" s="532"/>
      <c r="CD88" s="532"/>
      <c r="CE88" s="532"/>
      <c r="CF88" s="532"/>
      <c r="CG88" s="532"/>
      <c r="CH88" s="532"/>
      <c r="CI88" s="532"/>
      <c r="CJ88" s="532"/>
      <c r="CK88" s="532"/>
      <c r="CL88" s="532"/>
      <c r="CM88" s="532"/>
      <c r="CN88" s="532"/>
      <c r="CO88" s="532"/>
      <c r="CP88" s="532"/>
      <c r="CQ88" s="532"/>
      <c r="CR88" s="532"/>
      <c r="CS88" s="532"/>
      <c r="CT88" s="532"/>
      <c r="CU88" s="532"/>
      <c r="CV88" s="532"/>
      <c r="CW88" s="532"/>
      <c r="CX88" s="532"/>
      <c r="CY88" s="532"/>
      <c r="CZ88" s="532"/>
      <c r="DA88" s="532"/>
      <c r="DB88" s="532"/>
      <c r="DC88" s="532"/>
      <c r="DD88" s="532"/>
      <c r="DE88" s="532"/>
      <c r="DF88" s="532"/>
      <c r="DG88" s="532"/>
      <c r="DH88" s="532"/>
      <c r="DI88" s="532"/>
      <c r="DJ88" s="532"/>
      <c r="DK88" s="532"/>
    </row>
    <row r="89" spans="1:115">
      <c r="E89" s="125"/>
    </row>
    <row r="90" spans="1:115">
      <c r="E90" s="125"/>
    </row>
    <row r="91" spans="1:115">
      <c r="A91" s="124"/>
    </row>
    <row r="92" spans="1:115" ht="15.75" thickBot="1">
      <c r="B92" s="124" t="s">
        <v>366</v>
      </c>
    </row>
    <row r="93" spans="1:115">
      <c r="K93" s="125"/>
      <c r="L93" s="546" t="s">
        <v>625</v>
      </c>
      <c r="M93" s="547"/>
      <c r="N93" s="547"/>
      <c r="O93" s="547"/>
      <c r="P93" s="547"/>
      <c r="Q93" s="547"/>
      <c r="R93" s="547"/>
      <c r="S93" s="548"/>
      <c r="T93" s="546" t="s">
        <v>626</v>
      </c>
      <c r="U93" s="547"/>
      <c r="V93" s="547"/>
      <c r="W93" s="547"/>
      <c r="X93" s="547"/>
      <c r="Y93" s="547"/>
      <c r="Z93" s="547"/>
      <c r="AA93" s="548"/>
      <c r="AB93" s="546" t="s">
        <v>627</v>
      </c>
      <c r="AC93" s="547"/>
      <c r="AD93" s="547"/>
      <c r="AE93" s="547"/>
      <c r="AF93" s="547"/>
      <c r="AG93" s="547"/>
      <c r="AH93" s="547"/>
      <c r="AI93" s="547"/>
      <c r="AJ93" s="546" t="s">
        <v>628</v>
      </c>
      <c r="AK93" s="547"/>
      <c r="AL93" s="547"/>
      <c r="AM93" s="547"/>
      <c r="AN93" s="547"/>
      <c r="AO93" s="547"/>
      <c r="AP93" s="547"/>
      <c r="AQ93" s="548"/>
      <c r="AR93" s="546" t="s">
        <v>629</v>
      </c>
      <c r="AS93" s="547"/>
      <c r="AT93" s="547"/>
      <c r="AU93" s="547"/>
      <c r="AV93" s="547"/>
      <c r="AW93" s="547"/>
      <c r="AX93" s="547"/>
      <c r="AY93" s="547"/>
      <c r="AZ93" s="546" t="s">
        <v>630</v>
      </c>
      <c r="BA93" s="547"/>
      <c r="BB93" s="547"/>
      <c r="BC93" s="547"/>
      <c r="BD93" s="547"/>
      <c r="BE93" s="547"/>
      <c r="BF93" s="547"/>
      <c r="BG93" s="548"/>
      <c r="BH93" s="561" t="s">
        <v>631</v>
      </c>
      <c r="BI93" s="545"/>
      <c r="BJ93" s="545"/>
      <c r="BK93" s="545"/>
      <c r="BL93" s="545"/>
      <c r="BM93" s="545"/>
      <c r="BN93" s="545"/>
      <c r="BO93" s="544"/>
      <c r="BP93" s="476" t="s">
        <v>632</v>
      </c>
      <c r="BQ93" s="476" t="s">
        <v>633</v>
      </c>
      <c r="BR93" s="476" t="s">
        <v>634</v>
      </c>
      <c r="BS93" s="476" t="s">
        <v>637</v>
      </c>
    </row>
    <row r="94" spans="1:115" ht="38.25">
      <c r="B94" s="126" t="s">
        <v>289</v>
      </c>
      <c r="C94" s="126" t="s">
        <v>159</v>
      </c>
      <c r="D94" s="126" t="s">
        <v>367</v>
      </c>
      <c r="E94" s="126" t="s">
        <v>368</v>
      </c>
      <c r="F94" s="126" t="s">
        <v>369</v>
      </c>
      <c r="G94" s="126" t="s">
        <v>370</v>
      </c>
      <c r="H94" s="126" t="s">
        <v>371</v>
      </c>
      <c r="I94" s="126" t="s">
        <v>372</v>
      </c>
      <c r="J94" s="126" t="s">
        <v>373</v>
      </c>
      <c r="K94" s="127" t="s">
        <v>297</v>
      </c>
      <c r="L94" s="227" t="s">
        <v>367</v>
      </c>
      <c r="M94" s="126" t="s">
        <v>368</v>
      </c>
      <c r="N94" s="126" t="s">
        <v>369</v>
      </c>
      <c r="O94" s="126" t="s">
        <v>370</v>
      </c>
      <c r="P94" s="133" t="s">
        <v>371</v>
      </c>
      <c r="Q94" s="126" t="s">
        <v>372</v>
      </c>
      <c r="R94" s="126" t="s">
        <v>373</v>
      </c>
      <c r="S94" s="228" t="s">
        <v>297</v>
      </c>
      <c r="T94" s="229" t="s">
        <v>367</v>
      </c>
      <c r="U94" s="133" t="s">
        <v>368</v>
      </c>
      <c r="V94" s="133" t="s">
        <v>369</v>
      </c>
      <c r="W94" s="126" t="s">
        <v>370</v>
      </c>
      <c r="X94" s="133" t="s">
        <v>371</v>
      </c>
      <c r="Y94" s="126" t="s">
        <v>372</v>
      </c>
      <c r="Z94" s="126" t="s">
        <v>373</v>
      </c>
      <c r="AA94" s="228" t="s">
        <v>297</v>
      </c>
      <c r="AB94" s="126" t="s">
        <v>367</v>
      </c>
      <c r="AC94" s="126" t="s">
        <v>368</v>
      </c>
      <c r="AD94" s="126" t="s">
        <v>369</v>
      </c>
      <c r="AE94" s="126" t="s">
        <v>370</v>
      </c>
      <c r="AF94" s="126" t="s">
        <v>371</v>
      </c>
      <c r="AG94" s="126" t="s">
        <v>372</v>
      </c>
      <c r="AH94" s="126" t="s">
        <v>373</v>
      </c>
      <c r="AI94" s="127" t="s">
        <v>297</v>
      </c>
      <c r="AJ94" s="227" t="s">
        <v>367</v>
      </c>
      <c r="AK94" s="126" t="s">
        <v>368</v>
      </c>
      <c r="AL94" s="126" t="s">
        <v>369</v>
      </c>
      <c r="AM94" s="126" t="s">
        <v>370</v>
      </c>
      <c r="AN94" s="126" t="s">
        <v>371</v>
      </c>
      <c r="AO94" s="233" t="s">
        <v>372</v>
      </c>
      <c r="AP94" s="126" t="s">
        <v>373</v>
      </c>
      <c r="AQ94" s="228" t="s">
        <v>297</v>
      </c>
      <c r="AR94" s="233" t="s">
        <v>367</v>
      </c>
      <c r="AS94" s="233" t="s">
        <v>368</v>
      </c>
      <c r="AT94" s="233" t="s">
        <v>369</v>
      </c>
      <c r="AU94" s="233" t="s">
        <v>370</v>
      </c>
      <c r="AV94" s="126" t="s">
        <v>371</v>
      </c>
      <c r="AW94" s="126" t="s">
        <v>372</v>
      </c>
      <c r="AX94" s="126" t="s">
        <v>373</v>
      </c>
      <c r="AY94" s="127" t="s">
        <v>297</v>
      </c>
      <c r="AZ94" s="227" t="s">
        <v>367</v>
      </c>
      <c r="BA94" s="126" t="s">
        <v>368</v>
      </c>
      <c r="BB94" s="126" t="s">
        <v>369</v>
      </c>
      <c r="BC94" s="126" t="s">
        <v>370</v>
      </c>
      <c r="BD94" s="126" t="s">
        <v>371</v>
      </c>
      <c r="BE94" s="126" t="s">
        <v>372</v>
      </c>
      <c r="BF94" s="126" t="s">
        <v>373</v>
      </c>
      <c r="BG94" s="228" t="s">
        <v>297</v>
      </c>
      <c r="BH94" s="126" t="s">
        <v>367</v>
      </c>
      <c r="BI94" s="126" t="s">
        <v>368</v>
      </c>
      <c r="BJ94" s="126" t="s">
        <v>369</v>
      </c>
      <c r="BK94" s="126" t="s">
        <v>370</v>
      </c>
      <c r="BL94" s="126" t="s">
        <v>371</v>
      </c>
      <c r="BM94" s="126" t="s">
        <v>372</v>
      </c>
      <c r="BN94" s="126" t="s">
        <v>373</v>
      </c>
      <c r="BO94" s="126" t="s">
        <v>297</v>
      </c>
      <c r="BP94" s="126" t="s">
        <v>373</v>
      </c>
      <c r="BQ94" s="126" t="s">
        <v>373</v>
      </c>
      <c r="BR94" s="126" t="s">
        <v>373</v>
      </c>
      <c r="BS94" s="126" t="s">
        <v>373</v>
      </c>
    </row>
    <row r="95" spans="1:115">
      <c r="B95" s="128" t="s">
        <v>149</v>
      </c>
      <c r="C95" s="131" t="s">
        <v>374</v>
      </c>
      <c r="D95" s="129"/>
      <c r="E95" s="129"/>
      <c r="F95" s="129"/>
      <c r="G95" s="129"/>
      <c r="H95" s="129"/>
      <c r="I95" s="129"/>
      <c r="J95" s="129"/>
      <c r="K95" s="130"/>
      <c r="L95" s="237"/>
      <c r="M95" s="224"/>
      <c r="N95" s="224"/>
      <c r="O95" s="224"/>
      <c r="P95" s="224"/>
      <c r="Q95" s="224"/>
      <c r="R95" s="224"/>
      <c r="S95" s="300"/>
      <c r="T95" s="237"/>
      <c r="U95" s="224"/>
      <c r="V95" s="224"/>
      <c r="W95" s="129"/>
      <c r="X95" s="224"/>
      <c r="Y95" s="129"/>
      <c r="Z95" s="129"/>
      <c r="AA95" s="236"/>
      <c r="AB95" s="129"/>
      <c r="AC95" s="129"/>
      <c r="AD95" s="129"/>
      <c r="AE95" s="129"/>
      <c r="AF95" s="129"/>
      <c r="AG95" s="129"/>
      <c r="AH95" s="129"/>
      <c r="AI95" s="130"/>
      <c r="AJ95" s="235"/>
      <c r="AK95" s="129"/>
      <c r="AL95" s="129"/>
      <c r="AM95" s="129"/>
      <c r="AN95" s="129"/>
      <c r="AO95" s="241"/>
      <c r="AP95" s="129"/>
      <c r="AQ95" s="236"/>
      <c r="AR95" s="241"/>
      <c r="AS95" s="241"/>
      <c r="AT95" s="241"/>
      <c r="AU95" s="241"/>
      <c r="AV95" s="129"/>
      <c r="AW95" s="129"/>
      <c r="AX95" s="129"/>
      <c r="AY95" s="130"/>
      <c r="AZ95" s="235"/>
      <c r="BA95" s="129"/>
      <c r="BB95" s="129"/>
      <c r="BC95" s="129"/>
      <c r="BD95" s="129"/>
      <c r="BE95" s="129"/>
      <c r="BF95" s="129"/>
      <c r="BG95" s="236"/>
      <c r="BH95" s="129"/>
      <c r="BI95" s="129"/>
      <c r="BJ95" s="129"/>
      <c r="BK95" s="129"/>
      <c r="BL95" s="129"/>
      <c r="BM95" s="129"/>
      <c r="BN95" s="129"/>
      <c r="BO95" s="129"/>
    </row>
    <row r="96" spans="1:115">
      <c r="B96" s="128" t="s">
        <v>147</v>
      </c>
      <c r="C96" s="131" t="s">
        <v>151</v>
      </c>
      <c r="D96" s="129">
        <f>+'[55]Disclosure 2023'!D109</f>
        <v>35764751522.619995</v>
      </c>
      <c r="E96" s="129">
        <f>+'[55]Disclosure 2023'!E109</f>
        <v>143123885179.17343</v>
      </c>
      <c r="F96" s="129">
        <f>+'[55]Disclosure 2023'!F109</f>
        <v>184771866223.52408</v>
      </c>
      <c r="G96" s="129">
        <f>+'[55]Disclosure 2023'!G109</f>
        <v>14924268956.639997</v>
      </c>
      <c r="H96" s="129">
        <f>+'[55]Disclosure 2023'!H109</f>
        <v>14662304466.35</v>
      </c>
      <c r="I96" s="129">
        <f>+'[55]Disclosure 2023'!I109</f>
        <v>12225138880.680544</v>
      </c>
      <c r="J96" s="129">
        <f>+'[55]Disclosure 2023'!J109</f>
        <v>204128086889.96021</v>
      </c>
      <c r="K96" s="130">
        <f>SUM(D96:J96)</f>
        <v>609600302118.94824</v>
      </c>
      <c r="L96" s="261">
        <v>38573815170.260002</v>
      </c>
      <c r="M96" s="301">
        <v>109072802279.86</v>
      </c>
      <c r="N96" s="301">
        <v>91849333308.429993</v>
      </c>
      <c r="O96" s="301">
        <v>6255856201.6300001</v>
      </c>
      <c r="P96" s="301">
        <v>2094466859.3100002</v>
      </c>
      <c r="Q96" s="301">
        <v>4234245036.6300001</v>
      </c>
      <c r="R96" s="224">
        <v>53383772132.290001</v>
      </c>
      <c r="S96" s="300">
        <f>SUM(L96:R96)</f>
        <v>305464290988.40997</v>
      </c>
      <c r="T96" s="237"/>
      <c r="U96" s="224"/>
      <c r="V96" s="224"/>
      <c r="W96" s="224"/>
      <c r="X96" s="224"/>
      <c r="Y96" s="224"/>
      <c r="Z96" s="224"/>
      <c r="AA96" s="238">
        <f>SUM(T96:Z96)</f>
        <v>0</v>
      </c>
      <c r="AB96" s="129"/>
      <c r="AC96" s="129"/>
      <c r="AD96" s="129"/>
      <c r="AE96" s="129"/>
      <c r="AF96" s="129"/>
      <c r="AG96" s="129"/>
      <c r="AH96" s="129"/>
      <c r="AI96" s="130">
        <f>SUM(AD96:AH96)</f>
        <v>0</v>
      </c>
      <c r="AJ96" s="235"/>
      <c r="AK96" s="129"/>
      <c r="AL96" s="129"/>
      <c r="AM96" s="129"/>
      <c r="AN96" s="129"/>
      <c r="AO96" s="241"/>
      <c r="AP96" s="129"/>
      <c r="AQ96" s="236">
        <f>+SUM(AJ96:AP96)</f>
        <v>0</v>
      </c>
      <c r="AR96" s="241"/>
      <c r="AS96" s="241"/>
      <c r="AT96" s="241"/>
      <c r="AU96" s="241"/>
      <c r="AV96" s="129"/>
      <c r="AW96" s="129"/>
      <c r="AX96" s="129"/>
      <c r="AY96" s="130">
        <f>SUM(AR96:AX96)</f>
        <v>0</v>
      </c>
      <c r="AZ96" s="235"/>
      <c r="BA96" s="129"/>
      <c r="BB96" s="129"/>
      <c r="BC96" s="129"/>
      <c r="BD96" s="129"/>
      <c r="BE96" s="129"/>
      <c r="BF96" s="129"/>
      <c r="BG96" s="236">
        <f>SUM(AZ96:BF96)</f>
        <v>0</v>
      </c>
      <c r="BH96" s="129"/>
      <c r="BI96" s="129"/>
      <c r="BJ96" s="129">
        <v>745589242.10000002</v>
      </c>
      <c r="BK96" s="129">
        <v>1354719144.54</v>
      </c>
      <c r="BL96" s="129">
        <v>1530104721.54</v>
      </c>
      <c r="BM96" s="129">
        <v>4690989595.71</v>
      </c>
      <c r="BN96" s="129">
        <v>141882117930.91</v>
      </c>
      <c r="BO96" s="129">
        <f>SUM(BH96:BN96)</f>
        <v>150203520634.79999</v>
      </c>
    </row>
    <row r="97" spans="2:70">
      <c r="B97" s="128" t="s">
        <v>125</v>
      </c>
      <c r="C97" s="135" t="s">
        <v>352</v>
      </c>
      <c r="D97" s="132">
        <f>SUM(D98:D101)</f>
        <v>2698304353.3000002</v>
      </c>
      <c r="E97" s="132">
        <f t="shared" ref="E97:K97" si="56">SUM(E98:E101)</f>
        <v>17868445086.870003</v>
      </c>
      <c r="F97" s="132">
        <f t="shared" si="56"/>
        <v>61929050252.900002</v>
      </c>
      <c r="G97" s="132">
        <f t="shared" si="56"/>
        <v>12248150858.721819</v>
      </c>
      <c r="H97" s="132">
        <f t="shared" si="56"/>
        <v>1540749523.7731996</v>
      </c>
      <c r="I97" s="132">
        <f t="shared" si="56"/>
        <v>2908342974.7390909</v>
      </c>
      <c r="J97" s="132">
        <f t="shared" si="56"/>
        <v>21203856068.078178</v>
      </c>
      <c r="K97" s="245">
        <f t="shared" si="56"/>
        <v>120396899118.38229</v>
      </c>
      <c r="L97" s="265">
        <f>SUM(L98:L102)</f>
        <v>1129090909.0899999</v>
      </c>
      <c r="M97" s="265">
        <f t="shared" ref="M97:R97" si="57">SUM(M98:M102)</f>
        <v>7797682727.2700005</v>
      </c>
      <c r="N97" s="265">
        <f t="shared" si="57"/>
        <v>10204077562.75</v>
      </c>
      <c r="O97" s="265">
        <f t="shared" si="57"/>
        <v>3347669648.9099998</v>
      </c>
      <c r="P97" s="265">
        <f t="shared" si="57"/>
        <v>398408038.22000003</v>
      </c>
      <c r="Q97" s="265">
        <f t="shared" si="57"/>
        <v>1675109521.3099999</v>
      </c>
      <c r="R97" s="265">
        <f t="shared" si="57"/>
        <v>16008301169.07</v>
      </c>
      <c r="S97" s="300">
        <f>SUM(L97:R97)</f>
        <v>40560339576.620003</v>
      </c>
      <c r="T97" s="265">
        <f>SUM(T98:T102)</f>
        <v>0</v>
      </c>
      <c r="U97" s="265">
        <f>SUM(U98:U102)</f>
        <v>0</v>
      </c>
      <c r="V97" s="265">
        <f t="shared" ref="V97:Z97" si="58">SUM(V98:V102)</f>
        <v>0</v>
      </c>
      <c r="W97" s="265">
        <f t="shared" si="58"/>
        <v>4346029812.272728</v>
      </c>
      <c r="X97" s="265">
        <f t="shared" si="58"/>
        <v>224668349.99999988</v>
      </c>
      <c r="Y97" s="265">
        <f t="shared" si="58"/>
        <v>381180468.90909082</v>
      </c>
      <c r="Z97" s="265">
        <f t="shared" si="58"/>
        <v>848099687.72182047</v>
      </c>
      <c r="AA97" s="267">
        <f>SUM(AA98:AA102)</f>
        <v>5799978318.9036398</v>
      </c>
      <c r="AB97" s="132">
        <f>SUM(AB98:AB102)</f>
        <v>0</v>
      </c>
      <c r="AC97" s="132">
        <f t="shared" ref="AC97:AH97" si="59">SUM(AC98:AC102)</f>
        <v>0</v>
      </c>
      <c r="AD97" s="132">
        <f t="shared" si="59"/>
        <v>48482865624.540001</v>
      </c>
      <c r="AE97" s="132">
        <f t="shared" si="59"/>
        <v>1464609706.0999999</v>
      </c>
      <c r="AF97" s="132">
        <f t="shared" si="59"/>
        <v>29647821.899999999</v>
      </c>
      <c r="AG97" s="132">
        <f t="shared" si="59"/>
        <v>50009771.82</v>
      </c>
      <c r="AH97" s="132">
        <f t="shared" si="59"/>
        <v>3354425212.5100002</v>
      </c>
      <c r="AI97" s="245">
        <f>SUM(AI98:AI102)</f>
        <v>53381558136.870003</v>
      </c>
      <c r="AJ97" s="263">
        <f>SUM(AJ98:AJ102)</f>
        <v>1569213444.21</v>
      </c>
      <c r="AK97" s="263">
        <f t="shared" ref="AK97:AP97" si="60">SUM(AK98:AK102)</f>
        <v>314529279.10000002</v>
      </c>
      <c r="AL97" s="263">
        <f t="shared" si="60"/>
        <v>782844955.80999994</v>
      </c>
      <c r="AM97" s="263">
        <f t="shared" si="60"/>
        <v>1096728567.79</v>
      </c>
      <c r="AN97" s="263">
        <f t="shared" si="60"/>
        <v>784802786.00999963</v>
      </c>
      <c r="AO97" s="263">
        <f t="shared" si="60"/>
        <v>205154829.34</v>
      </c>
      <c r="AP97" s="263">
        <f t="shared" si="60"/>
        <v>-2053632616.8336396</v>
      </c>
      <c r="AQ97" s="264">
        <f t="shared" ref="AQ97:AZ97" si="61">SUM(AQ98:AQ102)</f>
        <v>2699641245.4263597</v>
      </c>
      <c r="AR97" s="252">
        <f t="shared" si="61"/>
        <v>0</v>
      </c>
      <c r="AS97" s="252">
        <f t="shared" si="61"/>
        <v>9756233080.5</v>
      </c>
      <c r="AT97" s="252">
        <f t="shared" si="61"/>
        <v>1654742976</v>
      </c>
      <c r="AU97" s="252">
        <f t="shared" si="61"/>
        <v>0</v>
      </c>
      <c r="AV97" s="252">
        <f t="shared" si="61"/>
        <v>18364364</v>
      </c>
      <c r="AW97" s="252">
        <f t="shared" si="61"/>
        <v>394100504</v>
      </c>
      <c r="AX97" s="252">
        <f t="shared" si="61"/>
        <v>9906133511.1499996</v>
      </c>
      <c r="AY97" s="245">
        <f t="shared" si="61"/>
        <v>21729574435.650002</v>
      </c>
      <c r="AZ97" s="263">
        <f t="shared" si="61"/>
        <v>0</v>
      </c>
      <c r="BA97" s="263">
        <f t="shared" ref="BA97:BF97" si="62">SUM(BA98:BA102)</f>
        <v>0</v>
      </c>
      <c r="BB97" s="263">
        <f t="shared" si="62"/>
        <v>804519133.79999995</v>
      </c>
      <c r="BC97" s="263">
        <f t="shared" si="62"/>
        <v>1993113123.6490912</v>
      </c>
      <c r="BD97" s="263">
        <f t="shared" si="62"/>
        <v>84858163.643199995</v>
      </c>
      <c r="BE97" s="263">
        <f t="shared" si="62"/>
        <v>202787879.36000001</v>
      </c>
      <c r="BF97" s="263">
        <f t="shared" si="62"/>
        <v>267555093.71000001</v>
      </c>
      <c r="BG97" s="264">
        <f>SUM(BG98:BG102)</f>
        <v>3352833394.162291</v>
      </c>
      <c r="BH97" s="132">
        <f>SUM(BH98:BH102)</f>
        <v>0</v>
      </c>
      <c r="BI97" s="132">
        <f t="shared" ref="BI97:BN97" si="63">SUM(BI98:BI102)</f>
        <v>0</v>
      </c>
      <c r="BJ97" s="132">
        <f t="shared" si="63"/>
        <v>0</v>
      </c>
      <c r="BK97" s="132">
        <f t="shared" si="63"/>
        <v>0</v>
      </c>
      <c r="BL97" s="132">
        <f t="shared" si="63"/>
        <v>0</v>
      </c>
      <c r="BM97" s="132">
        <f t="shared" si="63"/>
        <v>0</v>
      </c>
      <c r="BN97" s="132">
        <f t="shared" si="63"/>
        <v>0</v>
      </c>
      <c r="BO97" s="132">
        <f>SUM(BO98:BO102)</f>
        <v>0</v>
      </c>
    </row>
    <row r="98" spans="2:70">
      <c r="B98" s="128" t="s">
        <v>375</v>
      </c>
      <c r="C98" s="128" t="s">
        <v>376</v>
      </c>
      <c r="D98" s="129">
        <f t="shared" ref="D98:J98" si="64">+L98+T98+AB98+AJ98+AR98+AZ98+BH98</f>
        <v>0</v>
      </c>
      <c r="E98" s="129">
        <f t="shared" si="64"/>
        <v>9756233080.5</v>
      </c>
      <c r="F98" s="129">
        <f t="shared" si="64"/>
        <v>1654742976</v>
      </c>
      <c r="G98" s="129">
        <f t="shared" si="64"/>
        <v>0</v>
      </c>
      <c r="H98" s="129">
        <f t="shared" si="64"/>
        <v>18364364</v>
      </c>
      <c r="I98" s="129">
        <f t="shared" si="64"/>
        <v>394100504</v>
      </c>
      <c r="J98" s="129">
        <f t="shared" si="64"/>
        <v>9906133511.1499996</v>
      </c>
      <c r="K98" s="130">
        <f>SUM(D98:J98)</f>
        <v>21729574435.650002</v>
      </c>
      <c r="L98" s="237"/>
      <c r="M98" s="224"/>
      <c r="N98" s="224"/>
      <c r="O98" s="224"/>
      <c r="P98" s="224"/>
      <c r="Q98" s="224"/>
      <c r="R98" s="224"/>
      <c r="S98" s="300">
        <f t="shared" ref="S98:S108" si="65">SUM(L98:R98)</f>
        <v>0</v>
      </c>
      <c r="T98" s="237"/>
      <c r="U98" s="224"/>
      <c r="V98" s="224"/>
      <c r="W98" s="224"/>
      <c r="X98" s="224"/>
      <c r="Y98" s="224"/>
      <c r="Z98" s="224"/>
      <c r="AA98" s="238">
        <f t="shared" ref="AA98:AA122" si="66">SUM(T98:Z98)</f>
        <v>0</v>
      </c>
      <c r="AB98" s="129"/>
      <c r="AC98" s="129"/>
      <c r="AD98" s="129"/>
      <c r="AE98" s="129"/>
      <c r="AF98" s="129"/>
      <c r="AG98" s="129"/>
      <c r="AH98" s="129"/>
      <c r="AI98" s="130">
        <f>SUM(AD98:AH98)</f>
        <v>0</v>
      </c>
      <c r="AJ98" s="235"/>
      <c r="AK98" s="129"/>
      <c r="AL98" s="129"/>
      <c r="AM98" s="129"/>
      <c r="AN98" s="129"/>
      <c r="AO98" s="241"/>
      <c r="AP98" s="129"/>
      <c r="AQ98" s="236">
        <f>+SUM(AJ98:AP98)</f>
        <v>0</v>
      </c>
      <c r="AR98" s="241"/>
      <c r="AS98" s="129">
        <v>9756233080.5</v>
      </c>
      <c r="AT98" s="129">
        <v>1654742976</v>
      </c>
      <c r="AU98" s="129"/>
      <c r="AV98" s="129">
        <v>18364364</v>
      </c>
      <c r="AW98" s="129">
        <v>394100504</v>
      </c>
      <c r="AX98" s="129">
        <f>15682854853-5776721341.85</f>
        <v>9906133511.1499996</v>
      </c>
      <c r="AY98" s="130">
        <f>SUM(AR98:AX98)</f>
        <v>21729574435.650002</v>
      </c>
      <c r="AZ98" s="235"/>
      <c r="BA98" s="129"/>
      <c r="BB98" s="129"/>
      <c r="BC98" s="129"/>
      <c r="BD98" s="129"/>
      <c r="BE98" s="129"/>
      <c r="BF98" s="129"/>
      <c r="BG98" s="236">
        <f>SUM(AZ98:BF98)</f>
        <v>0</v>
      </c>
      <c r="BH98" s="129"/>
      <c r="BI98" s="129"/>
      <c r="BJ98" s="129"/>
      <c r="BK98" s="129"/>
      <c r="BL98" s="129"/>
      <c r="BM98" s="129"/>
      <c r="BN98" s="129"/>
      <c r="BO98" s="129">
        <f>+BH98+BI98+BJ98+BK98+BL98+BM98+BN98</f>
        <v>0</v>
      </c>
    </row>
    <row r="99" spans="2:70">
      <c r="B99" s="128" t="s">
        <v>377</v>
      </c>
      <c r="C99" s="128" t="s">
        <v>378</v>
      </c>
      <c r="D99" s="129">
        <f t="shared" ref="D99:I99" si="67">+L99+T99+AB99+AJ99+AR99+AZ99+BH99</f>
        <v>2698304353.3000002</v>
      </c>
      <c r="E99" s="129">
        <f t="shared" si="67"/>
        <v>8112212006.3700008</v>
      </c>
      <c r="F99" s="129">
        <f t="shared" si="67"/>
        <v>60274307276.900002</v>
      </c>
      <c r="G99" s="129">
        <f t="shared" si="67"/>
        <v>12248150858.721819</v>
      </c>
      <c r="H99" s="129">
        <f t="shared" si="67"/>
        <v>1522385159.7731996</v>
      </c>
      <c r="I99" s="129">
        <f t="shared" si="67"/>
        <v>2514242470.7390909</v>
      </c>
      <c r="J99" s="129">
        <f>+R99+Z99+AH99+AP99+AX99+BF99+BN99+BP99+BQ99+BR99+BS99</f>
        <v>11297722556.928181</v>
      </c>
      <c r="K99" s="130">
        <f>SUM(D99:J99)</f>
        <v>98667324682.732285</v>
      </c>
      <c r="L99" s="241">
        <v>1129090909.0899999</v>
      </c>
      <c r="M99" s="241">
        <v>7797682727.2700005</v>
      </c>
      <c r="N99" s="241">
        <v>10204077562.75</v>
      </c>
      <c r="O99" s="241">
        <v>3347669648.9099998</v>
      </c>
      <c r="P99" s="241">
        <v>398408038.22000003</v>
      </c>
      <c r="Q99" s="241">
        <v>1675109521.3099999</v>
      </c>
      <c r="R99" s="241">
        <v>10959723735.99</v>
      </c>
      <c r="S99" s="300">
        <f t="shared" si="65"/>
        <v>35511762143.540001</v>
      </c>
      <c r="T99" s="237"/>
      <c r="U99" s="224"/>
      <c r="V99" s="224"/>
      <c r="W99" s="144">
        <v>4346029812.272728</v>
      </c>
      <c r="X99" s="144">
        <v>224668349.99999988</v>
      </c>
      <c r="Y99" s="144">
        <v>381180468.90909082</v>
      </c>
      <c r="Z99" s="144">
        <v>848099687.72182047</v>
      </c>
      <c r="AA99" s="238">
        <f t="shared" si="66"/>
        <v>5799978318.9036398</v>
      </c>
      <c r="AB99" s="129"/>
      <c r="AC99" s="129"/>
      <c r="AD99" s="475">
        <v>48482865624.540001</v>
      </c>
      <c r="AE99" s="475">
        <v>1464609706.0999999</v>
      </c>
      <c r="AF99" s="475">
        <v>29647821.899999999</v>
      </c>
      <c r="AG99" s="475">
        <v>50009771.82</v>
      </c>
      <c r="AH99" s="475">
        <v>1252495534.3299999</v>
      </c>
      <c r="AI99" s="130">
        <f>SUM(AD99:AH99)</f>
        <v>51279628458.690002</v>
      </c>
      <c r="AJ99" s="129">
        <v>1569213444.21</v>
      </c>
      <c r="AK99" s="129">
        <v>314529279.10000002</v>
      </c>
      <c r="AL99" s="129">
        <v>782844955.80999994</v>
      </c>
      <c r="AM99" s="129">
        <v>1096728567.79</v>
      </c>
      <c r="AN99" s="129">
        <v>784802786.00999963</v>
      </c>
      <c r="AO99" s="129">
        <v>205154829.34</v>
      </c>
      <c r="AP99" s="129">
        <f>2905883049.85636-AP87-AP88</f>
        <v>-2053632616.8336396</v>
      </c>
      <c r="AQ99" s="236">
        <f>+SUM(AJ99:AP99)</f>
        <v>2699641245.4263597</v>
      </c>
      <c r="AR99" s="241"/>
      <c r="AS99" s="302"/>
      <c r="AT99" s="303"/>
      <c r="AU99" s="304"/>
      <c r="AV99" s="129"/>
      <c r="AW99" s="129"/>
      <c r="AX99" s="129"/>
      <c r="AY99" s="130">
        <f>SUM(AR99:AX99)</f>
        <v>0</v>
      </c>
      <c r="AZ99" s="235"/>
      <c r="BA99" s="129"/>
      <c r="BB99" s="462">
        <v>804519133.79999995</v>
      </c>
      <c r="BC99" s="462">
        <v>1993113123.6490912</v>
      </c>
      <c r="BD99" s="181">
        <v>84858163.643199995</v>
      </c>
      <c r="BE99" s="181">
        <v>202787879.36000001</v>
      </c>
      <c r="BF99" s="181">
        <v>267555093.71000001</v>
      </c>
      <c r="BG99" s="236">
        <f>SUM(AZ99:BF99)</f>
        <v>3352833394.162291</v>
      </c>
      <c r="BH99" s="129"/>
      <c r="BI99" s="129"/>
      <c r="BJ99" s="129"/>
      <c r="BK99" s="129"/>
      <c r="BL99" s="129"/>
      <c r="BM99" s="129"/>
      <c r="BN99" s="305"/>
      <c r="BO99" s="129">
        <f>+BH99+BI99+BJ99+BK99+BL99+BM99+BN99</f>
        <v>0</v>
      </c>
      <c r="BP99" s="305">
        <v>7114300</v>
      </c>
      <c r="BQ99" s="115">
        <v>9858150</v>
      </c>
      <c r="BR99">
        <v>6508672.0099999998</v>
      </c>
    </row>
    <row r="100" spans="2:70">
      <c r="B100" s="128" t="s">
        <v>379</v>
      </c>
      <c r="C100" s="128" t="s">
        <v>380</v>
      </c>
      <c r="D100" s="129">
        <f>+L100+T100+AB100+AJ100+AR100+AZ100+BH100</f>
        <v>0</v>
      </c>
      <c r="E100" s="129">
        <f t="shared" ref="E100:I102" si="68">+M100+U100+AC100+AK100+AS100+BA100+BI100</f>
        <v>0</v>
      </c>
      <c r="F100" s="129">
        <f t="shared" si="68"/>
        <v>0</v>
      </c>
      <c r="G100" s="129">
        <f t="shared" si="68"/>
        <v>0</v>
      </c>
      <c r="H100" s="129">
        <f t="shared" si="68"/>
        <v>0</v>
      </c>
      <c r="I100" s="129">
        <f t="shared" si="68"/>
        <v>0</v>
      </c>
      <c r="J100" s="129">
        <f>+R100+Z100+AH100+AP100+AX100+BF100+BN100</f>
        <v>0</v>
      </c>
      <c r="K100" s="130">
        <f>SUM(D100:J100)</f>
        <v>0</v>
      </c>
      <c r="L100" s="237"/>
      <c r="M100" s="224"/>
      <c r="N100" s="224"/>
      <c r="O100" s="224"/>
      <c r="P100" s="224"/>
      <c r="Q100" s="224"/>
      <c r="R100" s="224"/>
      <c r="S100" s="300">
        <f>SUM(L100:R100)</f>
        <v>0</v>
      </c>
      <c r="T100" s="237"/>
      <c r="U100" s="224"/>
      <c r="V100" s="224"/>
      <c r="W100" s="224"/>
      <c r="X100" s="224"/>
      <c r="Y100" s="224"/>
      <c r="Z100" s="224"/>
      <c r="AA100" s="238">
        <f t="shared" si="66"/>
        <v>0</v>
      </c>
      <c r="AB100" s="129"/>
      <c r="AC100" s="129"/>
      <c r="AD100" s="129"/>
      <c r="AE100" s="129"/>
      <c r="AF100" s="129"/>
      <c r="AG100" s="129"/>
      <c r="AH100" s="129"/>
      <c r="AI100" s="130">
        <f t="shared" ref="AI100:AI122" si="69">SUM(AD100:AH100)</f>
        <v>0</v>
      </c>
      <c r="AJ100" s="235"/>
      <c r="AK100" s="129"/>
      <c r="AL100" s="129"/>
      <c r="AM100" s="129"/>
      <c r="AN100" s="129"/>
      <c r="AO100" s="241"/>
      <c r="AP100" s="129"/>
      <c r="AQ100" s="236">
        <f t="shared" ref="AQ100:AQ101" si="70">+SUM(AJ100:AP100)</f>
        <v>0</v>
      </c>
      <c r="AR100" s="241"/>
      <c r="AS100" s="241"/>
      <c r="AT100" s="306"/>
      <c r="AU100" s="241"/>
      <c r="AV100" s="129"/>
      <c r="AW100" s="129"/>
      <c r="AX100" s="129"/>
      <c r="AY100" s="130">
        <f t="shared" ref="AY100:AY101" si="71">SUM(AR100:AX100)</f>
        <v>0</v>
      </c>
      <c r="AZ100" s="235"/>
      <c r="BA100" s="129"/>
      <c r="BB100" s="129"/>
      <c r="BC100" s="129"/>
      <c r="BD100" s="129"/>
      <c r="BE100" s="129"/>
      <c r="BF100" s="129"/>
      <c r="BG100" s="236">
        <f t="shared" ref="BG100:BG101" si="72">SUM(AZ100:BF100)</f>
        <v>0</v>
      </c>
      <c r="BH100" s="129"/>
      <c r="BI100" s="129"/>
      <c r="BJ100" s="129"/>
      <c r="BK100" s="129"/>
      <c r="BL100" s="129"/>
      <c r="BM100" s="129"/>
      <c r="BN100" s="129"/>
      <c r="BO100" s="129">
        <f t="shared" ref="BO100:BO101" si="73">+BH100+BI100+BJ100+BK100+BL100+BM100+BN100</f>
        <v>0</v>
      </c>
    </row>
    <row r="101" spans="2:70">
      <c r="B101" s="128" t="s">
        <v>381</v>
      </c>
      <c r="C101" s="128" t="s">
        <v>382</v>
      </c>
      <c r="D101" s="129">
        <f>+L101+T101+AB101+AJ101+AR101+AZ101+BH101</f>
        <v>0</v>
      </c>
      <c r="E101" s="129">
        <f t="shared" si="68"/>
        <v>0</v>
      </c>
      <c r="F101" s="129">
        <f t="shared" si="68"/>
        <v>0</v>
      </c>
      <c r="G101" s="129">
        <f t="shared" si="68"/>
        <v>0</v>
      </c>
      <c r="H101" s="129">
        <f t="shared" si="68"/>
        <v>0</v>
      </c>
      <c r="I101" s="129">
        <f t="shared" si="68"/>
        <v>0</v>
      </c>
      <c r="J101" s="129">
        <f>+R101+Z101+AH101+AP101+AX101+BF101+BN101</f>
        <v>0</v>
      </c>
      <c r="K101" s="130">
        <f>SUM(D101:J101)</f>
        <v>0</v>
      </c>
      <c r="L101" s="237"/>
      <c r="M101" s="224"/>
      <c r="N101" s="224"/>
      <c r="O101" s="224"/>
      <c r="P101" s="224"/>
      <c r="Q101" s="224"/>
      <c r="R101" s="224"/>
      <c r="S101" s="300">
        <f t="shared" ref="S101:S102" si="74">SUM(L101:R101)</f>
        <v>0</v>
      </c>
      <c r="T101" s="237"/>
      <c r="U101" s="224"/>
      <c r="V101" s="224"/>
      <c r="W101" s="224"/>
      <c r="X101" s="224"/>
      <c r="Y101" s="224"/>
      <c r="Z101" s="224"/>
      <c r="AA101" s="238">
        <f t="shared" si="66"/>
        <v>0</v>
      </c>
      <c r="AB101" s="129"/>
      <c r="AC101" s="129"/>
      <c r="AD101" s="129"/>
      <c r="AE101" s="129"/>
      <c r="AF101" s="129"/>
      <c r="AG101" s="129"/>
      <c r="AH101" s="129"/>
      <c r="AI101" s="130">
        <f t="shared" si="69"/>
        <v>0</v>
      </c>
      <c r="AJ101" s="235"/>
      <c r="AK101" s="129"/>
      <c r="AL101" s="129"/>
      <c r="AM101" s="129"/>
      <c r="AN101" s="129"/>
      <c r="AO101" s="241"/>
      <c r="AP101" s="129"/>
      <c r="AQ101" s="236">
        <f t="shared" si="70"/>
        <v>0</v>
      </c>
      <c r="AR101" s="241"/>
      <c r="AS101" s="241"/>
      <c r="AT101" s="241"/>
      <c r="AU101" s="241"/>
      <c r="AV101" s="129"/>
      <c r="AW101" s="129"/>
      <c r="AX101" s="129"/>
      <c r="AY101" s="130">
        <f t="shared" si="71"/>
        <v>0</v>
      </c>
      <c r="AZ101" s="235"/>
      <c r="BA101" s="129"/>
      <c r="BB101" s="129"/>
      <c r="BC101" s="129"/>
      <c r="BD101" s="129"/>
      <c r="BE101" s="129"/>
      <c r="BF101" s="129"/>
      <c r="BG101" s="236">
        <f t="shared" si="72"/>
        <v>0</v>
      </c>
      <c r="BH101" s="129"/>
      <c r="BI101" s="129"/>
      <c r="BJ101" s="129"/>
      <c r="BK101" s="129"/>
      <c r="BL101" s="129"/>
      <c r="BM101" s="129"/>
      <c r="BN101" s="129"/>
      <c r="BO101" s="129">
        <f t="shared" si="73"/>
        <v>0</v>
      </c>
    </row>
    <row r="102" spans="2:70">
      <c r="B102" s="128" t="s">
        <v>115</v>
      </c>
      <c r="C102" s="128" t="s">
        <v>341</v>
      </c>
      <c r="D102" s="129">
        <f>+L102+T102+AB102+AJ102+AR102+AZ102+BH102</f>
        <v>0</v>
      </c>
      <c r="E102" s="129">
        <f t="shared" si="68"/>
        <v>0</v>
      </c>
      <c r="F102" s="129">
        <f t="shared" si="68"/>
        <v>0</v>
      </c>
      <c r="G102" s="129">
        <f t="shared" si="68"/>
        <v>0</v>
      </c>
      <c r="H102" s="129">
        <f t="shared" si="68"/>
        <v>0</v>
      </c>
      <c r="I102" s="129">
        <f t="shared" si="68"/>
        <v>0</v>
      </c>
      <c r="J102" s="129">
        <f>+R102+Z102+AH102+AP102+AX102+BF102+BN102</f>
        <v>7150507111.2600002</v>
      </c>
      <c r="K102" s="130">
        <f>SUM(D102:J102)</f>
        <v>7150507111.2600002</v>
      </c>
      <c r="L102" s="307"/>
      <c r="M102" s="224"/>
      <c r="N102" s="224"/>
      <c r="O102" s="224"/>
      <c r="P102" s="224"/>
      <c r="Q102" s="224"/>
      <c r="R102" s="224">
        <v>5048577433.0799999</v>
      </c>
      <c r="S102" s="300">
        <f t="shared" si="74"/>
        <v>5048577433.0799999</v>
      </c>
      <c r="T102" s="237"/>
      <c r="U102" s="224"/>
      <c r="V102" s="224"/>
      <c r="W102" s="224"/>
      <c r="X102" s="224"/>
      <c r="Y102" s="224"/>
      <c r="Z102" s="224"/>
      <c r="AA102" s="238"/>
      <c r="AB102" s="129"/>
      <c r="AC102" s="129"/>
      <c r="AD102" s="129"/>
      <c r="AE102" s="129"/>
      <c r="AF102" s="129"/>
      <c r="AG102" s="129"/>
      <c r="AH102" s="475">
        <v>2101929678.1800001</v>
      </c>
      <c r="AI102" s="130">
        <f t="shared" si="69"/>
        <v>2101929678.1800001</v>
      </c>
      <c r="AJ102" s="235"/>
      <c r="AK102" s="129"/>
      <c r="AL102" s="129"/>
      <c r="AM102" s="129"/>
      <c r="AN102" s="129"/>
      <c r="AO102" s="241"/>
      <c r="AP102" s="129"/>
      <c r="AQ102" s="236"/>
      <c r="AR102" s="241"/>
      <c r="AS102" s="241"/>
      <c r="AT102" s="241"/>
      <c r="AU102" s="241"/>
      <c r="AV102" s="129"/>
      <c r="AW102" s="129"/>
      <c r="AX102" s="129"/>
      <c r="AY102" s="130"/>
      <c r="AZ102" s="235"/>
      <c r="BA102" s="129"/>
      <c r="BB102" s="129"/>
      <c r="BC102" s="129"/>
      <c r="BD102" s="129"/>
      <c r="BE102" s="129"/>
      <c r="BF102" s="129"/>
      <c r="BG102" s="236"/>
      <c r="BH102" s="129"/>
      <c r="BI102" s="129"/>
      <c r="BJ102" s="129"/>
      <c r="BK102" s="129"/>
      <c r="BL102" s="129"/>
      <c r="BM102" s="129"/>
      <c r="BN102" s="129"/>
      <c r="BO102" s="129"/>
    </row>
    <row r="103" spans="2:70">
      <c r="B103" s="128" t="s">
        <v>103</v>
      </c>
      <c r="C103" s="135" t="s">
        <v>353</v>
      </c>
      <c r="D103" s="132">
        <f>SUM(D104:D107)</f>
        <v>0</v>
      </c>
      <c r="E103" s="132">
        <f t="shared" ref="E103:I103" si="75">SUM(E104:E107)</f>
        <v>247923520.59999999</v>
      </c>
      <c r="F103" s="132">
        <f t="shared" si="75"/>
        <v>2416748332.6099997</v>
      </c>
      <c r="G103" s="132">
        <f t="shared" si="75"/>
        <v>2895670105.0599999</v>
      </c>
      <c r="H103" s="132">
        <f t="shared" si="75"/>
        <v>1622213872.7099998</v>
      </c>
      <c r="I103" s="132">
        <f t="shared" si="75"/>
        <v>8004314195.71</v>
      </c>
      <c r="J103" s="132">
        <f>SUM(J104:J107)</f>
        <v>170530043579.01556</v>
      </c>
      <c r="K103" s="245">
        <f>SUM(K104:K107)</f>
        <v>185716913605.70557</v>
      </c>
      <c r="L103" s="266">
        <f t="shared" ref="L103:Q103" si="76">SUM(L104:L107)</f>
        <v>0</v>
      </c>
      <c r="M103" s="266">
        <f t="shared" si="76"/>
        <v>0</v>
      </c>
      <c r="N103" s="266">
        <f t="shared" si="76"/>
        <v>968246209.87</v>
      </c>
      <c r="O103" s="266">
        <f t="shared" si="76"/>
        <v>871554054.41999996</v>
      </c>
      <c r="P103" s="266">
        <f t="shared" si="76"/>
        <v>38970869.700000003</v>
      </c>
      <c r="Q103" s="266">
        <f t="shared" si="76"/>
        <v>1829131093.6199999</v>
      </c>
      <c r="R103" s="266">
        <f>SUM(R104:R107)</f>
        <v>3413503378.1300001</v>
      </c>
      <c r="S103" s="300">
        <f>SUM(L103:R103)</f>
        <v>7121405605.7399998</v>
      </c>
      <c r="T103" s="265">
        <f>SUM(T104:T107)</f>
        <v>0</v>
      </c>
      <c r="U103" s="266">
        <f t="shared" ref="U103:Z103" si="77">SUM(U104:U107)</f>
        <v>0</v>
      </c>
      <c r="V103" s="266">
        <f t="shared" si="77"/>
        <v>0</v>
      </c>
      <c r="W103" s="266">
        <f t="shared" si="77"/>
        <v>0</v>
      </c>
      <c r="X103" s="266">
        <f t="shared" si="77"/>
        <v>31707798.73</v>
      </c>
      <c r="Y103" s="266">
        <f t="shared" si="77"/>
        <v>363908994.16999996</v>
      </c>
      <c r="Z103" s="266">
        <f t="shared" si="77"/>
        <v>1580944226.9795501</v>
      </c>
      <c r="AA103" s="267">
        <f>SUM(AA104:AA107)</f>
        <v>1976561019.87955</v>
      </c>
      <c r="AB103" s="132">
        <f>SUM(AB104:AB107)</f>
        <v>0</v>
      </c>
      <c r="AC103" s="132">
        <f t="shared" ref="AC103:AH103" si="78">SUM(AC104:AC107)</f>
        <v>0</v>
      </c>
      <c r="AD103" s="132">
        <f t="shared" si="78"/>
        <v>38971945.18</v>
      </c>
      <c r="AE103" s="132">
        <f t="shared" si="78"/>
        <v>196175742.59</v>
      </c>
      <c r="AF103" s="132">
        <f t="shared" si="78"/>
        <v>7318648.0199999996</v>
      </c>
      <c r="AG103" s="132">
        <f t="shared" si="78"/>
        <v>5000000</v>
      </c>
      <c r="AH103" s="132">
        <f t="shared" si="78"/>
        <v>11489115.1</v>
      </c>
      <c r="AI103" s="245">
        <f>SUM(AI104:AI109)</f>
        <v>258955450.89000002</v>
      </c>
      <c r="AJ103" s="263">
        <f>SUM(AJ104:AJ107)</f>
        <v>0</v>
      </c>
      <c r="AK103" s="132">
        <f>SUM(AK104:AK107)</f>
        <v>0</v>
      </c>
      <c r="AL103" s="132">
        <f>SUM(AL104:AL107)</f>
        <v>469370860.45999998</v>
      </c>
      <c r="AM103" s="132">
        <f t="shared" ref="AM103" si="79">SUM(AM104:AM107)</f>
        <v>344902263.25</v>
      </c>
      <c r="AN103" s="132">
        <f>SUM(AN104:AN107)</f>
        <v>12798653.640000001</v>
      </c>
      <c r="AO103" s="252">
        <f>SUM(AO104:AO107)</f>
        <v>195697048.18000001</v>
      </c>
      <c r="AP103" s="132">
        <f>SUM(AP104:AP107)</f>
        <v>1534027428.895998</v>
      </c>
      <c r="AQ103" s="264">
        <f>SUM(AQ104:AQ108)</f>
        <v>2556796254.4259977</v>
      </c>
      <c r="AR103" s="252">
        <f>SUM(AR104:AR107)</f>
        <v>0</v>
      </c>
      <c r="AS103" s="252">
        <f t="shared" ref="AS103:AX103" si="80">SUM(AS104:AS107)</f>
        <v>247923520.59999999</v>
      </c>
      <c r="AT103" s="252">
        <f t="shared" si="80"/>
        <v>194570075</v>
      </c>
      <c r="AU103" s="252">
        <f t="shared" si="80"/>
        <v>107750000</v>
      </c>
      <c r="AV103" s="132">
        <f t="shared" si="80"/>
        <v>95000</v>
      </c>
      <c r="AW103" s="132">
        <f t="shared" si="80"/>
        <v>594329980</v>
      </c>
      <c r="AX103" s="132">
        <f t="shared" si="80"/>
        <v>22107961499</v>
      </c>
      <c r="AY103" s="245">
        <f>SUM(AY104:AY107)</f>
        <v>23252630074.599998</v>
      </c>
      <c r="AZ103" s="263">
        <f>SUM(AZ104:AZ107)</f>
        <v>0</v>
      </c>
      <c r="BA103" s="132">
        <f t="shared" ref="BA103:BF103" si="81">SUM(BA104:BA107)</f>
        <v>0</v>
      </c>
      <c r="BB103" s="132">
        <f t="shared" si="81"/>
        <v>0</v>
      </c>
      <c r="BC103" s="132">
        <f t="shared" si="81"/>
        <v>20568900.260000002</v>
      </c>
      <c r="BD103" s="132">
        <f t="shared" si="81"/>
        <v>1218181.08</v>
      </c>
      <c r="BE103" s="132">
        <f t="shared" si="81"/>
        <v>325257484.02999997</v>
      </c>
      <c r="BF103" s="132">
        <f t="shared" si="81"/>
        <v>0</v>
      </c>
      <c r="BG103" s="264">
        <f>SUM(BG104:BG107)</f>
        <v>347044565.36999995</v>
      </c>
      <c r="BH103" s="132">
        <f t="shared" ref="BH103:BL103" si="82">SUM(BH104:BH107)</f>
        <v>0</v>
      </c>
      <c r="BI103" s="132">
        <f t="shared" si="82"/>
        <v>0</v>
      </c>
      <c r="BJ103" s="132">
        <f t="shared" si="82"/>
        <v>745589242.10000002</v>
      </c>
      <c r="BK103" s="132">
        <f t="shared" si="82"/>
        <v>1354719144.54</v>
      </c>
      <c r="BL103" s="132">
        <f t="shared" si="82"/>
        <v>1530104721.54</v>
      </c>
      <c r="BM103" s="132">
        <f>SUM(BM104:BM107)</f>
        <v>4690989595.71</v>
      </c>
      <c r="BN103" s="132">
        <f>SUM(BN104:BN107)</f>
        <v>141882117930.91</v>
      </c>
      <c r="BO103" s="132">
        <f>SUM(BO104:BO107)</f>
        <v>150203520634.79999</v>
      </c>
      <c r="BP103" s="115"/>
    </row>
    <row r="104" spans="2:70">
      <c r="B104" s="128" t="s">
        <v>383</v>
      </c>
      <c r="C104" s="128" t="s">
        <v>384</v>
      </c>
      <c r="D104" s="129">
        <f t="shared" ref="D104:J109" si="83">+L104+T104+AB104+AJ104+AR104+AZ104+BH104</f>
        <v>0</v>
      </c>
      <c r="E104" s="129">
        <f t="shared" si="83"/>
        <v>0</v>
      </c>
      <c r="F104" s="129">
        <f t="shared" si="83"/>
        <v>1077433401.75</v>
      </c>
      <c r="G104" s="129">
        <f t="shared" si="83"/>
        <v>1721869792.72</v>
      </c>
      <c r="H104" s="129">
        <f t="shared" si="83"/>
        <v>1561417348.6199999</v>
      </c>
      <c r="I104" s="129">
        <f t="shared" si="83"/>
        <v>4792847886.79</v>
      </c>
      <c r="J104" s="129">
        <f t="shared" si="83"/>
        <v>142541817291.06</v>
      </c>
      <c r="K104" s="130">
        <f>SUM(D104:J104)</f>
        <v>151695385720.94</v>
      </c>
      <c r="L104" s="237"/>
      <c r="M104" s="224"/>
      <c r="N104" s="224">
        <v>0</v>
      </c>
      <c r="O104" s="241">
        <v>367150648.18000001</v>
      </c>
      <c r="P104" s="224"/>
      <c r="Q104" s="224"/>
      <c r="R104" s="224"/>
      <c r="S104" s="300">
        <f t="shared" si="65"/>
        <v>367150648.18000001</v>
      </c>
      <c r="T104" s="237"/>
      <c r="U104" s="224"/>
      <c r="V104" s="224"/>
      <c r="W104" s="224"/>
      <c r="X104" s="144">
        <v>30094446</v>
      </c>
      <c r="Y104" s="144">
        <v>42117906.280000001</v>
      </c>
      <c r="Z104" s="144">
        <v>1069314.99</v>
      </c>
      <c r="AA104" s="238">
        <f t="shared" si="66"/>
        <v>73281667.269999996</v>
      </c>
      <c r="AB104" s="129"/>
      <c r="AC104" s="129"/>
      <c r="AD104" s="129"/>
      <c r="AE104" s="129"/>
      <c r="AF104" s="129"/>
      <c r="AG104" s="129"/>
      <c r="AH104" s="129"/>
      <c r="AI104" s="308">
        <f>SUM(AD104:AH104)</f>
        <v>0</v>
      </c>
      <c r="AJ104" s="235"/>
      <c r="AK104" s="129"/>
      <c r="AL104" s="129">
        <v>331844159.64999998</v>
      </c>
      <c r="AM104" s="129"/>
      <c r="AN104" s="129"/>
      <c r="AO104" s="129">
        <v>59740384.799999997</v>
      </c>
      <c r="AP104" s="129">
        <v>658630045.15999997</v>
      </c>
      <c r="AQ104" s="236">
        <f>SUM(AJ104:AP104)</f>
        <v>1050214589.6099999</v>
      </c>
      <c r="AR104" s="241"/>
      <c r="AS104" s="241"/>
      <c r="AT104" s="241"/>
      <c r="AU104" s="241"/>
      <c r="AV104" s="129"/>
      <c r="AW104" s="129"/>
      <c r="AX104" s="129"/>
      <c r="AY104" s="130">
        <f>SUM(AR104:AX104)</f>
        <v>0</v>
      </c>
      <c r="AZ104" s="235"/>
      <c r="BA104" s="129"/>
      <c r="BB104" s="129"/>
      <c r="BC104" s="129"/>
      <c r="BD104" s="462">
        <v>1218181.08</v>
      </c>
      <c r="BE104" s="129"/>
      <c r="BF104" s="129"/>
      <c r="BG104" s="236">
        <f t="shared" ref="BG104:BG109" si="84">SUM(AZ104:BF104)</f>
        <v>1218181.08</v>
      </c>
      <c r="BH104" s="129"/>
      <c r="BI104" s="129"/>
      <c r="BJ104" s="129">
        <v>745589242.10000002</v>
      </c>
      <c r="BK104" s="129">
        <v>1354719144.54</v>
      </c>
      <c r="BL104" s="129">
        <v>1530104721.54</v>
      </c>
      <c r="BM104" s="129">
        <v>4690989595.71</v>
      </c>
      <c r="BN104" s="129">
        <v>141882117930.91</v>
      </c>
      <c r="BO104" s="129">
        <f>+BH104+BI104+BJ104+BK104+BL104+BM104+BN104</f>
        <v>150203520634.79999</v>
      </c>
    </row>
    <row r="105" spans="2:70">
      <c r="B105" s="128" t="s">
        <v>385</v>
      </c>
      <c r="C105" s="128" t="s">
        <v>386</v>
      </c>
      <c r="D105" s="129">
        <f t="shared" si="83"/>
        <v>0</v>
      </c>
      <c r="E105" s="129">
        <f t="shared" si="83"/>
        <v>0</v>
      </c>
      <c r="F105" s="129">
        <f t="shared" si="83"/>
        <v>0</v>
      </c>
      <c r="G105" s="129">
        <f t="shared" si="83"/>
        <v>0</v>
      </c>
      <c r="H105" s="129">
        <f t="shared" si="83"/>
        <v>0</v>
      </c>
      <c r="I105" s="129">
        <f t="shared" si="83"/>
        <v>0</v>
      </c>
      <c r="J105" s="129">
        <f t="shared" si="83"/>
        <v>0</v>
      </c>
      <c r="K105" s="130">
        <f t="shared" ref="K105:K109" si="85">SUM(D105:J105)</f>
        <v>0</v>
      </c>
      <c r="L105" s="237"/>
      <c r="M105" s="224"/>
      <c r="N105" s="224"/>
      <c r="O105" s="224"/>
      <c r="P105" s="224"/>
      <c r="Q105" s="224"/>
      <c r="R105" s="224"/>
      <c r="S105" s="300">
        <f t="shared" si="65"/>
        <v>0</v>
      </c>
      <c r="T105" s="237"/>
      <c r="U105" s="224"/>
      <c r="V105" s="224"/>
      <c r="W105" s="224"/>
      <c r="X105" s="224"/>
      <c r="Y105" s="224"/>
      <c r="Z105" s="224"/>
      <c r="AA105" s="238">
        <f t="shared" si="66"/>
        <v>0</v>
      </c>
      <c r="AB105" s="129"/>
      <c r="AC105" s="129"/>
      <c r="AD105" s="129"/>
      <c r="AE105" s="129"/>
      <c r="AF105" s="129"/>
      <c r="AG105" s="129"/>
      <c r="AH105" s="129"/>
      <c r="AI105" s="308">
        <f t="shared" si="69"/>
        <v>0</v>
      </c>
      <c r="AJ105" s="235"/>
      <c r="AK105" s="129"/>
      <c r="AL105" s="129"/>
      <c r="AM105" s="129"/>
      <c r="AN105" s="129"/>
      <c r="AO105" s="241"/>
      <c r="AP105" s="129"/>
      <c r="AQ105" s="236"/>
      <c r="AR105" s="241"/>
      <c r="AS105" s="241"/>
      <c r="AT105" s="241"/>
      <c r="AU105" s="241"/>
      <c r="AV105" s="129"/>
      <c r="AW105" s="129"/>
      <c r="AX105" s="129"/>
      <c r="AY105" s="130">
        <f t="shared" ref="AY105:AY109" si="86">SUM(AR105:AX105)</f>
        <v>0</v>
      </c>
      <c r="AZ105" s="235"/>
      <c r="BA105" s="129"/>
      <c r="BB105" s="129"/>
      <c r="BC105" s="129"/>
      <c r="BD105" s="129"/>
      <c r="BE105" s="129"/>
      <c r="BF105" s="129"/>
      <c r="BG105" s="236">
        <f t="shared" si="84"/>
        <v>0</v>
      </c>
      <c r="BH105" s="129"/>
      <c r="BI105" s="129"/>
      <c r="BJ105" s="129"/>
      <c r="BK105" s="129"/>
      <c r="BL105" s="129"/>
      <c r="BM105" s="129"/>
      <c r="BN105" s="129"/>
      <c r="BO105" s="129">
        <f t="shared" ref="BO105:BO109" si="87">+BH105+BI105+BJ105+BK105+BL105+BM105+BN105</f>
        <v>0</v>
      </c>
    </row>
    <row r="106" spans="2:70">
      <c r="B106" s="128" t="s">
        <v>387</v>
      </c>
      <c r="C106" s="128" t="s">
        <v>388</v>
      </c>
      <c r="D106" s="129">
        <f t="shared" si="83"/>
        <v>0</v>
      </c>
      <c r="E106" s="129">
        <f t="shared" si="83"/>
        <v>247923520.59999999</v>
      </c>
      <c r="F106" s="129">
        <f t="shared" si="83"/>
        <v>1339314930.8599999</v>
      </c>
      <c r="G106" s="129">
        <f t="shared" si="83"/>
        <v>1173800312.3399999</v>
      </c>
      <c r="H106" s="129">
        <f t="shared" si="83"/>
        <v>60796524.090000004</v>
      </c>
      <c r="I106" s="129">
        <f t="shared" si="83"/>
        <v>3211466308.9200001</v>
      </c>
      <c r="J106" s="129">
        <f t="shared" si="83"/>
        <v>27988226287.955551</v>
      </c>
      <c r="K106" s="130">
        <f t="shared" si="85"/>
        <v>34021527884.765549</v>
      </c>
      <c r="L106" s="237"/>
      <c r="M106" s="224"/>
      <c r="N106" s="241">
        <v>968246209.87</v>
      </c>
      <c r="O106" s="241">
        <v>504403406.23999995</v>
      </c>
      <c r="P106" s="241">
        <v>38970869.700000003</v>
      </c>
      <c r="Q106" s="241">
        <v>1829131093.6199999</v>
      </c>
      <c r="R106" s="241">
        <v>3413503378.1300001</v>
      </c>
      <c r="S106" s="300">
        <f t="shared" si="65"/>
        <v>6754254957.5599995</v>
      </c>
      <c r="T106" s="237"/>
      <c r="U106" s="224"/>
      <c r="V106" s="224"/>
      <c r="W106" s="224"/>
      <c r="X106" s="144">
        <v>1613352.73</v>
      </c>
      <c r="Y106" s="144">
        <v>321791087.88999999</v>
      </c>
      <c r="Z106" s="144">
        <v>1579874911.9895501</v>
      </c>
      <c r="AA106" s="238">
        <f t="shared" si="66"/>
        <v>1903279352.60955</v>
      </c>
      <c r="AB106" s="129"/>
      <c r="AC106" s="129"/>
      <c r="AD106" s="475">
        <v>38971945.18</v>
      </c>
      <c r="AE106" s="475">
        <v>196175742.59</v>
      </c>
      <c r="AF106" s="475">
        <v>7318648.0199999996</v>
      </c>
      <c r="AG106" s="475">
        <v>5000000</v>
      </c>
      <c r="AH106" s="475">
        <v>11489115.1</v>
      </c>
      <c r="AI106" s="308">
        <f>SUM(AB106:AH106)</f>
        <v>258955450.89000002</v>
      </c>
      <c r="AJ106" s="235"/>
      <c r="AK106" s="129"/>
      <c r="AL106" s="129">
        <v>137526700.81</v>
      </c>
      <c r="AM106" s="129">
        <v>344902263.25</v>
      </c>
      <c r="AN106" s="129">
        <v>12798653.640000001</v>
      </c>
      <c r="AO106" s="129">
        <v>135956663.38</v>
      </c>
      <c r="AP106" s="129">
        <v>875397383.73599803</v>
      </c>
      <c r="AQ106" s="236">
        <f>SUM(AJ106:AP106)</f>
        <v>1506581664.8159981</v>
      </c>
      <c r="AR106" s="241"/>
      <c r="AS106" s="129">
        <v>247923520.59999999</v>
      </c>
      <c r="AT106" s="129">
        <v>194570075</v>
      </c>
      <c r="AU106" s="129">
        <v>107750000</v>
      </c>
      <c r="AV106" s="129">
        <v>95000</v>
      </c>
      <c r="AW106" s="129">
        <v>594329980</v>
      </c>
      <c r="AX106" s="129">
        <v>22107961499</v>
      </c>
      <c r="AY106" s="130">
        <f t="shared" si="86"/>
        <v>23252630074.599998</v>
      </c>
      <c r="AZ106" s="235"/>
      <c r="BA106" s="129"/>
      <c r="BB106" s="129"/>
      <c r="BC106" s="462">
        <v>20568900.260000002</v>
      </c>
      <c r="BD106" s="129"/>
      <c r="BE106" s="462">
        <v>325257484.02999997</v>
      </c>
      <c r="BF106" s="129"/>
      <c r="BG106" s="236">
        <f t="shared" si="84"/>
        <v>345826384.28999996</v>
      </c>
      <c r="BH106" s="129"/>
      <c r="BI106" s="129"/>
      <c r="BJ106" s="129"/>
      <c r="BK106" s="129"/>
      <c r="BL106" s="129"/>
      <c r="BM106" s="129"/>
      <c r="BN106" s="129"/>
      <c r="BO106" s="129">
        <f>+BH106+BI106+BJ106+BK106+BL106+BM106+BN106</f>
        <v>0</v>
      </c>
    </row>
    <row r="107" spans="2:70">
      <c r="B107" s="128" t="s">
        <v>389</v>
      </c>
      <c r="C107" s="128"/>
      <c r="D107" s="129">
        <f t="shared" si="83"/>
        <v>0</v>
      </c>
      <c r="E107" s="129">
        <f t="shared" si="83"/>
        <v>0</v>
      </c>
      <c r="F107" s="129">
        <f t="shared" si="83"/>
        <v>0</v>
      </c>
      <c r="G107" s="129">
        <f t="shared" si="83"/>
        <v>0</v>
      </c>
      <c r="H107" s="129">
        <f t="shared" si="83"/>
        <v>0</v>
      </c>
      <c r="I107" s="129">
        <f t="shared" si="83"/>
        <v>0</v>
      </c>
      <c r="J107" s="129">
        <f t="shared" si="83"/>
        <v>0</v>
      </c>
      <c r="K107" s="130">
        <f>SUM(D107:J107)</f>
        <v>0</v>
      </c>
      <c r="L107" s="237"/>
      <c r="M107" s="224"/>
      <c r="N107" s="224"/>
      <c r="O107" s="224"/>
      <c r="P107" s="224"/>
      <c r="Q107" s="224"/>
      <c r="R107" s="224"/>
      <c r="S107" s="300">
        <f t="shared" si="65"/>
        <v>0</v>
      </c>
      <c r="T107" s="237"/>
      <c r="U107" s="224"/>
      <c r="V107" s="224"/>
      <c r="W107" s="224"/>
      <c r="X107" s="144"/>
      <c r="Y107" s="224"/>
      <c r="Z107" s="224"/>
      <c r="AA107" s="238">
        <f t="shared" si="66"/>
        <v>0</v>
      </c>
      <c r="AB107" s="129"/>
      <c r="AC107" s="129"/>
      <c r="AD107" s="129"/>
      <c r="AE107" s="129"/>
      <c r="AF107" s="129"/>
      <c r="AG107" s="129"/>
      <c r="AH107" s="129"/>
      <c r="AI107" s="308">
        <f t="shared" ref="AI107:AI109" si="88">SUM(AB107:AH107)</f>
        <v>0</v>
      </c>
      <c r="AJ107" s="235"/>
      <c r="AK107" s="129"/>
      <c r="AL107" s="129"/>
      <c r="AM107" s="129"/>
      <c r="AN107" s="129"/>
      <c r="AO107" s="241"/>
      <c r="AP107" s="129"/>
      <c r="AR107" s="241"/>
      <c r="AS107" s="241"/>
      <c r="AT107" s="241"/>
      <c r="AU107" s="241"/>
      <c r="AV107" s="129"/>
      <c r="AW107" s="129"/>
      <c r="AX107" s="129"/>
      <c r="AY107" s="130">
        <f t="shared" si="86"/>
        <v>0</v>
      </c>
      <c r="AZ107" s="235"/>
      <c r="BA107" s="129"/>
      <c r="BB107" s="129"/>
      <c r="BC107" s="129"/>
      <c r="BD107" s="129"/>
      <c r="BE107" s="129"/>
      <c r="BF107" s="129"/>
      <c r="BG107" s="236">
        <f t="shared" si="84"/>
        <v>0</v>
      </c>
      <c r="BH107" s="129"/>
      <c r="BI107" s="129"/>
      <c r="BJ107" s="129"/>
      <c r="BK107" s="129"/>
      <c r="BL107" s="129"/>
      <c r="BM107" s="129"/>
      <c r="BN107" s="129"/>
      <c r="BO107" s="129">
        <f t="shared" si="87"/>
        <v>0</v>
      </c>
    </row>
    <row r="108" spans="2:70">
      <c r="B108" s="128" t="s">
        <v>390</v>
      </c>
      <c r="C108" s="128" t="s">
        <v>391</v>
      </c>
      <c r="D108" s="129">
        <f t="shared" si="83"/>
        <v>0</v>
      </c>
      <c r="E108" s="129">
        <f t="shared" si="83"/>
        <v>0</v>
      </c>
      <c r="F108" s="129">
        <f t="shared" si="83"/>
        <v>15279254627.75</v>
      </c>
      <c r="G108" s="129">
        <f t="shared" si="83"/>
        <v>0</v>
      </c>
      <c r="H108" s="129">
        <f t="shared" si="83"/>
        <v>-3754314.5463635898</v>
      </c>
      <c r="I108" s="129">
        <f t="shared" si="83"/>
        <v>0</v>
      </c>
      <c r="J108" s="129">
        <f>+R108+Z108+AH108+AP108+AX108+BF108+BN108</f>
        <v>-15275500313.203636</v>
      </c>
      <c r="K108" s="130">
        <f>SUM(D108:J108)</f>
        <v>0</v>
      </c>
      <c r="L108" s="237"/>
      <c r="M108" s="224"/>
      <c r="N108" s="224"/>
      <c r="O108" s="224"/>
      <c r="P108" s="224"/>
      <c r="Q108" s="224"/>
      <c r="R108" s="224"/>
      <c r="S108" s="300">
        <f t="shared" si="65"/>
        <v>0</v>
      </c>
      <c r="T108" s="237"/>
      <c r="U108" s="224"/>
      <c r="V108" s="224"/>
      <c r="W108" s="224"/>
      <c r="X108" s="144">
        <v>-3754314.5463635898</v>
      </c>
      <c r="Y108" s="224"/>
      <c r="Z108" s="144">
        <v>3754314.5463635898</v>
      </c>
      <c r="AA108" s="238">
        <f t="shared" si="66"/>
        <v>0</v>
      </c>
      <c r="AB108" s="129"/>
      <c r="AC108" s="129"/>
      <c r="AD108" s="129"/>
      <c r="AE108" s="129"/>
      <c r="AF108" s="129"/>
      <c r="AG108" s="129"/>
      <c r="AH108" s="129"/>
      <c r="AI108" s="308">
        <f t="shared" si="88"/>
        <v>0</v>
      </c>
      <c r="AJ108" s="235"/>
      <c r="AK108" s="129"/>
      <c r="AL108" s="129">
        <v>15279254627.75</v>
      </c>
      <c r="AM108" s="129"/>
      <c r="AN108" s="129"/>
      <c r="AO108" s="129"/>
      <c r="AP108" s="129">
        <v>-15279254627.75</v>
      </c>
      <c r="AQ108" s="236"/>
      <c r="AR108" s="241"/>
      <c r="AS108" s="241"/>
      <c r="AT108" s="241"/>
      <c r="AU108" s="241"/>
      <c r="AV108" s="129"/>
      <c r="AW108" s="129"/>
      <c r="AX108" s="129"/>
      <c r="AY108" s="130">
        <f t="shared" si="86"/>
        <v>0</v>
      </c>
      <c r="AZ108" s="235"/>
      <c r="BA108" s="129"/>
      <c r="BB108" s="129"/>
      <c r="BC108" s="129"/>
      <c r="BD108" s="129"/>
      <c r="BE108" s="129"/>
      <c r="BF108" s="129"/>
      <c r="BG108" s="236">
        <f t="shared" si="84"/>
        <v>0</v>
      </c>
      <c r="BH108" s="129"/>
      <c r="BI108" s="129"/>
      <c r="BJ108" s="129"/>
      <c r="BK108" s="129"/>
      <c r="BL108" s="129"/>
      <c r="BM108" s="129"/>
      <c r="BN108" s="129"/>
      <c r="BO108" s="129">
        <f>+BH108+BI108+BJ108+BK108+BL108+BM108+BN108</f>
        <v>0</v>
      </c>
    </row>
    <row r="109" spans="2:70" ht="25.5">
      <c r="B109" s="128" t="s">
        <v>392</v>
      </c>
      <c r="C109" s="128" t="s">
        <v>393</v>
      </c>
      <c r="D109" s="129">
        <f t="shared" si="83"/>
        <v>0</v>
      </c>
      <c r="E109" s="129">
        <f t="shared" si="83"/>
        <v>0</v>
      </c>
      <c r="F109" s="129">
        <f t="shared" si="83"/>
        <v>0</v>
      </c>
      <c r="G109" s="129">
        <f t="shared" si="83"/>
        <v>0</v>
      </c>
      <c r="H109" s="129">
        <f t="shared" si="83"/>
        <v>0</v>
      </c>
      <c r="I109" s="129">
        <f t="shared" si="83"/>
        <v>0</v>
      </c>
      <c r="J109" s="129">
        <f>+R109+Z109+AH109+AP109+AX109+BF109+BN109</f>
        <v>0</v>
      </c>
      <c r="K109" s="130">
        <f t="shared" si="85"/>
        <v>0</v>
      </c>
      <c r="L109" s="237"/>
      <c r="M109" s="224"/>
      <c r="N109" s="224"/>
      <c r="O109" s="224"/>
      <c r="P109" s="224"/>
      <c r="Q109" s="224"/>
      <c r="R109" s="224"/>
      <c r="S109" s="300"/>
      <c r="T109" s="237"/>
      <c r="U109" s="224"/>
      <c r="V109" s="224"/>
      <c r="W109" s="224"/>
      <c r="X109" s="224"/>
      <c r="Y109" s="224"/>
      <c r="Z109" s="224"/>
      <c r="AA109" s="238">
        <f t="shared" si="66"/>
        <v>0</v>
      </c>
      <c r="AB109" s="129"/>
      <c r="AC109" s="129"/>
      <c r="AD109" s="129"/>
      <c r="AE109" s="129"/>
      <c r="AF109" s="129"/>
      <c r="AG109" s="129"/>
      <c r="AH109" s="129"/>
      <c r="AI109" s="308">
        <f t="shared" si="88"/>
        <v>0</v>
      </c>
      <c r="AJ109" s="235"/>
      <c r="AK109" s="129"/>
      <c r="AL109" s="129"/>
      <c r="AM109" s="129"/>
      <c r="AN109" s="129"/>
      <c r="AO109" s="241"/>
      <c r="AP109" s="129"/>
      <c r="AQ109" s="236"/>
      <c r="AR109" s="241"/>
      <c r="AS109" s="241"/>
      <c r="AT109" s="241"/>
      <c r="AU109" s="241"/>
      <c r="AV109" s="129"/>
      <c r="AW109" s="129"/>
      <c r="AX109" s="129"/>
      <c r="AY109" s="130">
        <f t="shared" si="86"/>
        <v>0</v>
      </c>
      <c r="AZ109" s="235"/>
      <c r="BA109" s="129"/>
      <c r="BB109" s="129"/>
      <c r="BC109" s="129"/>
      <c r="BD109" s="129"/>
      <c r="BE109" s="129"/>
      <c r="BF109" s="129"/>
      <c r="BG109" s="236">
        <f t="shared" si="84"/>
        <v>0</v>
      </c>
      <c r="BH109" s="129"/>
      <c r="BI109" s="129"/>
      <c r="BJ109" s="129"/>
      <c r="BK109" s="129"/>
      <c r="BL109" s="129"/>
      <c r="BM109" s="129"/>
      <c r="BN109" s="129"/>
      <c r="BO109" s="129">
        <f t="shared" si="87"/>
        <v>0</v>
      </c>
    </row>
    <row r="110" spans="2:70">
      <c r="B110" s="128" t="s">
        <v>394</v>
      </c>
      <c r="C110" s="131" t="s">
        <v>150</v>
      </c>
      <c r="D110" s="132">
        <f>+D96+D97-D103+D108+D109</f>
        <v>38463055875.919998</v>
      </c>
      <c r="E110" s="132">
        <f t="shared" ref="E110:S110" si="89">+E96+E97-E103+E108+E109</f>
        <v>160744406745.44342</v>
      </c>
      <c r="F110" s="132">
        <f t="shared" si="89"/>
        <v>259563422771.56409</v>
      </c>
      <c r="G110" s="132">
        <f t="shared" si="89"/>
        <v>24276749710.301815</v>
      </c>
      <c r="H110" s="132">
        <f t="shared" si="89"/>
        <v>14577085802.866837</v>
      </c>
      <c r="I110" s="132">
        <f t="shared" si="89"/>
        <v>7129167659.7096357</v>
      </c>
      <c r="J110" s="132">
        <f t="shared" si="89"/>
        <v>39526399065.819191</v>
      </c>
      <c r="K110" s="245">
        <f t="shared" si="89"/>
        <v>544280287631.625</v>
      </c>
      <c r="L110" s="309">
        <f t="shared" si="89"/>
        <v>39702906079.349998</v>
      </c>
      <c r="M110" s="266">
        <f t="shared" si="89"/>
        <v>116870485007.13</v>
      </c>
      <c r="N110" s="266">
        <f t="shared" si="89"/>
        <v>101085164661.31</v>
      </c>
      <c r="O110" s="266">
        <f t="shared" si="89"/>
        <v>8731971796.1200008</v>
      </c>
      <c r="P110" s="266">
        <f t="shared" si="89"/>
        <v>2453904027.8300004</v>
      </c>
      <c r="Q110" s="266">
        <f t="shared" si="89"/>
        <v>4080223464.3200006</v>
      </c>
      <c r="R110" s="266">
        <f t="shared" si="89"/>
        <v>65978569923.230003</v>
      </c>
      <c r="S110" s="267">
        <f t="shared" si="89"/>
        <v>338903224959.28998</v>
      </c>
      <c r="T110" s="265">
        <f t="shared" ref="T110:AB110" si="90">+T96+T97-T103+T108+T109</f>
        <v>0</v>
      </c>
      <c r="U110" s="266">
        <f t="shared" si="90"/>
        <v>0</v>
      </c>
      <c r="V110" s="266">
        <f t="shared" si="90"/>
        <v>0</v>
      </c>
      <c r="W110" s="266">
        <f t="shared" si="90"/>
        <v>4346029812.272728</v>
      </c>
      <c r="X110" s="266">
        <f t="shared" si="90"/>
        <v>189206236.7236363</v>
      </c>
      <c r="Y110" s="266">
        <f t="shared" si="90"/>
        <v>17271474.73909086</v>
      </c>
      <c r="Z110" s="266">
        <f t="shared" si="90"/>
        <v>-729090224.71136606</v>
      </c>
      <c r="AA110" s="267">
        <f t="shared" si="90"/>
        <v>3823417299.0240898</v>
      </c>
      <c r="AB110" s="132">
        <f t="shared" si="90"/>
        <v>0</v>
      </c>
      <c r="AC110" s="132">
        <f t="shared" ref="AC110:AH110" si="91">+AC96+AC97-AC103+AC108+AC109</f>
        <v>0</v>
      </c>
      <c r="AD110" s="132">
        <f t="shared" si="91"/>
        <v>48443893679.360001</v>
      </c>
      <c r="AE110" s="132">
        <f t="shared" si="91"/>
        <v>1268433963.51</v>
      </c>
      <c r="AF110" s="132">
        <f t="shared" si="91"/>
        <v>22329173.879999999</v>
      </c>
      <c r="AG110" s="132">
        <f t="shared" si="91"/>
        <v>45009771.82</v>
      </c>
      <c r="AH110" s="132">
        <f t="shared" si="91"/>
        <v>3342936097.4100003</v>
      </c>
      <c r="AI110" s="245">
        <f>SUM(AD110:AH110)</f>
        <v>53122602685.980003</v>
      </c>
      <c r="AJ110" s="263">
        <f>+AJ96+AJ97-AJ103+AJ108+AJ109</f>
        <v>1569213444.21</v>
      </c>
      <c r="AK110" s="132">
        <f t="shared" ref="AK110:AP110" si="92">+AK96+AK97-AK103+AK108+AK109</f>
        <v>314529279.10000002</v>
      </c>
      <c r="AL110" s="132">
        <f t="shared" si="92"/>
        <v>15592728723.1</v>
      </c>
      <c r="AM110" s="132">
        <f t="shared" si="92"/>
        <v>751826304.53999996</v>
      </c>
      <c r="AN110" s="132">
        <f t="shared" si="92"/>
        <v>772004132.36999965</v>
      </c>
      <c r="AO110" s="252">
        <f t="shared" si="92"/>
        <v>9457781.1599999964</v>
      </c>
      <c r="AP110" s="132">
        <f t="shared" si="92"/>
        <v>-18866914673.479637</v>
      </c>
      <c r="AQ110" s="264">
        <f>+AQ96+AQ97-AQ103+AQ108+AQ109</f>
        <v>142844991.00036192</v>
      </c>
      <c r="AR110" s="252">
        <f>+AR96+AR97-AR103+AR108+AR109</f>
        <v>0</v>
      </c>
      <c r="AS110" s="252">
        <f t="shared" ref="AS110:AX110" si="93">+AS96+AS97-AS103+AS108+AS109</f>
        <v>9508309559.8999996</v>
      </c>
      <c r="AT110" s="252">
        <f>+AT96+AT97-AT103+AT108+AT109</f>
        <v>1460172901</v>
      </c>
      <c r="AU110" s="252">
        <f t="shared" si="93"/>
        <v>-107750000</v>
      </c>
      <c r="AV110" s="132">
        <f t="shared" si="93"/>
        <v>18269364</v>
      </c>
      <c r="AW110" s="132">
        <f t="shared" si="93"/>
        <v>-200229476</v>
      </c>
      <c r="AX110" s="132">
        <f t="shared" si="93"/>
        <v>-12201827987.85</v>
      </c>
      <c r="AY110" s="245">
        <f>+AY96+AY97-AY103+AY108+AY109</f>
        <v>-1523055638.9499969</v>
      </c>
      <c r="AZ110" s="263">
        <f>+AZ96+AZ97-AZ103+AZ108+AZ109</f>
        <v>0</v>
      </c>
      <c r="BA110" s="132">
        <f t="shared" ref="BA110:BE110" si="94">+BA96+BA97-BA103+BA108+BA109</f>
        <v>0</v>
      </c>
      <c r="BB110" s="132">
        <f t="shared" si="94"/>
        <v>804519133.79999995</v>
      </c>
      <c r="BC110" s="132">
        <f t="shared" si="94"/>
        <v>1972544223.3890913</v>
      </c>
      <c r="BD110" s="132">
        <f t="shared" si="94"/>
        <v>83639982.563199997</v>
      </c>
      <c r="BE110" s="132">
        <f t="shared" si="94"/>
        <v>-122469604.66999996</v>
      </c>
      <c r="BF110" s="132">
        <f>+BF96+BF97-BF103+BF108+BF109</f>
        <v>267555093.71000001</v>
      </c>
      <c r="BG110" s="264">
        <f>+BG96+BG97-BG103+BG108+BG109</f>
        <v>3005788828.7922912</v>
      </c>
      <c r="BH110" s="132">
        <f>+BH96+BH97-BH103+BH108+BH109</f>
        <v>0</v>
      </c>
      <c r="BI110" s="132">
        <f t="shared" ref="BI110:BN110" si="95">+BI96+BI97-BI103+BI108+BI109</f>
        <v>0</v>
      </c>
      <c r="BJ110" s="132">
        <f>+BJ96+BJ97-BJ103+BJ108+BJ109</f>
        <v>0</v>
      </c>
      <c r="BK110" s="132">
        <f t="shared" si="95"/>
        <v>0</v>
      </c>
      <c r="BL110" s="132">
        <f t="shared" si="95"/>
        <v>0</v>
      </c>
      <c r="BM110" s="132">
        <f t="shared" si="95"/>
        <v>0</v>
      </c>
      <c r="BN110" s="132">
        <f t="shared" si="95"/>
        <v>0</v>
      </c>
      <c r="BO110" s="132">
        <f>+BO96+BO97-BO103+BO108+BO109</f>
        <v>0</v>
      </c>
    </row>
    <row r="111" spans="2:70">
      <c r="B111" s="128" t="s">
        <v>101</v>
      </c>
      <c r="C111" s="131" t="s">
        <v>395</v>
      </c>
      <c r="D111" s="129"/>
      <c r="E111" s="129"/>
      <c r="F111" s="129"/>
      <c r="G111" s="129"/>
      <c r="H111" s="129"/>
      <c r="I111" s="129"/>
      <c r="J111" s="129"/>
      <c r="K111" s="130"/>
      <c r="L111" s="237"/>
      <c r="M111" s="224"/>
      <c r="N111" s="224"/>
      <c r="O111" s="224"/>
      <c r="P111" s="224"/>
      <c r="Q111" s="224"/>
      <c r="R111" s="224"/>
      <c r="S111" s="300"/>
      <c r="T111" s="237"/>
      <c r="U111" s="224"/>
      <c r="V111" s="224"/>
      <c r="W111" s="224"/>
      <c r="X111" s="224"/>
      <c r="Y111" s="224"/>
      <c r="Z111" s="224"/>
      <c r="AA111" s="238">
        <f t="shared" si="66"/>
        <v>0</v>
      </c>
      <c r="AB111" s="129"/>
      <c r="AC111" s="129"/>
      <c r="AD111" s="129"/>
      <c r="AE111" s="129"/>
      <c r="AF111" s="129"/>
      <c r="AG111" s="129"/>
      <c r="AH111" s="129"/>
      <c r="AI111" s="308">
        <f t="shared" si="69"/>
        <v>0</v>
      </c>
      <c r="AJ111" s="235"/>
      <c r="AK111" s="129"/>
      <c r="AL111" s="129"/>
      <c r="AM111" s="129"/>
      <c r="AN111" s="129"/>
      <c r="AO111" s="241"/>
      <c r="AP111" s="129"/>
      <c r="AQ111" s="236"/>
      <c r="AR111" s="241"/>
      <c r="AS111" s="241"/>
      <c r="AT111" s="241"/>
      <c r="AU111" s="241"/>
      <c r="AV111" s="129"/>
      <c r="AW111" s="129"/>
      <c r="AX111" s="129"/>
      <c r="AY111" s="130"/>
      <c r="AZ111" s="235"/>
      <c r="BA111" s="129"/>
      <c r="BB111" s="129"/>
      <c r="BC111" s="129"/>
      <c r="BD111" s="129"/>
      <c r="BE111" s="129"/>
      <c r="BF111" s="129"/>
      <c r="BG111" s="236"/>
      <c r="BH111" s="129"/>
      <c r="BI111" s="129"/>
      <c r="BJ111" s="129"/>
      <c r="BK111" s="129"/>
      <c r="BL111" s="129"/>
      <c r="BM111" s="129"/>
      <c r="BN111" s="129"/>
      <c r="BO111" s="129"/>
    </row>
    <row r="112" spans="2:70">
      <c r="B112" s="128" t="s">
        <v>100</v>
      </c>
      <c r="C112" s="128" t="s">
        <v>151</v>
      </c>
      <c r="D112" s="129">
        <f>+'[55]Disclosure 2023'!D120</f>
        <v>3576142121.0700002</v>
      </c>
      <c r="E112" s="129">
        <f>+'[55]Disclosure 2023'!E120</f>
        <v>15452164180.66</v>
      </c>
      <c r="F112" s="129">
        <f>+'[55]Disclosure 2023'!F120</f>
        <v>36280310771.304108</v>
      </c>
      <c r="G112" s="129">
        <f>+'[55]Disclosure 2023'!G120</f>
        <v>3928258868.25</v>
      </c>
      <c r="H112" s="129">
        <f>+'[55]Disclosure 2023'!H120</f>
        <v>4688182420.3699989</v>
      </c>
      <c r="I112" s="129">
        <f>+'[55]Disclosure 2023'!I120</f>
        <v>9522450091.8250923</v>
      </c>
      <c r="J112" s="129">
        <f>+'[55]Disclosure 2023'!J120</f>
        <v>51629126472.759186</v>
      </c>
      <c r="K112" s="130">
        <f t="shared" ref="K112:K116" si="96">SUM(D112:J112)</f>
        <v>125076634926.23837</v>
      </c>
      <c r="L112" s="237">
        <v>3574761067.0900002</v>
      </c>
      <c r="M112" s="224">
        <v>10311518661.450001</v>
      </c>
      <c r="N112" s="224">
        <v>35821398635.459999</v>
      </c>
      <c r="O112" s="224">
        <v>1819496572.2</v>
      </c>
      <c r="P112" s="224">
        <v>716177969.88</v>
      </c>
      <c r="Q112" s="224">
        <v>2166862123.9000001</v>
      </c>
      <c r="R112" s="224">
        <v>13637892002.25</v>
      </c>
      <c r="S112" s="300">
        <f>SUM(L112:R112)</f>
        <v>68048107032.229996</v>
      </c>
      <c r="T112" s="237"/>
      <c r="U112" s="224"/>
      <c r="V112" s="224"/>
      <c r="W112" s="224"/>
      <c r="X112" s="224"/>
      <c r="Y112" s="224"/>
      <c r="Z112" s="224"/>
      <c r="AA112" s="238">
        <f>SUM(T112:Z112)</f>
        <v>0</v>
      </c>
      <c r="AB112" s="129"/>
      <c r="AC112" s="129"/>
      <c r="AD112" s="129"/>
      <c r="AE112" s="129"/>
      <c r="AF112" s="129"/>
      <c r="AG112" s="129"/>
      <c r="AH112" s="129"/>
      <c r="AI112" s="308">
        <f>SUM(AD112:AH112)</f>
        <v>0</v>
      </c>
      <c r="AJ112" s="235"/>
      <c r="AK112" s="129"/>
      <c r="AL112" s="129"/>
      <c r="AM112" s="129"/>
      <c r="AN112" s="129"/>
      <c r="AO112" s="241"/>
      <c r="AP112" s="129"/>
      <c r="AQ112" s="236">
        <f>+SUM(AJ112:AP112)</f>
        <v>0</v>
      </c>
      <c r="AR112" s="241"/>
      <c r="AS112" s="241"/>
      <c r="AT112" s="241"/>
      <c r="AU112" s="241"/>
      <c r="AV112" s="129"/>
      <c r="AW112" s="129"/>
      <c r="AX112" s="129"/>
      <c r="AY112" s="130">
        <f>SUM(AR112:AX112)</f>
        <v>0</v>
      </c>
      <c r="AZ112" s="235"/>
      <c r="BA112" s="129"/>
      <c r="BB112" s="129"/>
      <c r="BC112" s="129"/>
      <c r="BD112" s="129"/>
      <c r="BE112" s="129"/>
      <c r="BF112" s="129"/>
      <c r="BG112" s="236">
        <f>SUM(AZ112:BF112)</f>
        <v>0</v>
      </c>
      <c r="BH112" s="129"/>
      <c r="BI112" s="129"/>
      <c r="BJ112" s="129">
        <v>105082205.52</v>
      </c>
      <c r="BK112" s="129">
        <v>321204893.98000002</v>
      </c>
      <c r="BL112" s="129">
        <v>303401183.07999998</v>
      </c>
      <c r="BM112" s="129">
        <v>3932890947.3599997</v>
      </c>
      <c r="BN112" s="129">
        <v>50427191407.43</v>
      </c>
      <c r="BO112" s="129">
        <f>+BH112+BI112+BJ112+BK112+BL112+BM112+BN112</f>
        <v>55089770637.370003</v>
      </c>
    </row>
    <row r="113" spans="2:71">
      <c r="B113" s="128" t="s">
        <v>60</v>
      </c>
      <c r="C113" s="135" t="s">
        <v>352</v>
      </c>
      <c r="D113" s="132">
        <f>SUM(D114:D116)</f>
        <v>2639488629.1999998</v>
      </c>
      <c r="E113" s="132">
        <f t="shared" ref="E113:I113" si="97">SUM(E114:E116)</f>
        <v>7976889042.4400005</v>
      </c>
      <c r="F113" s="132">
        <f t="shared" si="97"/>
        <v>23908946870.25</v>
      </c>
      <c r="G113" s="132">
        <f t="shared" si="97"/>
        <v>2640841877.7299995</v>
      </c>
      <c r="H113" s="132">
        <f t="shared" si="97"/>
        <v>646440465.07000017</v>
      </c>
      <c r="I113" s="132">
        <f t="shared" si="97"/>
        <v>3280566968.2199998</v>
      </c>
      <c r="J113" s="132">
        <f>SUM(J114:J116)</f>
        <v>14984324524.850002</v>
      </c>
      <c r="K113" s="245">
        <f>SUM(K114:K116)</f>
        <v>56077498377.759995</v>
      </c>
      <c r="L113" s="265">
        <f>SUM(L114:L116)</f>
        <v>2563443312.6700001</v>
      </c>
      <c r="M113" s="265">
        <f t="shared" ref="M113:Q113" si="98">SUM(M114:M116)</f>
        <v>5083431928.8199997</v>
      </c>
      <c r="N113" s="265">
        <f t="shared" si="98"/>
        <v>10117544239.24</v>
      </c>
      <c r="O113" s="265">
        <f t="shared" si="98"/>
        <v>910827969.94000006</v>
      </c>
      <c r="P113" s="265">
        <f t="shared" si="98"/>
        <v>245082158.31999999</v>
      </c>
      <c r="Q113" s="265">
        <f t="shared" si="98"/>
        <v>1317754597.8800001</v>
      </c>
      <c r="R113" s="265">
        <f>SUM(R114:R116)</f>
        <v>7909397161.0600004</v>
      </c>
      <c r="S113" s="265">
        <f>SUM(S114:S116)</f>
        <v>28147481367.93</v>
      </c>
      <c r="T113" s="265">
        <f>SUM(T114:T116)</f>
        <v>0</v>
      </c>
      <c r="U113" s="266">
        <f t="shared" ref="U113:Z113" si="99">SUM(U114:U116)</f>
        <v>86965965.590000004</v>
      </c>
      <c r="V113" s="266">
        <f t="shared" si="99"/>
        <v>0</v>
      </c>
      <c r="W113" s="266">
        <f t="shared" si="99"/>
        <v>748564681.26999974</v>
      </c>
      <c r="X113" s="266">
        <f t="shared" si="99"/>
        <v>83058881.400000215</v>
      </c>
      <c r="Y113" s="266">
        <f t="shared" si="99"/>
        <v>411278718.83999997</v>
      </c>
      <c r="Z113" s="266">
        <f t="shared" si="99"/>
        <v>1384342451.8600016</v>
      </c>
      <c r="AA113" s="267">
        <f>SUM(AA114:AA116)</f>
        <v>2714210698.9600015</v>
      </c>
      <c r="AB113" s="132">
        <f>SUM(AB114:AB116)</f>
        <v>0</v>
      </c>
      <c r="AC113" s="132">
        <f t="shared" ref="AC113:AH113" si="100">SUM(AC114:AC116)</f>
        <v>0</v>
      </c>
      <c r="AD113" s="132">
        <f t="shared" si="100"/>
        <v>7101111085.5200005</v>
      </c>
      <c r="AE113" s="132">
        <f t="shared" si="100"/>
        <v>340921318.20999998</v>
      </c>
      <c r="AF113" s="132">
        <f t="shared" si="100"/>
        <v>123409714.23999999</v>
      </c>
      <c r="AG113" s="132">
        <f t="shared" si="100"/>
        <v>685115699.59000003</v>
      </c>
      <c r="AH113" s="132">
        <f t="shared" si="100"/>
        <v>3553748273.0700002</v>
      </c>
      <c r="AI113" s="308">
        <f>SUM(AD113:AH113)</f>
        <v>11804306090.630001</v>
      </c>
      <c r="AJ113" s="263">
        <f>SUM(AJ114:AJ116)</f>
        <v>75316462.930000007</v>
      </c>
      <c r="AK113" s="132">
        <f>SUM(AK114:AK116)</f>
        <v>522373415.13999999</v>
      </c>
      <c r="AL113" s="132">
        <f>SUM(AL114:AL116)</f>
        <v>3617357679.1899996</v>
      </c>
      <c r="AM113" s="132">
        <f>SUM(AM114:AM116)</f>
        <v>89369757.860000014</v>
      </c>
      <c r="AN113" s="132">
        <f>SUM(AN114:AN116)</f>
        <v>149997043.06</v>
      </c>
      <c r="AO113" s="252">
        <f t="shared" ref="AO113:AP113" si="101">SUM(AO114:AO116)</f>
        <v>123464582.93000001</v>
      </c>
      <c r="AP113" s="132">
        <f t="shared" si="101"/>
        <v>1641017261.6900001</v>
      </c>
      <c r="AQ113" s="264">
        <f>SUM(AQ114:AQ116)</f>
        <v>6218896202.7999992</v>
      </c>
      <c r="AR113" s="252">
        <f>SUM(AR114:AR116)</f>
        <v>728853.6</v>
      </c>
      <c r="AS113" s="252">
        <f t="shared" ref="AS113:AW113" si="102">SUM(AS114:AS116)</f>
        <v>2190458995.1199999</v>
      </c>
      <c r="AT113" s="252">
        <f t="shared" si="102"/>
        <v>2907705101</v>
      </c>
      <c r="AU113" s="252">
        <f t="shared" si="102"/>
        <v>68160526</v>
      </c>
      <c r="AV113" s="132">
        <f t="shared" si="102"/>
        <v>24441998</v>
      </c>
      <c r="AW113" s="132">
        <f t="shared" si="102"/>
        <v>503039381</v>
      </c>
      <c r="AX113" s="132">
        <f>SUM(AX114:AX116)</f>
        <v>21175541.780000001</v>
      </c>
      <c r="AY113" s="245">
        <f>SUM(AR113:AX113)</f>
        <v>5715710396.499999</v>
      </c>
      <c r="AZ113" s="263">
        <f>SUM(AZ114:AZ116)</f>
        <v>0</v>
      </c>
      <c r="BA113" s="132">
        <f t="shared" ref="BA113:BF113" si="103">SUM(BA114:BA116)</f>
        <v>93658737.769999996</v>
      </c>
      <c r="BB113" s="132">
        <f t="shared" si="103"/>
        <v>165228765.30000001</v>
      </c>
      <c r="BC113" s="132">
        <f t="shared" si="103"/>
        <v>482997624.44999999</v>
      </c>
      <c r="BD113" s="132">
        <f t="shared" si="103"/>
        <v>20450670.050000001</v>
      </c>
      <c r="BE113" s="132">
        <f t="shared" si="103"/>
        <v>239913987.97999999</v>
      </c>
      <c r="BF113" s="132">
        <f t="shared" si="103"/>
        <v>483823913.68000001</v>
      </c>
      <c r="BG113" s="264">
        <f>SUM(BG114:BG116)</f>
        <v>1486073699.23</v>
      </c>
      <c r="BH113" s="132">
        <f>SUM(BH114:BH116)</f>
        <v>0</v>
      </c>
      <c r="BI113" s="132">
        <f t="shared" ref="BI113:BN113" si="104">SUM(BI114:BI116)</f>
        <v>0</v>
      </c>
      <c r="BJ113" s="132">
        <f t="shared" si="104"/>
        <v>0</v>
      </c>
      <c r="BK113" s="132">
        <f t="shared" si="104"/>
        <v>0</v>
      </c>
      <c r="BL113" s="132">
        <f t="shared" si="104"/>
        <v>0</v>
      </c>
      <c r="BM113" s="132">
        <f t="shared" si="104"/>
        <v>0</v>
      </c>
      <c r="BN113" s="132">
        <f t="shared" si="104"/>
        <v>0</v>
      </c>
      <c r="BO113" s="132">
        <f>SUM(BO114:BO116)</f>
        <v>0</v>
      </c>
    </row>
    <row r="114" spans="2:71" s="318" customFormat="1">
      <c r="B114" s="156" t="s">
        <v>396</v>
      </c>
      <c r="C114" s="156" t="s">
        <v>397</v>
      </c>
      <c r="D114" s="158">
        <f>+L114+T114+AB114+AJ114+AR114+AZ114+BH114</f>
        <v>2639488629.1999998</v>
      </c>
      <c r="E114" s="158">
        <f t="shared" ref="E114:J116" si="105">+M114+U114+AC114+AK114+AS114+BA114+BI114</f>
        <v>7976889042.4400005</v>
      </c>
      <c r="F114" s="158">
        <f t="shared" si="105"/>
        <v>23908946870.25</v>
      </c>
      <c r="G114" s="158">
        <f t="shared" si="105"/>
        <v>2640841877.7299995</v>
      </c>
      <c r="H114" s="158">
        <f t="shared" si="105"/>
        <v>646440465.07000017</v>
      </c>
      <c r="I114" s="158">
        <f t="shared" si="105"/>
        <v>3280566968.2199998</v>
      </c>
      <c r="J114" s="158">
        <f>+R114+Z114+AH114+AP114+AX114+BF114+BN114+BP114+BQ114+BR114+BS114</f>
        <v>14984324524.850002</v>
      </c>
      <c r="K114" s="310">
        <f>SUM(D114:J114)</f>
        <v>56077498377.759995</v>
      </c>
      <c r="L114" s="241">
        <v>2563443312.6700001</v>
      </c>
      <c r="M114" s="241">
        <v>5083431928.8199997</v>
      </c>
      <c r="N114" s="241">
        <v>10117544239.24</v>
      </c>
      <c r="O114" s="241">
        <v>910827969.94000006</v>
      </c>
      <c r="P114" s="241">
        <v>245082158.31999999</v>
      </c>
      <c r="Q114" s="241">
        <v>1317754597.8800001</v>
      </c>
      <c r="R114" s="241">
        <v>7909397161.0600004</v>
      </c>
      <c r="S114" s="312">
        <f>SUM(L114:R114)</f>
        <v>28147481367.93</v>
      </c>
      <c r="T114" s="311"/>
      <c r="U114" s="144">
        <v>86965965.590000004</v>
      </c>
      <c r="V114" s="159"/>
      <c r="W114" s="144">
        <v>748564681.26999974</v>
      </c>
      <c r="X114" s="144">
        <v>83058881.400000215</v>
      </c>
      <c r="Y114" s="144">
        <v>411278718.83999997</v>
      </c>
      <c r="Z114" s="144">
        <v>1384342451.8600016</v>
      </c>
      <c r="AA114" s="313">
        <f t="shared" si="66"/>
        <v>2714210698.9600015</v>
      </c>
      <c r="AB114" s="158"/>
      <c r="AC114" s="158"/>
      <c r="AD114" s="475">
        <v>7101111085.5200005</v>
      </c>
      <c r="AE114" s="475">
        <v>340921318.20999998</v>
      </c>
      <c r="AF114" s="475">
        <v>123409714.23999999</v>
      </c>
      <c r="AG114" s="475">
        <v>685115699.59000003</v>
      </c>
      <c r="AH114" s="475">
        <v>3553748273.0700002</v>
      </c>
      <c r="AI114" s="314">
        <f>SUM(AD114:AH114)</f>
        <v>11804306090.630001</v>
      </c>
      <c r="AJ114" s="129">
        <v>75316462.930000007</v>
      </c>
      <c r="AK114" s="129">
        <v>522373415.13999999</v>
      </c>
      <c r="AL114" s="129">
        <v>3617357679.1899996</v>
      </c>
      <c r="AM114" s="129">
        <v>89369757.860000014</v>
      </c>
      <c r="AN114" s="129">
        <v>149997043.06</v>
      </c>
      <c r="AO114" s="129">
        <v>123464582.93000001</v>
      </c>
      <c r="AP114" s="129">
        <v>1641017261.6900001</v>
      </c>
      <c r="AQ114" s="316">
        <f>+SUM(AJ114:AP114)</f>
        <v>6218896202.7999992</v>
      </c>
      <c r="AR114" s="129">
        <v>728853.6</v>
      </c>
      <c r="AS114" s="129">
        <v>2190458995.1199999</v>
      </c>
      <c r="AT114" s="129">
        <v>2907705101</v>
      </c>
      <c r="AU114" s="129">
        <v>68160526</v>
      </c>
      <c r="AV114" s="129">
        <v>24441998</v>
      </c>
      <c r="AW114" s="129">
        <v>503039381</v>
      </c>
      <c r="AX114" s="129">
        <v>21175541.780000001</v>
      </c>
      <c r="AY114" s="310">
        <f>SUM(AR114:AX114)</f>
        <v>5715710396.499999</v>
      </c>
      <c r="AZ114" s="315"/>
      <c r="BA114" s="144">
        <v>93658737.769999996</v>
      </c>
      <c r="BB114" s="144">
        <v>165228765.30000001</v>
      </c>
      <c r="BC114" s="144">
        <v>482997624.44999999</v>
      </c>
      <c r="BD114" s="144">
        <f>20272249.12+178420.93</f>
        <v>20450670.050000001</v>
      </c>
      <c r="BE114" s="144">
        <f>240092408.91-178420.93</f>
        <v>239913987.97999999</v>
      </c>
      <c r="BF114" s="144">
        <v>483823913.68000001</v>
      </c>
      <c r="BG114" s="316">
        <f>SUM(AZ114:BF114)</f>
        <v>1486073699.23</v>
      </c>
      <c r="BH114" s="158"/>
      <c r="BI114" s="158"/>
      <c r="BJ114" s="158"/>
      <c r="BK114" s="158"/>
      <c r="BL114" s="158"/>
      <c r="BM114" s="158"/>
      <c r="BN114" s="158"/>
      <c r="BO114" s="158">
        <f>+BH114+BI114+BJ114+BK114+BL114+BM114+BN114</f>
        <v>0</v>
      </c>
      <c r="BP114" s="317"/>
      <c r="BQ114" s="317"/>
      <c r="BR114" s="317"/>
      <c r="BS114" s="317">
        <v>-9180078.2899999991</v>
      </c>
    </row>
    <row r="115" spans="2:71">
      <c r="B115" s="128" t="s">
        <v>398</v>
      </c>
      <c r="C115" s="128" t="s">
        <v>399</v>
      </c>
      <c r="D115" s="129">
        <f t="shared" ref="D115:D116" si="106">+L115+T115+AB115+AJ115+AR115+AZ115+BH115</f>
        <v>0</v>
      </c>
      <c r="E115" s="129">
        <f t="shared" si="105"/>
        <v>0</v>
      </c>
      <c r="F115" s="129">
        <f t="shared" si="105"/>
        <v>0</v>
      </c>
      <c r="G115" s="129">
        <f t="shared" si="105"/>
        <v>0</v>
      </c>
      <c r="H115" s="129">
        <f t="shared" si="105"/>
        <v>0</v>
      </c>
      <c r="I115" s="129">
        <f t="shared" si="105"/>
        <v>0</v>
      </c>
      <c r="J115" s="129">
        <f t="shared" si="105"/>
        <v>0</v>
      </c>
      <c r="K115" s="130">
        <f t="shared" si="96"/>
        <v>0</v>
      </c>
      <c r="L115" s="237"/>
      <c r="M115" s="224"/>
      <c r="N115" s="224"/>
      <c r="O115" s="224"/>
      <c r="P115" s="224"/>
      <c r="Q115" s="224"/>
      <c r="R115" s="224"/>
      <c r="S115" s="300">
        <f t="shared" ref="S115:S122" si="107">SUM(L115:R115)</f>
        <v>0</v>
      </c>
      <c r="T115" s="237"/>
      <c r="U115" s="224"/>
      <c r="V115" s="224"/>
      <c r="W115" s="224"/>
      <c r="X115" s="224"/>
      <c r="Y115" s="224"/>
      <c r="Z115" s="224"/>
      <c r="AA115" s="238">
        <f t="shared" si="66"/>
        <v>0</v>
      </c>
      <c r="AB115" s="129"/>
      <c r="AC115" s="129"/>
      <c r="AD115" s="129"/>
      <c r="AE115" s="129"/>
      <c r="AF115" s="129"/>
      <c r="AG115" s="129"/>
      <c r="AH115" s="129"/>
      <c r="AI115" s="308">
        <f t="shared" si="69"/>
        <v>0</v>
      </c>
      <c r="AJ115" s="235"/>
      <c r="AK115" s="129"/>
      <c r="AL115" s="129"/>
      <c r="AM115" s="129"/>
      <c r="AN115" s="129"/>
      <c r="AO115" s="241"/>
      <c r="AP115" s="129"/>
      <c r="AQ115" s="236"/>
      <c r="AR115" s="241"/>
      <c r="AS115" s="241"/>
      <c r="AT115" s="241"/>
      <c r="AU115" s="241"/>
      <c r="AV115" s="129"/>
      <c r="AW115" s="129"/>
      <c r="AX115" s="129"/>
      <c r="AY115" s="130"/>
      <c r="AZ115" s="235"/>
      <c r="BA115" s="129"/>
      <c r="BB115" s="129"/>
      <c r="BC115" s="129"/>
      <c r="BD115" s="129"/>
      <c r="BE115" s="129"/>
      <c r="BF115" s="129"/>
      <c r="BG115" s="236">
        <f t="shared" ref="BG115:BG120" si="108">SUM(AZ115:BF115)</f>
        <v>0</v>
      </c>
      <c r="BH115" s="129"/>
      <c r="BI115" s="129"/>
      <c r="BJ115" s="129"/>
      <c r="BK115" s="129"/>
      <c r="BL115" s="129"/>
      <c r="BM115" s="129"/>
      <c r="BN115" s="129"/>
      <c r="BO115" s="129">
        <f t="shared" ref="BO115:BO116" si="109">+BH115+BI115+BJ115+BK115+BL115+BM115+BN115</f>
        <v>0</v>
      </c>
      <c r="BS115" s="146"/>
    </row>
    <row r="116" spans="2:71">
      <c r="B116" s="128" t="s">
        <v>400</v>
      </c>
      <c r="C116" s="128" t="s">
        <v>401</v>
      </c>
      <c r="D116" s="129">
        <f t="shared" si="106"/>
        <v>0</v>
      </c>
      <c r="E116" s="129">
        <f t="shared" si="105"/>
        <v>0</v>
      </c>
      <c r="F116" s="129">
        <f t="shared" si="105"/>
        <v>0</v>
      </c>
      <c r="G116" s="129">
        <f t="shared" si="105"/>
        <v>0</v>
      </c>
      <c r="H116" s="129">
        <f t="shared" si="105"/>
        <v>0</v>
      </c>
      <c r="I116" s="129">
        <f t="shared" si="105"/>
        <v>0</v>
      </c>
      <c r="J116" s="129">
        <f t="shared" si="105"/>
        <v>0</v>
      </c>
      <c r="K116" s="130">
        <f t="shared" si="96"/>
        <v>0</v>
      </c>
      <c r="L116" s="237"/>
      <c r="M116" s="224"/>
      <c r="N116" s="224"/>
      <c r="O116" s="224"/>
      <c r="P116" s="224"/>
      <c r="Q116" s="224"/>
      <c r="R116" s="224"/>
      <c r="S116" s="300">
        <f t="shared" si="107"/>
        <v>0</v>
      </c>
      <c r="T116" s="237"/>
      <c r="U116" s="224"/>
      <c r="V116" s="224"/>
      <c r="W116" s="224"/>
      <c r="X116" s="224"/>
      <c r="Y116" s="224"/>
      <c r="Z116" s="224"/>
      <c r="AA116" s="238">
        <f t="shared" si="66"/>
        <v>0</v>
      </c>
      <c r="AB116" s="129"/>
      <c r="AC116" s="129"/>
      <c r="AD116" s="129"/>
      <c r="AE116" s="129"/>
      <c r="AF116" s="129"/>
      <c r="AG116" s="129"/>
      <c r="AH116" s="129"/>
      <c r="AI116" s="308">
        <f t="shared" si="69"/>
        <v>0</v>
      </c>
      <c r="AJ116" s="235"/>
      <c r="AK116" s="129"/>
      <c r="AL116" s="129"/>
      <c r="AM116" s="129"/>
      <c r="AN116" s="129"/>
      <c r="AO116" s="241"/>
      <c r="AP116" s="129"/>
      <c r="AQ116" s="236"/>
      <c r="AR116" s="241"/>
      <c r="AS116" s="241"/>
      <c r="AT116" s="241"/>
      <c r="AU116" s="241"/>
      <c r="AV116" s="129"/>
      <c r="AW116" s="129"/>
      <c r="AX116" s="129"/>
      <c r="AY116" s="130"/>
      <c r="AZ116" s="235"/>
      <c r="BA116" s="129"/>
      <c r="BB116" s="129"/>
      <c r="BC116" s="129"/>
      <c r="BD116" s="129"/>
      <c r="BE116" s="129"/>
      <c r="BF116" s="129"/>
      <c r="BG116" s="236">
        <f t="shared" si="108"/>
        <v>0</v>
      </c>
      <c r="BH116" s="129"/>
      <c r="BI116" s="129"/>
      <c r="BJ116" s="129"/>
      <c r="BK116" s="129"/>
      <c r="BL116" s="129"/>
      <c r="BM116" s="129"/>
      <c r="BN116" s="129"/>
      <c r="BO116" s="129">
        <f t="shared" si="109"/>
        <v>0</v>
      </c>
    </row>
    <row r="117" spans="2:71">
      <c r="B117" s="128" t="s">
        <v>58</v>
      </c>
      <c r="C117" s="135" t="s">
        <v>353</v>
      </c>
      <c r="D117" s="132">
        <f t="shared" ref="D117:L117" si="110">SUM(D118:D120)</f>
        <v>0</v>
      </c>
      <c r="E117" s="132">
        <f t="shared" si="110"/>
        <v>149401849.88999999</v>
      </c>
      <c r="F117" s="132">
        <f t="shared" si="110"/>
        <v>1355146497.53</v>
      </c>
      <c r="G117" s="132">
        <f t="shared" si="110"/>
        <v>1396139526.75</v>
      </c>
      <c r="H117" s="132">
        <f t="shared" si="110"/>
        <v>350570968.50999987</v>
      </c>
      <c r="I117" s="132">
        <f t="shared" si="110"/>
        <v>7124364225.8799992</v>
      </c>
      <c r="J117" s="132">
        <f t="shared" si="110"/>
        <v>56568026373.189552</v>
      </c>
      <c r="K117" s="245">
        <f t="shared" si="110"/>
        <v>66943649441.74955</v>
      </c>
      <c r="L117" s="265">
        <f t="shared" si="110"/>
        <v>0</v>
      </c>
      <c r="M117" s="265">
        <f t="shared" ref="M117:R117" si="111">SUM(M118:M120)</f>
        <v>0</v>
      </c>
      <c r="N117" s="265">
        <f t="shared" si="111"/>
        <v>827446530.64999998</v>
      </c>
      <c r="O117" s="265">
        <f t="shared" si="111"/>
        <v>454283875.68000001</v>
      </c>
      <c r="P117" s="265">
        <f t="shared" si="111"/>
        <v>19309628.309999999</v>
      </c>
      <c r="Q117" s="265">
        <f t="shared" si="111"/>
        <v>1818459275.4400001</v>
      </c>
      <c r="R117" s="265">
        <f t="shared" si="111"/>
        <v>2860696819.8499999</v>
      </c>
      <c r="S117" s="300">
        <f>SUM(L117:R117)</f>
        <v>5980196129.9300003</v>
      </c>
      <c r="T117" s="265">
        <f>SUM(T118:T120)</f>
        <v>0</v>
      </c>
      <c r="U117" s="266">
        <f t="shared" ref="U117:Z117" si="112">SUM(U118:U120)</f>
        <v>0</v>
      </c>
      <c r="V117" s="266">
        <f t="shared" si="112"/>
        <v>0</v>
      </c>
      <c r="W117" s="266">
        <f t="shared" si="112"/>
        <v>0</v>
      </c>
      <c r="X117" s="266">
        <f t="shared" si="112"/>
        <v>11625335.8699999</v>
      </c>
      <c r="Y117" s="266">
        <f t="shared" si="112"/>
        <v>321791087.88999999</v>
      </c>
      <c r="Z117" s="266">
        <f t="shared" si="112"/>
        <v>1573715592.7695498</v>
      </c>
      <c r="AA117" s="267">
        <f>SUM(AA118:AA120)</f>
        <v>1907132016.5295496</v>
      </c>
      <c r="AB117" s="132">
        <f>SUM(AB118:AB120)</f>
        <v>0</v>
      </c>
      <c r="AC117" s="132">
        <f t="shared" ref="AC117:AH117" si="113">SUM(AC118:AC120)</f>
        <v>0</v>
      </c>
      <c r="AD117" s="132">
        <f t="shared" si="113"/>
        <v>38971945.18</v>
      </c>
      <c r="AE117" s="132">
        <f t="shared" si="113"/>
        <v>156953738.41</v>
      </c>
      <c r="AF117" s="132">
        <f t="shared" si="113"/>
        <v>3316315.37</v>
      </c>
      <c r="AG117" s="132">
        <f t="shared" si="113"/>
        <v>5000000</v>
      </c>
      <c r="AH117" s="132">
        <f t="shared" si="113"/>
        <v>6272897.3399999999</v>
      </c>
      <c r="AI117" s="245">
        <f>SUM(AD117:AH117)</f>
        <v>210514896.30000001</v>
      </c>
      <c r="AJ117" s="263">
        <f>SUM(AJ118:AJ120)</f>
        <v>0</v>
      </c>
      <c r="AK117" s="132">
        <f t="shared" ref="AK117:AP117" si="114">SUM(AK118:AK120)</f>
        <v>0</v>
      </c>
      <c r="AL117" s="132">
        <f t="shared" si="114"/>
        <v>268627648.18000001</v>
      </c>
      <c r="AM117" s="132">
        <f t="shared" si="114"/>
        <v>344902263.25</v>
      </c>
      <c r="AN117" s="132">
        <f t="shared" si="114"/>
        <v>12798653.640000001</v>
      </c>
      <c r="AO117" s="252">
        <f t="shared" si="114"/>
        <v>133909351.87</v>
      </c>
      <c r="AP117" s="132">
        <f t="shared" si="114"/>
        <v>1696334645.8</v>
      </c>
      <c r="AQ117" s="264">
        <f>SUM(AQ118:AQ120)</f>
        <v>2456572562.7399998</v>
      </c>
      <c r="AR117" s="252">
        <f>SUM(AR118:AR120)</f>
        <v>0</v>
      </c>
      <c r="AS117" s="252">
        <f t="shared" ref="AS117:AX117" si="115">SUM(AS118:AS120)</f>
        <v>149401849.88999999</v>
      </c>
      <c r="AT117" s="252">
        <f t="shared" si="115"/>
        <v>115018168</v>
      </c>
      <c r="AU117" s="252">
        <f t="shared" si="115"/>
        <v>107750000</v>
      </c>
      <c r="AV117" s="132">
        <f t="shared" si="115"/>
        <v>34013</v>
      </c>
      <c r="AW117" s="132">
        <f t="shared" si="115"/>
        <v>594027516</v>
      </c>
      <c r="AX117" s="132">
        <f t="shared" si="115"/>
        <v>0</v>
      </c>
      <c r="AY117" s="245">
        <f>SUM(AY118:AY120)</f>
        <v>966231546.88999999</v>
      </c>
      <c r="AZ117" s="263">
        <f>SUM(AZ118:AZ120)</f>
        <v>0</v>
      </c>
      <c r="BA117" s="132">
        <f t="shared" ref="BA117:BG117" si="116">SUM(BA118:BA120)</f>
        <v>0</v>
      </c>
      <c r="BB117" s="132">
        <f t="shared" si="116"/>
        <v>0</v>
      </c>
      <c r="BC117" s="132">
        <f t="shared" si="116"/>
        <v>11044755.43</v>
      </c>
      <c r="BD117" s="132">
        <f t="shared" si="116"/>
        <v>85839.24</v>
      </c>
      <c r="BE117" s="132">
        <f t="shared" si="116"/>
        <v>318286047.31999999</v>
      </c>
      <c r="BF117" s="132">
        <f t="shared" si="116"/>
        <v>0</v>
      </c>
      <c r="BG117" s="264">
        <f t="shared" si="116"/>
        <v>329416641.99000001</v>
      </c>
      <c r="BH117" s="132">
        <f>SUM(BH118:BH120)</f>
        <v>0</v>
      </c>
      <c r="BI117" s="132">
        <f t="shared" ref="BI117:BN117" si="117">SUM(BI118:BI120)</f>
        <v>0</v>
      </c>
      <c r="BJ117" s="132">
        <f t="shared" si="117"/>
        <v>105082205.52</v>
      </c>
      <c r="BK117" s="132">
        <f t="shared" si="117"/>
        <v>321204893.98000002</v>
      </c>
      <c r="BL117" s="132">
        <f t="shared" si="117"/>
        <v>303401183.07999998</v>
      </c>
      <c r="BM117" s="132">
        <f t="shared" si="117"/>
        <v>3932890947.3599997</v>
      </c>
      <c r="BN117" s="132">
        <f t="shared" si="117"/>
        <v>50427191407.43</v>
      </c>
      <c r="BO117" s="132">
        <f>SUM(BO118:BO120)</f>
        <v>55089770637.370003</v>
      </c>
    </row>
    <row r="118" spans="2:71">
      <c r="B118" s="128" t="s">
        <v>402</v>
      </c>
      <c r="C118" s="128" t="s">
        <v>403</v>
      </c>
      <c r="D118" s="129">
        <f t="shared" ref="D118:J120" si="118">+L118+T118+AB118+AJ118+AR118+AZ118+BH118</f>
        <v>0</v>
      </c>
      <c r="E118" s="129">
        <f t="shared" si="118"/>
        <v>149401849.88999999</v>
      </c>
      <c r="F118" s="129">
        <f t="shared" si="118"/>
        <v>1355146497.53</v>
      </c>
      <c r="G118" s="129">
        <f t="shared" si="118"/>
        <v>1396139526.75</v>
      </c>
      <c r="H118" s="129">
        <f t="shared" si="118"/>
        <v>350570968.50999987</v>
      </c>
      <c r="I118" s="129">
        <f t="shared" si="118"/>
        <v>7124364225.8799992</v>
      </c>
      <c r="J118" s="129">
        <f>+R118+Z118+AH118+AP118+AX118+BF118+BN118+BR118</f>
        <v>56568026373.189552</v>
      </c>
      <c r="K118" s="130">
        <f>SUM(D118:J118)</f>
        <v>66943649441.74955</v>
      </c>
      <c r="L118" s="237"/>
      <c r="M118" s="224"/>
      <c r="N118" s="241">
        <v>827446530.64999998</v>
      </c>
      <c r="O118" s="241">
        <v>454283875.68000001</v>
      </c>
      <c r="P118" s="241">
        <v>19309628.309999999</v>
      </c>
      <c r="Q118" s="241">
        <v>1818459275.4400001</v>
      </c>
      <c r="R118" s="241">
        <v>2860696819.8499999</v>
      </c>
      <c r="S118" s="300">
        <f>SUM(L118:R118)</f>
        <v>5980196129.9300003</v>
      </c>
      <c r="T118" s="237"/>
      <c r="U118" s="224"/>
      <c r="V118" s="224"/>
      <c r="W118" s="224"/>
      <c r="X118" s="144">
        <v>11625335.8699999</v>
      </c>
      <c r="Y118" s="144">
        <v>321791087.88999999</v>
      </c>
      <c r="Z118" s="144">
        <f>1573715586.95955+5.81</f>
        <v>1573715592.7695498</v>
      </c>
      <c r="AA118" s="238">
        <f t="shared" si="66"/>
        <v>1907132016.5295496</v>
      </c>
      <c r="AB118" s="129"/>
      <c r="AC118" s="129"/>
      <c r="AD118" s="475">
        <v>38971945.18</v>
      </c>
      <c r="AE118" s="475">
        <v>156953738.41</v>
      </c>
      <c r="AF118" s="475">
        <v>3316315.37</v>
      </c>
      <c r="AG118" s="475">
        <v>5000000</v>
      </c>
      <c r="AH118" s="475">
        <v>6272897.3399999999</v>
      </c>
      <c r="AI118" s="308">
        <f>SUM(AD118:AH118)</f>
        <v>210514896.30000001</v>
      </c>
      <c r="AJ118" s="235"/>
      <c r="AK118" s="129"/>
      <c r="AL118" s="129">
        <v>268627648.18000001</v>
      </c>
      <c r="AM118" s="129">
        <v>344902263.25</v>
      </c>
      <c r="AN118" s="129">
        <v>12798653.640000001</v>
      </c>
      <c r="AO118" s="129">
        <v>133909351.87</v>
      </c>
      <c r="AP118" s="129">
        <v>1696334645.8</v>
      </c>
      <c r="AQ118" s="236">
        <f>+SUM(AJ118:AP118)</f>
        <v>2456572562.7399998</v>
      </c>
      <c r="AR118" s="241"/>
      <c r="AS118" s="129">
        <v>149401849.88999999</v>
      </c>
      <c r="AT118" s="129">
        <v>115018168</v>
      </c>
      <c r="AU118" s="129">
        <v>107750000</v>
      </c>
      <c r="AV118" s="129">
        <v>34013</v>
      </c>
      <c r="AW118" s="129">
        <v>594027516</v>
      </c>
      <c r="AX118" s="129">
        <v>0</v>
      </c>
      <c r="AY118" s="130">
        <f>SUM(AR118:AX118)</f>
        <v>966231546.88999999</v>
      </c>
      <c r="AZ118" s="235"/>
      <c r="BA118" s="129"/>
      <c r="BB118" s="129"/>
      <c r="BC118" s="144">
        <v>11044755.43</v>
      </c>
      <c r="BD118" s="144">
        <v>85839.24</v>
      </c>
      <c r="BE118" s="144">
        <v>318286047.31999999</v>
      </c>
      <c r="BF118" s="144"/>
      <c r="BG118" s="236">
        <f t="shared" si="108"/>
        <v>329416641.99000001</v>
      </c>
      <c r="BH118" s="129"/>
      <c r="BI118" s="129"/>
      <c r="BJ118" s="129">
        <v>105082205.52</v>
      </c>
      <c r="BK118" s="129">
        <v>321204893.98000002</v>
      </c>
      <c r="BL118" s="129">
        <v>303401183.07999998</v>
      </c>
      <c r="BM118" s="129">
        <v>3932890947.3599997</v>
      </c>
      <c r="BN118" s="129">
        <v>50427191407.43</v>
      </c>
      <c r="BO118" s="129">
        <f>+BH118+BI118+BJ118+BK118+BL118+BM118+BN118</f>
        <v>55089770637.370003</v>
      </c>
      <c r="BR118" s="278">
        <v>3815010</v>
      </c>
    </row>
    <row r="119" spans="2:71">
      <c r="B119" s="128" t="s">
        <v>404</v>
      </c>
      <c r="C119" s="128" t="s">
        <v>405</v>
      </c>
      <c r="D119" s="129">
        <f t="shared" si="118"/>
        <v>0</v>
      </c>
      <c r="E119" s="129">
        <f t="shared" si="118"/>
        <v>0</v>
      </c>
      <c r="F119" s="129">
        <f t="shared" si="118"/>
        <v>0</v>
      </c>
      <c r="G119" s="129">
        <f t="shared" si="118"/>
        <v>0</v>
      </c>
      <c r="H119" s="129">
        <f t="shared" si="118"/>
        <v>0</v>
      </c>
      <c r="I119" s="129">
        <f t="shared" si="118"/>
        <v>0</v>
      </c>
      <c r="J119" s="129">
        <f t="shared" si="118"/>
        <v>0</v>
      </c>
      <c r="K119" s="130">
        <f>SUM(D119:J119)</f>
        <v>0</v>
      </c>
      <c r="L119" s="237"/>
      <c r="M119" s="224"/>
      <c r="N119" s="224"/>
      <c r="O119" s="224"/>
      <c r="P119" s="224"/>
      <c r="Q119" s="224"/>
      <c r="R119" s="224"/>
      <c r="S119" s="300">
        <f t="shared" si="107"/>
        <v>0</v>
      </c>
      <c r="T119" s="237"/>
      <c r="U119" s="224"/>
      <c r="V119" s="224"/>
      <c r="W119" s="224"/>
      <c r="X119" s="224"/>
      <c r="Y119" s="224"/>
      <c r="Z119" s="224"/>
      <c r="AA119" s="238">
        <f t="shared" si="66"/>
        <v>0</v>
      </c>
      <c r="AB119" s="129"/>
      <c r="AC119" s="129"/>
      <c r="AD119" s="129"/>
      <c r="AE119" s="129"/>
      <c r="AF119" s="129"/>
      <c r="AG119" s="129"/>
      <c r="AH119" s="129"/>
      <c r="AI119" s="308">
        <f t="shared" si="69"/>
        <v>0</v>
      </c>
      <c r="AJ119" s="235"/>
      <c r="AK119" s="129"/>
      <c r="AL119" s="129"/>
      <c r="AM119" s="129"/>
      <c r="AN119" s="129"/>
      <c r="AO119" s="241"/>
      <c r="AP119" s="129"/>
      <c r="AQ119" s="236"/>
      <c r="AR119" s="241"/>
      <c r="AS119" s="241"/>
      <c r="AT119" s="241"/>
      <c r="AU119" s="241"/>
      <c r="AV119" s="129"/>
      <c r="AW119" s="129"/>
      <c r="AX119" s="129"/>
      <c r="AY119" s="130">
        <f t="shared" ref="AY119:AY120" si="119">SUM(AR119:AX119)</f>
        <v>0</v>
      </c>
      <c r="AZ119" s="235"/>
      <c r="BA119" s="129"/>
      <c r="BB119" s="129"/>
      <c r="BC119" s="129"/>
      <c r="BD119" s="129"/>
      <c r="BE119" s="129"/>
      <c r="BF119" s="129"/>
      <c r="BG119" s="236">
        <f t="shared" si="108"/>
        <v>0</v>
      </c>
      <c r="BH119" s="129"/>
      <c r="BI119" s="129"/>
      <c r="BJ119" s="129"/>
      <c r="BK119" s="129"/>
      <c r="BL119" s="129"/>
      <c r="BM119" s="129"/>
      <c r="BN119" s="129"/>
      <c r="BO119" s="129">
        <f t="shared" ref="BO119:BO120" si="120">+BH119+BI119+BJ119+BK119+BL119+BM119+BN119</f>
        <v>0</v>
      </c>
    </row>
    <row r="120" spans="2:71">
      <c r="B120" s="128" t="s">
        <v>406</v>
      </c>
      <c r="C120" s="128" t="s">
        <v>407</v>
      </c>
      <c r="D120" s="129">
        <f t="shared" si="118"/>
        <v>0</v>
      </c>
      <c r="E120" s="129">
        <f t="shared" si="118"/>
        <v>0</v>
      </c>
      <c r="F120" s="129">
        <f t="shared" si="118"/>
        <v>0</v>
      </c>
      <c r="G120" s="129">
        <f t="shared" si="118"/>
        <v>0</v>
      </c>
      <c r="H120" s="129">
        <f t="shared" si="118"/>
        <v>0</v>
      </c>
      <c r="I120" s="129">
        <f t="shared" si="118"/>
        <v>0</v>
      </c>
      <c r="J120" s="129">
        <f t="shared" si="118"/>
        <v>0</v>
      </c>
      <c r="K120" s="130">
        <f>SUM(D120:J120)</f>
        <v>0</v>
      </c>
      <c r="L120" s="237"/>
      <c r="M120" s="224"/>
      <c r="N120" s="224"/>
      <c r="O120" s="224"/>
      <c r="P120" s="224"/>
      <c r="Q120" s="224"/>
      <c r="R120" s="224"/>
      <c r="S120" s="300">
        <f t="shared" si="107"/>
        <v>0</v>
      </c>
      <c r="T120" s="237"/>
      <c r="U120" s="224"/>
      <c r="V120" s="224"/>
      <c r="W120" s="224"/>
      <c r="X120" s="224"/>
      <c r="Y120" s="224"/>
      <c r="Z120" s="224"/>
      <c r="AA120" s="238">
        <f t="shared" si="66"/>
        <v>0</v>
      </c>
      <c r="AB120" s="129"/>
      <c r="AC120" s="129"/>
      <c r="AD120" s="129"/>
      <c r="AE120" s="129"/>
      <c r="AF120" s="129"/>
      <c r="AG120" s="129"/>
      <c r="AH120" s="129"/>
      <c r="AI120" s="308">
        <f t="shared" si="69"/>
        <v>0</v>
      </c>
      <c r="AJ120" s="235"/>
      <c r="AK120" s="129"/>
      <c r="AL120" s="129"/>
      <c r="AM120" s="129"/>
      <c r="AN120" s="129"/>
      <c r="AO120" s="241"/>
      <c r="AP120" s="129"/>
      <c r="AQ120" s="236"/>
      <c r="AR120" s="241"/>
      <c r="AS120" s="241"/>
      <c r="AT120" s="241"/>
      <c r="AU120" s="241"/>
      <c r="AV120" s="129"/>
      <c r="AW120" s="129"/>
      <c r="AX120" s="129"/>
      <c r="AY120" s="130">
        <f t="shared" si="119"/>
        <v>0</v>
      </c>
      <c r="AZ120" s="235"/>
      <c r="BA120" s="129"/>
      <c r="BB120" s="129"/>
      <c r="BC120" s="129"/>
      <c r="BD120" s="129"/>
      <c r="BE120" s="129"/>
      <c r="BF120" s="129"/>
      <c r="BG120" s="236">
        <f t="shared" si="108"/>
        <v>0</v>
      </c>
      <c r="BH120" s="129"/>
      <c r="BI120" s="129"/>
      <c r="BJ120" s="129"/>
      <c r="BK120" s="129"/>
      <c r="BL120" s="129"/>
      <c r="BM120" s="129"/>
      <c r="BN120" s="129"/>
      <c r="BO120" s="129">
        <f t="shared" si="120"/>
        <v>0</v>
      </c>
    </row>
    <row r="121" spans="2:71">
      <c r="B121" s="128" t="s">
        <v>34</v>
      </c>
      <c r="C121" s="135" t="s">
        <v>150</v>
      </c>
      <c r="D121" s="132">
        <f>+D112+D113-D117</f>
        <v>6215630750.2700005</v>
      </c>
      <c r="E121" s="132">
        <f t="shared" ref="E121:R121" si="121">+E112+E113-E117</f>
        <v>23279651373.209999</v>
      </c>
      <c r="F121" s="132">
        <f t="shared" si="121"/>
        <v>58834111144.024109</v>
      </c>
      <c r="G121" s="132">
        <f t="shared" si="121"/>
        <v>5172961219.2299995</v>
      </c>
      <c r="H121" s="132">
        <f t="shared" si="121"/>
        <v>4984051916.9299984</v>
      </c>
      <c r="I121" s="132">
        <f t="shared" si="121"/>
        <v>5678652834.1650925</v>
      </c>
      <c r="J121" s="132">
        <f t="shared" si="121"/>
        <v>10045424624.41964</v>
      </c>
      <c r="K121" s="245">
        <f t="shared" si="121"/>
        <v>114210483862.24881</v>
      </c>
      <c r="L121" s="319">
        <f t="shared" si="121"/>
        <v>6138204379.7600002</v>
      </c>
      <c r="M121" s="320">
        <f t="shared" si="121"/>
        <v>15394950590.27</v>
      </c>
      <c r="N121" s="266">
        <f t="shared" si="121"/>
        <v>45111496344.049995</v>
      </c>
      <c r="O121" s="266">
        <f t="shared" si="121"/>
        <v>2276040666.4600005</v>
      </c>
      <c r="P121" s="266">
        <f t="shared" si="121"/>
        <v>941950499.8900001</v>
      </c>
      <c r="Q121" s="266">
        <f t="shared" si="121"/>
        <v>1666157446.3400002</v>
      </c>
      <c r="R121" s="266">
        <f t="shared" si="121"/>
        <v>18686592343.460003</v>
      </c>
      <c r="S121" s="300">
        <f>SUM(L121:R121)</f>
        <v>90215392270.229996</v>
      </c>
      <c r="T121" s="265">
        <f>+T112+T113-T117</f>
        <v>0</v>
      </c>
      <c r="U121" s="266">
        <f>+U112+U113-U117</f>
        <v>86965965.590000004</v>
      </c>
      <c r="V121" s="266">
        <f t="shared" ref="V121:AA121" si="122">+V112+V113-V117</f>
        <v>0</v>
      </c>
      <c r="W121" s="266">
        <f t="shared" si="122"/>
        <v>748564681.26999974</v>
      </c>
      <c r="X121" s="266">
        <f t="shared" si="122"/>
        <v>71433545.530000314</v>
      </c>
      <c r="Y121" s="266">
        <f t="shared" si="122"/>
        <v>89487630.949999988</v>
      </c>
      <c r="Z121" s="266">
        <f t="shared" si="122"/>
        <v>-189373140.90954828</v>
      </c>
      <c r="AA121" s="267">
        <f t="shared" si="122"/>
        <v>807078682.43045187</v>
      </c>
      <c r="AB121" s="132">
        <f>+AB112+AB113-AB117</f>
        <v>0</v>
      </c>
      <c r="AC121" s="132">
        <f t="shared" ref="AC121:AH121" si="123">+AC112+AC113-AC117</f>
        <v>0</v>
      </c>
      <c r="AD121" s="132">
        <f t="shared" si="123"/>
        <v>7062139140.3400002</v>
      </c>
      <c r="AE121" s="132">
        <f t="shared" si="123"/>
        <v>183967579.79999998</v>
      </c>
      <c r="AF121" s="132">
        <f t="shared" si="123"/>
        <v>120093398.86999999</v>
      </c>
      <c r="AG121" s="132">
        <f t="shared" si="123"/>
        <v>680115699.59000003</v>
      </c>
      <c r="AH121" s="132">
        <f t="shared" si="123"/>
        <v>3547475375.73</v>
      </c>
      <c r="AI121" s="245">
        <f>SUM(AD121:AH121)</f>
        <v>11593791194.33</v>
      </c>
      <c r="AJ121" s="263">
        <f>+AJ112+AJ113-AJ117</f>
        <v>75316462.930000007</v>
      </c>
      <c r="AK121" s="132">
        <f t="shared" ref="AK121:AP121" si="124">+AK112+AK113-AK117</f>
        <v>522373415.13999999</v>
      </c>
      <c r="AL121" s="132">
        <f t="shared" si="124"/>
        <v>3348730031.0099998</v>
      </c>
      <c r="AM121" s="132">
        <f t="shared" si="124"/>
        <v>-255532505.38999999</v>
      </c>
      <c r="AN121" s="132">
        <f t="shared" si="124"/>
        <v>137198389.42000002</v>
      </c>
      <c r="AO121" s="252">
        <f t="shared" si="124"/>
        <v>-10444768.939999998</v>
      </c>
      <c r="AP121" s="132">
        <f t="shared" si="124"/>
        <v>-55317384.109999895</v>
      </c>
      <c r="AQ121" s="264">
        <f>+AQ112+AQ113-AQ117</f>
        <v>3762323640.0599995</v>
      </c>
      <c r="AR121" s="252">
        <f>+AR112+AR113-AR117</f>
        <v>728853.6</v>
      </c>
      <c r="AS121" s="252">
        <f t="shared" ref="AS121:AX121" si="125">+AS112+AS113-AS117</f>
        <v>2041057145.23</v>
      </c>
      <c r="AT121" s="252">
        <f t="shared" si="125"/>
        <v>2792686933</v>
      </c>
      <c r="AU121" s="252">
        <f t="shared" si="125"/>
        <v>-39589474</v>
      </c>
      <c r="AV121" s="132">
        <f t="shared" si="125"/>
        <v>24407985</v>
      </c>
      <c r="AW121" s="132">
        <f t="shared" si="125"/>
        <v>-90988135</v>
      </c>
      <c r="AX121" s="132">
        <f t="shared" si="125"/>
        <v>21175541.780000001</v>
      </c>
      <c r="AY121" s="245">
        <f>+AY112+AY113-AY117</f>
        <v>4749478849.6099987</v>
      </c>
      <c r="AZ121" s="263">
        <f>+AZ112+AZ113-AZ117</f>
        <v>0</v>
      </c>
      <c r="BA121" s="132">
        <f t="shared" ref="BA121:BF121" si="126">+BA112+BA113-BA117</f>
        <v>93658737.769999996</v>
      </c>
      <c r="BB121" s="132">
        <f t="shared" si="126"/>
        <v>165228765.30000001</v>
      </c>
      <c r="BC121" s="132">
        <f t="shared" si="126"/>
        <v>471952869.01999998</v>
      </c>
      <c r="BD121" s="132">
        <f t="shared" si="126"/>
        <v>20364830.810000002</v>
      </c>
      <c r="BE121" s="132">
        <f t="shared" si="126"/>
        <v>-78372059.340000004</v>
      </c>
      <c r="BF121" s="132">
        <f t="shared" si="126"/>
        <v>483823913.68000001</v>
      </c>
      <c r="BG121" s="264">
        <f>+BG112+BG113-BG117</f>
        <v>1156657057.24</v>
      </c>
      <c r="BH121" s="132">
        <v>0</v>
      </c>
      <c r="BI121" s="132">
        <f t="shared" ref="BI121:BN121" si="127">+BI112+BI113-BI117</f>
        <v>0</v>
      </c>
      <c r="BJ121" s="132">
        <f>+BJ112+BJ113-BJ117</f>
        <v>0</v>
      </c>
      <c r="BK121" s="132">
        <f t="shared" si="127"/>
        <v>0</v>
      </c>
      <c r="BL121" s="132">
        <f t="shared" si="127"/>
        <v>0</v>
      </c>
      <c r="BM121" s="132">
        <f t="shared" si="127"/>
        <v>0</v>
      </c>
      <c r="BN121" s="132">
        <f t="shared" si="127"/>
        <v>0</v>
      </c>
      <c r="BO121" s="132">
        <f>+BO112+BO113-BO117</f>
        <v>0</v>
      </c>
    </row>
    <row r="122" spans="2:71">
      <c r="B122" s="128" t="s">
        <v>260</v>
      </c>
      <c r="C122" s="131" t="s">
        <v>408</v>
      </c>
      <c r="D122" s="129"/>
      <c r="E122" s="129"/>
      <c r="F122" s="129"/>
      <c r="G122" s="129"/>
      <c r="H122" s="129"/>
      <c r="I122" s="129"/>
      <c r="J122" s="129"/>
      <c r="K122" s="130"/>
      <c r="L122" s="237"/>
      <c r="M122" s="224"/>
      <c r="N122" s="224"/>
      <c r="O122" s="224"/>
      <c r="P122" s="224"/>
      <c r="Q122" s="224"/>
      <c r="R122" s="224"/>
      <c r="S122" s="300">
        <f t="shared" si="107"/>
        <v>0</v>
      </c>
      <c r="T122" s="237"/>
      <c r="U122" s="224"/>
      <c r="V122" s="224"/>
      <c r="W122" s="224"/>
      <c r="X122" s="224"/>
      <c r="Y122" s="224"/>
      <c r="Z122" s="224"/>
      <c r="AA122" s="238">
        <f t="shared" si="66"/>
        <v>0</v>
      </c>
      <c r="AB122" s="129"/>
      <c r="AC122" s="129"/>
      <c r="AD122" s="129"/>
      <c r="AE122" s="129"/>
      <c r="AF122" s="129"/>
      <c r="AG122" s="129"/>
      <c r="AH122" s="129"/>
      <c r="AI122" s="308">
        <f t="shared" si="69"/>
        <v>0</v>
      </c>
      <c r="AJ122" s="235"/>
      <c r="AK122" s="129"/>
      <c r="AL122" s="129"/>
      <c r="AM122" s="129"/>
      <c r="AN122" s="129"/>
      <c r="AO122" s="241"/>
      <c r="AP122" s="129"/>
      <c r="AQ122" s="236"/>
      <c r="AR122" s="241"/>
      <c r="AS122" s="241"/>
      <c r="AT122" s="241"/>
      <c r="AU122" s="241"/>
      <c r="AV122" s="129"/>
      <c r="AW122" s="129"/>
      <c r="AX122" s="129"/>
      <c r="AY122" s="130"/>
      <c r="AZ122" s="235"/>
      <c r="BA122" s="129"/>
      <c r="BB122" s="129"/>
      <c r="BC122" s="129"/>
      <c r="BD122" s="129"/>
      <c r="BE122" s="129"/>
      <c r="BF122" s="129"/>
      <c r="BG122" s="236"/>
      <c r="BH122" s="129"/>
      <c r="BI122" s="129"/>
      <c r="BJ122" s="129"/>
      <c r="BK122" s="129"/>
      <c r="BL122" s="129"/>
      <c r="BM122" s="129"/>
      <c r="BN122" s="129"/>
      <c r="BO122" s="129"/>
    </row>
    <row r="123" spans="2:71">
      <c r="B123" s="128" t="s">
        <v>262</v>
      </c>
      <c r="C123" s="135" t="s">
        <v>151</v>
      </c>
      <c r="D123" s="132">
        <f>+D96-D112</f>
        <v>32188609401.549995</v>
      </c>
      <c r="E123" s="132">
        <f t="shared" ref="E123:J123" si="128">+E96-E112</f>
        <v>127671720998.51343</v>
      </c>
      <c r="F123" s="132">
        <f t="shared" si="128"/>
        <v>148491555452.21997</v>
      </c>
      <c r="G123" s="132">
        <f t="shared" si="128"/>
        <v>10996010088.389997</v>
      </c>
      <c r="H123" s="132">
        <f t="shared" si="128"/>
        <v>9974122045.9800014</v>
      </c>
      <c r="I123" s="132">
        <f t="shared" si="128"/>
        <v>2702688788.8554516</v>
      </c>
      <c r="J123" s="132">
        <f t="shared" si="128"/>
        <v>152498960417.20102</v>
      </c>
      <c r="K123" s="245">
        <f>+K96-K112</f>
        <v>484523667192.70984</v>
      </c>
      <c r="L123" s="265">
        <f>+L96-L112</f>
        <v>34999054103.169998</v>
      </c>
      <c r="M123" s="266">
        <f t="shared" ref="M123:R123" si="129">+M96-M112</f>
        <v>98761283618.410004</v>
      </c>
      <c r="N123" s="266">
        <f t="shared" si="129"/>
        <v>56027934672.969994</v>
      </c>
      <c r="O123" s="266">
        <f t="shared" si="129"/>
        <v>4436359629.4300003</v>
      </c>
      <c r="P123" s="266">
        <f t="shared" si="129"/>
        <v>1378288889.4300003</v>
      </c>
      <c r="Q123" s="266">
        <f t="shared" si="129"/>
        <v>2067382912.73</v>
      </c>
      <c r="R123" s="266">
        <f t="shared" si="129"/>
        <v>39745880130.040001</v>
      </c>
      <c r="S123" s="267">
        <f t="shared" ref="S123:AB123" si="130">+S96-S112</f>
        <v>237416183956.17999</v>
      </c>
      <c r="T123" s="265">
        <f t="shared" si="130"/>
        <v>0</v>
      </c>
      <c r="U123" s="266">
        <f t="shared" si="130"/>
        <v>0</v>
      </c>
      <c r="V123" s="266">
        <f t="shared" si="130"/>
        <v>0</v>
      </c>
      <c r="W123" s="266">
        <f t="shared" si="130"/>
        <v>0</v>
      </c>
      <c r="X123" s="266">
        <f t="shared" si="130"/>
        <v>0</v>
      </c>
      <c r="Y123" s="266">
        <f t="shared" si="130"/>
        <v>0</v>
      </c>
      <c r="Z123" s="266">
        <f t="shared" si="130"/>
        <v>0</v>
      </c>
      <c r="AA123" s="267">
        <f t="shared" si="130"/>
        <v>0</v>
      </c>
      <c r="AB123" s="132">
        <f t="shared" si="130"/>
        <v>0</v>
      </c>
      <c r="AC123" s="132">
        <f t="shared" ref="AC123:AH123" si="131">+AC96-AC112</f>
        <v>0</v>
      </c>
      <c r="AD123" s="132">
        <f t="shared" si="131"/>
        <v>0</v>
      </c>
      <c r="AE123" s="132">
        <f t="shared" si="131"/>
        <v>0</v>
      </c>
      <c r="AF123" s="132">
        <f t="shared" si="131"/>
        <v>0</v>
      </c>
      <c r="AG123" s="132">
        <f t="shared" si="131"/>
        <v>0</v>
      </c>
      <c r="AH123" s="132">
        <f t="shared" si="131"/>
        <v>0</v>
      </c>
      <c r="AI123" s="245">
        <f>SUM(AD123:AH123)</f>
        <v>0</v>
      </c>
      <c r="AJ123" s="263">
        <f>+AJ96-AJ112</f>
        <v>0</v>
      </c>
      <c r="AK123" s="132">
        <f t="shared" ref="AK123:AP123" si="132">+AK96-AK112</f>
        <v>0</v>
      </c>
      <c r="AL123" s="132">
        <f t="shared" si="132"/>
        <v>0</v>
      </c>
      <c r="AM123" s="132">
        <f t="shared" si="132"/>
        <v>0</v>
      </c>
      <c r="AN123" s="132">
        <f t="shared" si="132"/>
        <v>0</v>
      </c>
      <c r="AO123" s="252">
        <f t="shared" si="132"/>
        <v>0</v>
      </c>
      <c r="AP123" s="132">
        <f t="shared" si="132"/>
        <v>0</v>
      </c>
      <c r="AQ123" s="264">
        <f>+AQ96-AQ112</f>
        <v>0</v>
      </c>
      <c r="AR123" s="252">
        <f>+AR96-AR112</f>
        <v>0</v>
      </c>
      <c r="AS123" s="252">
        <f t="shared" ref="AS123:AX123" si="133">+AS96-AS112</f>
        <v>0</v>
      </c>
      <c r="AT123" s="252">
        <f t="shared" si="133"/>
        <v>0</v>
      </c>
      <c r="AU123" s="252">
        <f t="shared" si="133"/>
        <v>0</v>
      </c>
      <c r="AV123" s="132">
        <f t="shared" si="133"/>
        <v>0</v>
      </c>
      <c r="AW123" s="132">
        <f t="shared" si="133"/>
        <v>0</v>
      </c>
      <c r="AX123" s="132">
        <f t="shared" si="133"/>
        <v>0</v>
      </c>
      <c r="AY123" s="245">
        <f>+AY96-AY112</f>
        <v>0</v>
      </c>
      <c r="AZ123" s="263">
        <f>+AZ96-AZ112</f>
        <v>0</v>
      </c>
      <c r="BA123" s="132">
        <f t="shared" ref="BA123:BO123" si="134">+BA96-BA112</f>
        <v>0</v>
      </c>
      <c r="BB123" s="132">
        <f t="shared" si="134"/>
        <v>0</v>
      </c>
      <c r="BC123" s="132">
        <f t="shared" si="134"/>
        <v>0</v>
      </c>
      <c r="BD123" s="132">
        <f t="shared" si="134"/>
        <v>0</v>
      </c>
      <c r="BE123" s="132">
        <f t="shared" si="134"/>
        <v>0</v>
      </c>
      <c r="BF123" s="132">
        <f t="shared" si="134"/>
        <v>0</v>
      </c>
      <c r="BG123" s="264">
        <f t="shared" si="134"/>
        <v>0</v>
      </c>
      <c r="BH123" s="132">
        <f t="shared" si="134"/>
        <v>0</v>
      </c>
      <c r="BI123" s="132">
        <f t="shared" si="134"/>
        <v>0</v>
      </c>
      <c r="BJ123" s="132">
        <f t="shared" si="134"/>
        <v>640507036.58000004</v>
      </c>
      <c r="BK123" s="132">
        <f t="shared" si="134"/>
        <v>1033514250.5599999</v>
      </c>
      <c r="BL123" s="132">
        <f t="shared" si="134"/>
        <v>1226703538.46</v>
      </c>
      <c r="BM123" s="132">
        <f t="shared" si="134"/>
        <v>758098648.35000038</v>
      </c>
      <c r="BN123" s="132">
        <f t="shared" si="134"/>
        <v>91454926523.480011</v>
      </c>
      <c r="BO123" s="132">
        <f t="shared" si="134"/>
        <v>95113749997.429993</v>
      </c>
      <c r="BP123" s="62"/>
      <c r="BQ123" s="115"/>
    </row>
    <row r="124" spans="2:71" ht="15.75" thickBot="1">
      <c r="B124" s="128" t="s">
        <v>271</v>
      </c>
      <c r="C124" s="128" t="s">
        <v>150</v>
      </c>
      <c r="D124" s="129">
        <f>+D110-D121</f>
        <v>32247425125.649998</v>
      </c>
      <c r="E124" s="129">
        <f t="shared" ref="E124:I124" si="135">+E110-E121</f>
        <v>137464755372.23343</v>
      </c>
      <c r="F124" s="129">
        <f t="shared" si="135"/>
        <v>200729311627.53998</v>
      </c>
      <c r="G124" s="129">
        <f t="shared" si="135"/>
        <v>19103788491.071815</v>
      </c>
      <c r="H124" s="129">
        <f t="shared" si="135"/>
        <v>9593033885.9368382</v>
      </c>
      <c r="I124" s="129">
        <f t="shared" si="135"/>
        <v>1450514825.5445433</v>
      </c>
      <c r="J124" s="129">
        <f>+J110-J121</f>
        <v>29480974441.399551</v>
      </c>
      <c r="K124" s="130">
        <f>SUM(D124:J124)</f>
        <v>430069803769.37616</v>
      </c>
      <c r="L124" s="321">
        <f>+L110-L121</f>
        <v>33564701699.589996</v>
      </c>
      <c r="M124" s="322">
        <f t="shared" ref="M124:R124" si="136">+M110-M121</f>
        <v>101475534416.86</v>
      </c>
      <c r="N124" s="322">
        <f t="shared" si="136"/>
        <v>55973668317.260002</v>
      </c>
      <c r="O124" s="322">
        <f t="shared" si="136"/>
        <v>6455931129.6599998</v>
      </c>
      <c r="P124" s="322">
        <f t="shared" si="136"/>
        <v>1511953527.9400003</v>
      </c>
      <c r="Q124" s="322">
        <f t="shared" si="136"/>
        <v>2414066017.9800005</v>
      </c>
      <c r="R124" s="322">
        <f t="shared" si="136"/>
        <v>47291977579.770004</v>
      </c>
      <c r="S124" s="323">
        <f>+S110-S121</f>
        <v>248687832689.06</v>
      </c>
      <c r="T124" s="324">
        <f>+T110-T121</f>
        <v>0</v>
      </c>
      <c r="U124" s="325">
        <f>+U110-U121</f>
        <v>-86965965.590000004</v>
      </c>
      <c r="V124" s="325">
        <f t="shared" ref="V124:Y124" si="137">+V110-V121</f>
        <v>0</v>
      </c>
      <c r="W124" s="325">
        <f t="shared" si="137"/>
        <v>3597465131.0027285</v>
      </c>
      <c r="X124" s="325">
        <f t="shared" si="137"/>
        <v>117772691.19363599</v>
      </c>
      <c r="Y124" s="325">
        <f t="shared" si="137"/>
        <v>-72216156.210909128</v>
      </c>
      <c r="Z124" s="325">
        <f>+Z110-Z121</f>
        <v>-539717083.80181777</v>
      </c>
      <c r="AA124" s="326">
        <f>SUM(T124:Z124)</f>
        <v>3016338616.5936375</v>
      </c>
      <c r="AB124" s="327"/>
      <c r="AC124" s="327"/>
      <c r="AD124" s="327">
        <f>+AD110-AD121</f>
        <v>41381754539.020004</v>
      </c>
      <c r="AE124" s="327">
        <f t="shared" ref="AE124:AH124" si="138">+AE110-AE121</f>
        <v>1084466383.71</v>
      </c>
      <c r="AF124" s="327">
        <f t="shared" si="138"/>
        <v>-97764224.989999995</v>
      </c>
      <c r="AG124" s="327">
        <f t="shared" si="138"/>
        <v>-635105927.76999998</v>
      </c>
      <c r="AH124" s="327">
        <f t="shared" si="138"/>
        <v>-204539278.31999969</v>
      </c>
      <c r="AI124" s="328">
        <f>+AI110-AI121</f>
        <v>41528811491.650002</v>
      </c>
      <c r="AJ124" s="329">
        <f>+AJ110-AJ121</f>
        <v>1493896981.28</v>
      </c>
      <c r="AK124" s="330">
        <f t="shared" ref="AK124:AP124" si="139">+AK110-AK121</f>
        <v>-207844136.03999996</v>
      </c>
      <c r="AL124" s="330">
        <f t="shared" si="139"/>
        <v>12243998692.09</v>
      </c>
      <c r="AM124" s="330">
        <f t="shared" si="139"/>
        <v>1007358809.9299999</v>
      </c>
      <c r="AN124" s="330">
        <f t="shared" si="139"/>
        <v>634805742.94999957</v>
      </c>
      <c r="AO124" s="330">
        <f t="shared" si="139"/>
        <v>19902550.099999994</v>
      </c>
      <c r="AP124" s="330">
        <f t="shared" si="139"/>
        <v>-18811597289.369637</v>
      </c>
      <c r="AQ124" s="331">
        <f>+AQ110-AQ121</f>
        <v>-3619478649.0596375</v>
      </c>
      <c r="AR124" s="332">
        <f>+AR110-AR121</f>
        <v>-728853.6</v>
      </c>
      <c r="AS124" s="332">
        <f t="shared" ref="AS124:AX124" si="140">+AS110-AS121</f>
        <v>7467252414.6700001</v>
      </c>
      <c r="AT124" s="332">
        <f t="shared" si="140"/>
        <v>-1332514032</v>
      </c>
      <c r="AU124" s="332">
        <f t="shared" si="140"/>
        <v>-68160526</v>
      </c>
      <c r="AV124" s="332">
        <f t="shared" si="140"/>
        <v>-6138621</v>
      </c>
      <c r="AW124" s="332">
        <f t="shared" si="140"/>
        <v>-109241341</v>
      </c>
      <c r="AX124" s="332">
        <f t="shared" si="140"/>
        <v>-12223003529.630001</v>
      </c>
      <c r="AY124" s="333">
        <f>+AY110-AY121</f>
        <v>-6272534488.5599957</v>
      </c>
      <c r="AZ124" s="334"/>
      <c r="BA124" s="335">
        <f>+BA110-BA121</f>
        <v>-93658737.769999996</v>
      </c>
      <c r="BB124" s="335">
        <f t="shared" ref="BB124:BE124" si="141">+BB110-BB121</f>
        <v>639290368.5</v>
      </c>
      <c r="BC124" s="335">
        <f t="shared" si="141"/>
        <v>1500591354.3690913</v>
      </c>
      <c r="BD124" s="335">
        <f t="shared" si="141"/>
        <v>63275151.753199995</v>
      </c>
      <c r="BE124" s="335">
        <f t="shared" si="141"/>
        <v>-44097545.329999954</v>
      </c>
      <c r="BF124" s="335">
        <f>+BF110-BF121</f>
        <v>-216268819.97</v>
      </c>
      <c r="BG124" s="336">
        <f>SUM(AZ124:BF124)</f>
        <v>1849131771.5522914</v>
      </c>
      <c r="BH124" s="337">
        <f t="shared" ref="BH124:BN124" si="142">+BH110-BH121</f>
        <v>0</v>
      </c>
      <c r="BI124" s="337">
        <f t="shared" si="142"/>
        <v>0</v>
      </c>
      <c r="BJ124" s="337">
        <f>+BJ110-BJ121</f>
        <v>0</v>
      </c>
      <c r="BK124" s="337">
        <f t="shared" si="142"/>
        <v>0</v>
      </c>
      <c r="BL124" s="337">
        <f t="shared" si="142"/>
        <v>0</v>
      </c>
      <c r="BM124" s="337">
        <f t="shared" si="142"/>
        <v>0</v>
      </c>
      <c r="BN124" s="337">
        <f t="shared" si="142"/>
        <v>0</v>
      </c>
      <c r="BO124" s="337">
        <f>+BO110-BO121</f>
        <v>0</v>
      </c>
    </row>
    <row r="125" spans="2:71">
      <c r="B125" s="124"/>
      <c r="S125" s="278"/>
      <c r="AI125" s="146">
        <f>+AI96-AI112</f>
        <v>0</v>
      </c>
      <c r="BG125" s="146">
        <f>+BG110-BG121</f>
        <v>1849131771.5522912</v>
      </c>
      <c r="BH125" s="224"/>
      <c r="BI125" s="224"/>
      <c r="BJ125" s="224"/>
      <c r="BK125" s="224"/>
      <c r="BL125" s="224"/>
      <c r="BM125" s="224"/>
      <c r="BN125" s="224"/>
      <c r="BO125" s="224"/>
    </row>
    <row r="126" spans="2:71">
      <c r="B126" s="125" t="s">
        <v>317</v>
      </c>
      <c r="S126" s="338"/>
      <c r="BO126" s="62">
        <v>4905483380.8605003</v>
      </c>
    </row>
    <row r="127" spans="2:71" ht="15.75" hidden="1" thickBot="1">
      <c r="B127" s="124" t="s">
        <v>409</v>
      </c>
      <c r="BO127" s="62">
        <v>90594237547.409515</v>
      </c>
    </row>
    <row r="128" spans="2:71" hidden="1">
      <c r="K128" s="125"/>
      <c r="L128" s="543" t="s">
        <v>625</v>
      </c>
      <c r="M128" s="545"/>
      <c r="N128" s="545"/>
      <c r="O128" s="545"/>
      <c r="P128" s="545"/>
      <c r="Q128" s="545"/>
      <c r="R128" s="545"/>
      <c r="S128" s="544"/>
      <c r="T128" s="543" t="s">
        <v>628</v>
      </c>
      <c r="U128" s="545"/>
      <c r="V128" s="545"/>
      <c r="W128" s="545"/>
      <c r="X128" s="545"/>
      <c r="Y128" s="545"/>
      <c r="Z128" s="545"/>
      <c r="AA128" s="544"/>
      <c r="AB128" s="543" t="s">
        <v>631</v>
      </c>
      <c r="AC128" s="561"/>
      <c r="AD128" s="561"/>
      <c r="AE128" s="561"/>
      <c r="AF128" s="561"/>
      <c r="AG128" s="561"/>
      <c r="AH128" s="561"/>
      <c r="AI128" s="561"/>
      <c r="AJ128" s="560"/>
      <c r="AK128" t="s">
        <v>640</v>
      </c>
      <c r="BG128" s="146">
        <f>+BG96-BG112</f>
        <v>0</v>
      </c>
      <c r="BO128" s="115">
        <f>+BO124-BO127</f>
        <v>-90594237547.409515</v>
      </c>
      <c r="BP128" s="62">
        <f>+BO128/2</f>
        <v>-45297118773.704758</v>
      </c>
    </row>
    <row r="129" spans="2:67" ht="63.75" hidden="1">
      <c r="B129" s="126" t="s">
        <v>289</v>
      </c>
      <c r="C129" s="126" t="s">
        <v>159</v>
      </c>
      <c r="D129" s="126" t="s">
        <v>410</v>
      </c>
      <c r="E129" s="126" t="s">
        <v>411</v>
      </c>
      <c r="F129" s="126" t="s">
        <v>412</v>
      </c>
      <c r="G129" s="126" t="s">
        <v>413</v>
      </c>
      <c r="H129" s="126" t="s">
        <v>414</v>
      </c>
      <c r="I129" s="126" t="s">
        <v>415</v>
      </c>
      <c r="J129" s="126" t="s">
        <v>416</v>
      </c>
      <c r="K129" s="127" t="s">
        <v>297</v>
      </c>
      <c r="L129" s="227" t="s">
        <v>410</v>
      </c>
      <c r="M129" s="126" t="s">
        <v>411</v>
      </c>
      <c r="N129" s="126" t="s">
        <v>412</v>
      </c>
      <c r="O129" s="126" t="s">
        <v>413</v>
      </c>
      <c r="P129" s="133" t="s">
        <v>414</v>
      </c>
      <c r="Q129" s="126" t="s">
        <v>415</v>
      </c>
      <c r="R129" s="126" t="s">
        <v>416</v>
      </c>
      <c r="S129" s="228" t="s">
        <v>297</v>
      </c>
      <c r="T129" s="227" t="s">
        <v>410</v>
      </c>
      <c r="U129" s="126" t="s">
        <v>411</v>
      </c>
      <c r="V129" s="126" t="s">
        <v>412</v>
      </c>
      <c r="W129" s="126" t="s">
        <v>413</v>
      </c>
      <c r="X129" s="126" t="s">
        <v>414</v>
      </c>
      <c r="Y129" s="233" t="s">
        <v>415</v>
      </c>
      <c r="Z129" s="126" t="s">
        <v>416</v>
      </c>
      <c r="AA129" s="228" t="s">
        <v>297</v>
      </c>
      <c r="AB129" s="227" t="s">
        <v>410</v>
      </c>
      <c r="AC129" s="126" t="s">
        <v>411</v>
      </c>
      <c r="AD129" s="126" t="s">
        <v>412</v>
      </c>
      <c r="AE129" s="126" t="s">
        <v>413</v>
      </c>
      <c r="AF129" s="126" t="s">
        <v>414</v>
      </c>
      <c r="AG129" s="126" t="s">
        <v>415</v>
      </c>
      <c r="AH129" s="126" t="s">
        <v>641</v>
      </c>
      <c r="AI129" s="126" t="s">
        <v>416</v>
      </c>
      <c r="AJ129" s="228" t="s">
        <v>297</v>
      </c>
      <c r="BO129" s="115">
        <f>+BO126-BO128</f>
        <v>95499720928.27002</v>
      </c>
    </row>
    <row r="130" spans="2:67" hidden="1">
      <c r="B130" s="128" t="s">
        <v>149</v>
      </c>
      <c r="C130" s="131" t="s">
        <v>417</v>
      </c>
      <c r="D130" s="129"/>
      <c r="E130" s="129"/>
      <c r="F130" s="129"/>
      <c r="G130" s="129"/>
      <c r="H130" s="129"/>
      <c r="I130" s="129"/>
      <c r="J130" s="129"/>
      <c r="K130" s="130"/>
      <c r="L130" s="235"/>
      <c r="M130" s="129"/>
      <c r="N130" s="129"/>
      <c r="O130" s="129"/>
      <c r="P130" s="224"/>
      <c r="Q130" s="129"/>
      <c r="R130" s="129"/>
      <c r="S130" s="339"/>
      <c r="T130" s="235"/>
      <c r="U130" s="129"/>
      <c r="V130" s="129"/>
      <c r="W130" s="129"/>
      <c r="X130" s="129"/>
      <c r="Y130" s="241"/>
      <c r="Z130" s="129"/>
      <c r="AA130" s="236"/>
      <c r="AB130" s="235"/>
      <c r="AC130" s="129"/>
      <c r="AD130" s="129"/>
      <c r="AE130" s="129"/>
      <c r="AF130" s="129"/>
      <c r="AG130" s="129"/>
      <c r="AH130" s="129"/>
      <c r="AI130" s="129"/>
      <c r="AJ130" s="236"/>
    </row>
    <row r="131" spans="2:67" hidden="1">
      <c r="B131" s="128" t="s">
        <v>147</v>
      </c>
      <c r="C131" s="128" t="s">
        <v>151</v>
      </c>
      <c r="D131" s="129">
        <f>+'[55]Disclosure 2023'!D140</f>
        <v>0</v>
      </c>
      <c r="E131" s="129">
        <f>+'[55]Disclosure 2023'!E140</f>
        <v>8827843973.2600002</v>
      </c>
      <c r="F131" s="129">
        <f>+'[55]Disclosure 2023'!F140</f>
        <v>2282936000</v>
      </c>
      <c r="G131" s="129">
        <f>+'[55]Disclosure 2023'!G140</f>
        <v>0</v>
      </c>
      <c r="H131" s="129">
        <f>+'[55]Disclosure 2023'!H140</f>
        <v>0</v>
      </c>
      <c r="I131" s="129">
        <f>+'[55]Disclosure 2023'!I140</f>
        <v>973000800</v>
      </c>
      <c r="J131" s="129">
        <f>+'[55]Disclosure 2023'!J140</f>
        <v>81093651500</v>
      </c>
      <c r="K131" s="130">
        <f>SUM(D131:J131)</f>
        <v>93177432273.259995</v>
      </c>
      <c r="L131" s="235"/>
      <c r="M131" s="129">
        <v>2535373971.9699998</v>
      </c>
      <c r="N131" s="129"/>
      <c r="O131" s="129"/>
      <c r="P131" s="224"/>
      <c r="Q131" s="129"/>
      <c r="R131" s="129">
        <v>6594515091.5100002</v>
      </c>
      <c r="S131" s="339">
        <f>SUM(L131:R131)</f>
        <v>9129889063.4799995</v>
      </c>
      <c r="T131" s="235"/>
      <c r="U131" s="129">
        <v>466752989.33999997</v>
      </c>
      <c r="V131" s="129"/>
      <c r="W131" s="129"/>
      <c r="X131" s="129"/>
      <c r="Y131" s="241"/>
      <c r="Z131" s="129"/>
      <c r="AA131" s="236">
        <f>SUM(T131:Z131)</f>
        <v>466752989.33999997</v>
      </c>
      <c r="AB131" s="235"/>
      <c r="AC131" s="129">
        <v>2990041379.7299995</v>
      </c>
      <c r="AD131" s="129">
        <v>2282936000</v>
      </c>
      <c r="AE131" s="129"/>
      <c r="AF131" s="129"/>
      <c r="AG131" s="129"/>
      <c r="AH131" s="129"/>
      <c r="AI131" s="129"/>
      <c r="AJ131" s="236">
        <f>SUM(AC131:AI131)</f>
        <v>5272977379.7299995</v>
      </c>
    </row>
    <row r="132" spans="2:67" hidden="1">
      <c r="B132" s="128" t="s">
        <v>125</v>
      </c>
      <c r="C132" s="128" t="s">
        <v>352</v>
      </c>
      <c r="D132" s="132">
        <v>0</v>
      </c>
      <c r="E132" s="132">
        <f>SUM(E133:E136)</f>
        <v>1110127572.9099998</v>
      </c>
      <c r="F132" s="132">
        <f t="shared" ref="F132:I132" si="143">SUM(F133:F136)</f>
        <v>0</v>
      </c>
      <c r="G132" s="132">
        <f t="shared" si="143"/>
        <v>0</v>
      </c>
      <c r="H132" s="132">
        <f t="shared" si="143"/>
        <v>0</v>
      </c>
      <c r="I132" s="132">
        <f t="shared" si="143"/>
        <v>0</v>
      </c>
      <c r="J132" s="132">
        <f>SUM(J133:J137)</f>
        <v>7341055184.6300001</v>
      </c>
      <c r="K132" s="130">
        <f>SUM(D132:J132)</f>
        <v>8451182757.54</v>
      </c>
      <c r="L132" s="132">
        <f>SUM(L133:L137)</f>
        <v>0</v>
      </c>
      <c r="M132" s="132">
        <f>SUM(M133:M137)</f>
        <v>688150298.17999995</v>
      </c>
      <c r="N132" s="132">
        <f t="shared" ref="N132:R132" si="144">SUM(N133:N137)</f>
        <v>0</v>
      </c>
      <c r="O132" s="132">
        <f t="shared" si="144"/>
        <v>0</v>
      </c>
      <c r="P132" s="132">
        <f t="shared" si="144"/>
        <v>0</v>
      </c>
      <c r="Q132" s="132">
        <f t="shared" si="144"/>
        <v>0</v>
      </c>
      <c r="R132" s="132">
        <f t="shared" si="144"/>
        <v>0</v>
      </c>
      <c r="S132" s="339">
        <f t="shared" ref="S132:S157" si="145">SUM(L132:R132)</f>
        <v>688150298.17999995</v>
      </c>
      <c r="T132" s="263">
        <v>0</v>
      </c>
      <c r="U132" s="132">
        <f>SUM(U133:U136)</f>
        <v>0</v>
      </c>
      <c r="V132" s="132">
        <f t="shared" ref="V132:Z132" si="146">SUM(V133:V136)</f>
        <v>0</v>
      </c>
      <c r="W132" s="132">
        <f t="shared" si="146"/>
        <v>0</v>
      </c>
      <c r="X132" s="132">
        <f t="shared" si="146"/>
        <v>0</v>
      </c>
      <c r="Y132" s="252">
        <f t="shared" si="146"/>
        <v>0</v>
      </c>
      <c r="Z132" s="132">
        <f t="shared" si="146"/>
        <v>0</v>
      </c>
      <c r="AA132" s="236">
        <f t="shared" ref="AA132:AA156" si="147">SUM(T132:Z132)</f>
        <v>0</v>
      </c>
      <c r="AB132" s="263">
        <f>SUM(AB133:AB137)</f>
        <v>0</v>
      </c>
      <c r="AC132" s="263">
        <f>SUM(AC133:AC137)</f>
        <v>421977274.73000002</v>
      </c>
      <c r="AD132" s="263">
        <f t="shared" ref="AD132:AI132" si="148">SUM(AD133:AD137)</f>
        <v>0</v>
      </c>
      <c r="AE132" s="263">
        <f t="shared" si="148"/>
        <v>0</v>
      </c>
      <c r="AF132" s="263">
        <f t="shared" si="148"/>
        <v>0</v>
      </c>
      <c r="AG132" s="263">
        <f t="shared" si="148"/>
        <v>0</v>
      </c>
      <c r="AH132" s="263">
        <f>SUM(AH133:AH137)</f>
        <v>7341055184.6300001</v>
      </c>
      <c r="AI132" s="263">
        <f t="shared" si="148"/>
        <v>0</v>
      </c>
      <c r="AJ132" s="236">
        <f>SUM(AC132:AI132)</f>
        <v>7763032459.3600006</v>
      </c>
    </row>
    <row r="133" spans="2:67" hidden="1">
      <c r="B133" s="128" t="s">
        <v>375</v>
      </c>
      <c r="C133" s="128" t="s">
        <v>376</v>
      </c>
      <c r="D133" s="129">
        <f>+L133+T133+AB133</f>
        <v>0</v>
      </c>
      <c r="E133" s="129">
        <f t="shared" ref="E133:J137" si="149">+M133+U133+AC133</f>
        <v>0</v>
      </c>
      <c r="F133" s="129">
        <f t="shared" si="149"/>
        <v>0</v>
      </c>
      <c r="G133" s="129">
        <f t="shared" si="149"/>
        <v>0</v>
      </c>
      <c r="H133" s="129">
        <f t="shared" si="149"/>
        <v>0</v>
      </c>
      <c r="I133" s="129">
        <f t="shared" si="149"/>
        <v>0</v>
      </c>
      <c r="J133" s="129">
        <f>+R133+Z133+AH133</f>
        <v>6249764431.3900003</v>
      </c>
      <c r="K133" s="130">
        <f>SUM(D133:J133)</f>
        <v>6249764431.3900003</v>
      </c>
      <c r="L133" s="235"/>
      <c r="M133" s="129"/>
      <c r="N133" s="129"/>
      <c r="O133" s="129"/>
      <c r="P133" s="224"/>
      <c r="Q133" s="129"/>
      <c r="R133" s="129"/>
      <c r="S133" s="339">
        <f t="shared" si="145"/>
        <v>0</v>
      </c>
      <c r="T133" s="235"/>
      <c r="U133" s="129"/>
      <c r="V133" s="129"/>
      <c r="W133" s="129"/>
      <c r="X133" s="129"/>
      <c r="Y133" s="241"/>
      <c r="Z133" s="129"/>
      <c r="AA133" s="236">
        <f t="shared" si="147"/>
        <v>0</v>
      </c>
      <c r="AB133" s="235"/>
      <c r="AC133" s="129"/>
      <c r="AD133" s="129"/>
      <c r="AE133" s="129"/>
      <c r="AF133" s="129"/>
      <c r="AG133" s="129"/>
      <c r="AH133" s="129">
        <f>7399961966.94-AK137</f>
        <v>6249764431.3900003</v>
      </c>
      <c r="AI133" s="129"/>
      <c r="AJ133" s="236">
        <f t="shared" ref="AJ133:AJ137" si="150">SUM(AC133:AI133)</f>
        <v>6249764431.3900003</v>
      </c>
    </row>
    <row r="134" spans="2:67" hidden="1">
      <c r="B134" s="128" t="s">
        <v>377</v>
      </c>
      <c r="C134" s="128" t="s">
        <v>378</v>
      </c>
      <c r="D134" s="129">
        <f t="shared" ref="D134:E137" si="151">+L134+T134+AB134</f>
        <v>0</v>
      </c>
      <c r="E134" s="129">
        <f>+M134+U134+AC134</f>
        <v>1110127572.9099998</v>
      </c>
      <c r="F134" s="129">
        <f t="shared" si="149"/>
        <v>0</v>
      </c>
      <c r="G134" s="129">
        <f t="shared" si="149"/>
        <v>0</v>
      </c>
      <c r="H134" s="129">
        <f t="shared" si="149"/>
        <v>0</v>
      </c>
      <c r="I134" s="129">
        <f t="shared" si="149"/>
        <v>0</v>
      </c>
      <c r="J134" s="129">
        <f t="shared" si="149"/>
        <v>0</v>
      </c>
      <c r="K134" s="130">
        <f t="shared" ref="K134:K155" si="152">SUM(D134:J134)</f>
        <v>1110127572.9099998</v>
      </c>
      <c r="L134" s="235"/>
      <c r="M134" s="129">
        <v>688150298.17999995</v>
      </c>
      <c r="N134" s="129"/>
      <c r="O134" s="129"/>
      <c r="P134" s="224"/>
      <c r="Q134" s="129"/>
      <c r="R134" s="129"/>
      <c r="S134" s="339">
        <f t="shared" si="145"/>
        <v>688150298.17999995</v>
      </c>
      <c r="T134" s="235"/>
      <c r="U134" s="129"/>
      <c r="V134" s="129"/>
      <c r="W134" s="129"/>
      <c r="X134" s="129"/>
      <c r="Y134" s="241"/>
      <c r="Z134" s="129"/>
      <c r="AA134" s="236">
        <f t="shared" si="147"/>
        <v>0</v>
      </c>
      <c r="AB134" s="235"/>
      <c r="AC134" s="129">
        <v>421977274.73000002</v>
      </c>
      <c r="AD134" s="129"/>
      <c r="AE134" s="129"/>
      <c r="AF134" s="129"/>
      <c r="AG134" s="129"/>
      <c r="AH134" s="129"/>
      <c r="AI134" s="129"/>
      <c r="AJ134" s="236">
        <f t="shared" si="150"/>
        <v>421977274.73000002</v>
      </c>
    </row>
    <row r="135" spans="2:67" hidden="1">
      <c r="B135" s="128" t="s">
        <v>379</v>
      </c>
      <c r="C135" s="128" t="s">
        <v>380</v>
      </c>
      <c r="D135" s="129">
        <f t="shared" si="151"/>
        <v>0</v>
      </c>
      <c r="E135" s="129">
        <f t="shared" si="151"/>
        <v>0</v>
      </c>
      <c r="F135" s="129">
        <f t="shared" si="149"/>
        <v>0</v>
      </c>
      <c r="G135" s="129">
        <f t="shared" si="149"/>
        <v>0</v>
      </c>
      <c r="H135" s="129">
        <f t="shared" si="149"/>
        <v>0</v>
      </c>
      <c r="I135" s="129">
        <f t="shared" si="149"/>
        <v>0</v>
      </c>
      <c r="J135" s="129">
        <f t="shared" si="149"/>
        <v>0</v>
      </c>
      <c r="K135" s="130">
        <f t="shared" si="152"/>
        <v>0</v>
      </c>
      <c r="L135" s="235"/>
      <c r="M135" s="129"/>
      <c r="N135" s="129"/>
      <c r="O135" s="129"/>
      <c r="P135" s="224"/>
      <c r="Q135" s="129"/>
      <c r="R135" s="129"/>
      <c r="S135" s="339">
        <f t="shared" si="145"/>
        <v>0</v>
      </c>
      <c r="T135" s="235"/>
      <c r="U135" s="129"/>
      <c r="V135" s="129"/>
      <c r="W135" s="129"/>
      <c r="X135" s="129"/>
      <c r="Y135" s="241"/>
      <c r="Z135" s="129"/>
      <c r="AA135" s="236">
        <f t="shared" si="147"/>
        <v>0</v>
      </c>
      <c r="AB135" s="235"/>
      <c r="AC135" s="129"/>
      <c r="AD135" s="129"/>
      <c r="AE135" s="129"/>
      <c r="AF135" s="129"/>
      <c r="AG135" s="129"/>
      <c r="AH135" s="129"/>
      <c r="AI135" s="129"/>
      <c r="AJ135" s="236">
        <f t="shared" si="150"/>
        <v>0</v>
      </c>
    </row>
    <row r="136" spans="2:67" hidden="1">
      <c r="B136" s="128" t="s">
        <v>381</v>
      </c>
      <c r="C136" s="128" t="s">
        <v>382</v>
      </c>
      <c r="D136" s="129">
        <f>+L136+T136+AB136</f>
        <v>0</v>
      </c>
      <c r="E136" s="129">
        <f t="shared" si="151"/>
        <v>0</v>
      </c>
      <c r="F136" s="129">
        <f t="shared" si="149"/>
        <v>0</v>
      </c>
      <c r="G136" s="129">
        <f t="shared" si="149"/>
        <v>0</v>
      </c>
      <c r="H136" s="129">
        <f t="shared" si="149"/>
        <v>0</v>
      </c>
      <c r="I136" s="129">
        <f t="shared" si="149"/>
        <v>0</v>
      </c>
      <c r="J136" s="129">
        <f t="shared" si="149"/>
        <v>0</v>
      </c>
      <c r="K136" s="130">
        <f t="shared" si="152"/>
        <v>0</v>
      </c>
      <c r="L136" s="235"/>
      <c r="M136" s="129"/>
      <c r="N136" s="129"/>
      <c r="O136" s="129"/>
      <c r="P136" s="224"/>
      <c r="Q136" s="129"/>
      <c r="R136" s="129"/>
      <c r="S136" s="339">
        <f t="shared" si="145"/>
        <v>0</v>
      </c>
      <c r="T136" s="235"/>
      <c r="U136" s="129"/>
      <c r="V136" s="129"/>
      <c r="W136" s="129"/>
      <c r="X136" s="129"/>
      <c r="Y136" s="241"/>
      <c r="Z136" s="129"/>
      <c r="AA136" s="236">
        <f t="shared" si="147"/>
        <v>0</v>
      </c>
      <c r="AB136" s="235"/>
      <c r="AC136" s="129"/>
      <c r="AD136" s="129"/>
      <c r="AE136" s="129"/>
      <c r="AF136" s="129"/>
      <c r="AG136" s="129"/>
      <c r="AH136" s="129"/>
      <c r="AI136" s="129"/>
      <c r="AJ136" s="236">
        <f t="shared" si="150"/>
        <v>0</v>
      </c>
    </row>
    <row r="137" spans="2:67" hidden="1">
      <c r="B137" s="128" t="s">
        <v>612</v>
      </c>
      <c r="C137" s="128" t="s">
        <v>341</v>
      </c>
      <c r="D137" s="129">
        <f>+L137+T137+AB137</f>
        <v>0</v>
      </c>
      <c r="E137" s="129">
        <f t="shared" si="151"/>
        <v>0</v>
      </c>
      <c r="F137" s="129">
        <f t="shared" si="149"/>
        <v>0</v>
      </c>
      <c r="G137" s="129">
        <f t="shared" si="149"/>
        <v>0</v>
      </c>
      <c r="H137" s="129">
        <f t="shared" si="149"/>
        <v>0</v>
      </c>
      <c r="I137" s="129">
        <f t="shared" si="149"/>
        <v>0</v>
      </c>
      <c r="J137" s="129">
        <f t="shared" si="149"/>
        <v>1091290753.24</v>
      </c>
      <c r="K137" s="130">
        <f t="shared" si="152"/>
        <v>1091290753.24</v>
      </c>
      <c r="L137" s="235"/>
      <c r="M137" s="129"/>
      <c r="N137" s="129"/>
      <c r="O137" s="129"/>
      <c r="P137" s="224"/>
      <c r="Q137" s="129"/>
      <c r="R137" s="129"/>
      <c r="S137" s="339"/>
      <c r="T137" s="235"/>
      <c r="U137" s="129"/>
      <c r="V137" s="129"/>
      <c r="W137" s="129"/>
      <c r="X137" s="129"/>
      <c r="Y137" s="241"/>
      <c r="Z137" s="129"/>
      <c r="AA137" s="236"/>
      <c r="AB137" s="235"/>
      <c r="AC137" s="129"/>
      <c r="AD137" s="129"/>
      <c r="AE137" s="129"/>
      <c r="AF137" s="129"/>
      <c r="AG137" s="129"/>
      <c r="AH137" s="129">
        <v>1091290753.24</v>
      </c>
      <c r="AI137" s="129"/>
      <c r="AJ137" s="236">
        <f t="shared" si="150"/>
        <v>1091290753.24</v>
      </c>
      <c r="AK137" s="62">
        <v>1150197535.5499992</v>
      </c>
      <c r="AL137" s="146">
        <f>+AH137-AK137</f>
        <v>-58906782.309999228</v>
      </c>
    </row>
    <row r="138" spans="2:67" hidden="1">
      <c r="B138" s="128" t="s">
        <v>103</v>
      </c>
      <c r="C138" s="128" t="s">
        <v>353</v>
      </c>
      <c r="D138" s="132">
        <f>SUM(D139:D141)</f>
        <v>0</v>
      </c>
      <c r="E138" s="132">
        <f>SUM(E139:E142)</f>
        <v>1125255753.24</v>
      </c>
      <c r="F138" s="132">
        <f t="shared" ref="F138:I138" si="153">SUM(F139:F141)</f>
        <v>0</v>
      </c>
      <c r="G138" s="132">
        <f t="shared" si="153"/>
        <v>0</v>
      </c>
      <c r="H138" s="132">
        <f t="shared" si="153"/>
        <v>0</v>
      </c>
      <c r="I138" s="132">
        <f t="shared" si="153"/>
        <v>0</v>
      </c>
      <c r="J138" s="132">
        <f>SUM(J139:J142)</f>
        <v>421977274.73000002</v>
      </c>
      <c r="K138" s="130">
        <f t="shared" ref="K138:K143" si="154">SUM(D138:J138)</f>
        <v>1547233027.97</v>
      </c>
      <c r="L138" s="263">
        <f>SUM(L139:L142)</f>
        <v>0</v>
      </c>
      <c r="M138" s="263">
        <f t="shared" ref="M138:R138" si="155">SUM(M139:M142)</f>
        <v>0</v>
      </c>
      <c r="N138" s="263">
        <f t="shared" si="155"/>
        <v>0</v>
      </c>
      <c r="O138" s="263">
        <f t="shared" si="155"/>
        <v>0</v>
      </c>
      <c r="P138" s="263">
        <f t="shared" si="155"/>
        <v>0</v>
      </c>
      <c r="Q138" s="263">
        <f t="shared" si="155"/>
        <v>0</v>
      </c>
      <c r="R138" s="263">
        <f t="shared" si="155"/>
        <v>0</v>
      </c>
      <c r="S138" s="339">
        <f t="shared" si="145"/>
        <v>0</v>
      </c>
      <c r="T138" s="263">
        <f>SUM(T139:T141)</f>
        <v>0</v>
      </c>
      <c r="U138" s="132">
        <f t="shared" ref="U138:Y138" si="156">SUM(U139:U141)</f>
        <v>33965000</v>
      </c>
      <c r="V138" s="132">
        <f t="shared" si="156"/>
        <v>0</v>
      </c>
      <c r="W138" s="132">
        <f t="shared" si="156"/>
        <v>0</v>
      </c>
      <c r="X138" s="132">
        <f t="shared" si="156"/>
        <v>0</v>
      </c>
      <c r="Y138" s="252">
        <f t="shared" si="156"/>
        <v>0</v>
      </c>
      <c r="Z138" s="132">
        <f>SUM(Z139:Z141)</f>
        <v>0</v>
      </c>
      <c r="AA138" s="236">
        <f t="shared" si="147"/>
        <v>33965000</v>
      </c>
      <c r="AB138" s="263">
        <f>SUM(AB139:AB142)</f>
        <v>0</v>
      </c>
      <c r="AC138" s="263">
        <f>SUM(AC139:AC142)</f>
        <v>1091290753.24</v>
      </c>
      <c r="AD138" s="263">
        <f t="shared" ref="AD138:AI138" si="157">SUM(AD139:AD142)</f>
        <v>0</v>
      </c>
      <c r="AE138" s="263">
        <f t="shared" si="157"/>
        <v>0</v>
      </c>
      <c r="AF138" s="263">
        <f t="shared" si="157"/>
        <v>0</v>
      </c>
      <c r="AG138" s="263">
        <f t="shared" si="157"/>
        <v>0</v>
      </c>
      <c r="AH138" s="263">
        <f>SUM(AH139:AH142)</f>
        <v>421977274.73000002</v>
      </c>
      <c r="AI138" s="263">
        <f t="shared" si="157"/>
        <v>0</v>
      </c>
      <c r="AJ138" s="236">
        <f>SUM(AC138:AI138)</f>
        <v>1513268027.97</v>
      </c>
      <c r="AK138" s="340">
        <f>+AK137*2</f>
        <v>2300395071.0999985</v>
      </c>
    </row>
    <row r="139" spans="2:67" hidden="1">
      <c r="B139" s="128" t="s">
        <v>383</v>
      </c>
      <c r="C139" s="128" t="s">
        <v>418</v>
      </c>
      <c r="D139" s="129">
        <f t="shared" ref="D139:E142" si="158">+L139+T139+AB139</f>
        <v>0</v>
      </c>
      <c r="E139" s="129">
        <f>+M139+U139+AC139</f>
        <v>0</v>
      </c>
      <c r="F139" s="129">
        <f t="shared" ref="F139:J142" si="159">+N139+V139+AD139</f>
        <v>0</v>
      </c>
      <c r="G139" s="129">
        <f t="shared" si="159"/>
        <v>0</v>
      </c>
      <c r="H139" s="129">
        <f t="shared" si="159"/>
        <v>0</v>
      </c>
      <c r="I139" s="129">
        <f t="shared" si="159"/>
        <v>0</v>
      </c>
      <c r="J139" s="129">
        <f t="shared" si="159"/>
        <v>0</v>
      </c>
      <c r="K139" s="130">
        <f t="shared" si="154"/>
        <v>0</v>
      </c>
      <c r="L139" s="235"/>
      <c r="M139" s="129"/>
      <c r="N139" s="129"/>
      <c r="O139" s="129"/>
      <c r="P139" s="224"/>
      <c r="Q139" s="129"/>
      <c r="R139" s="129"/>
      <c r="S139" s="339">
        <f t="shared" si="145"/>
        <v>0</v>
      </c>
      <c r="T139" s="235"/>
      <c r="U139" s="129"/>
      <c r="V139" s="129"/>
      <c r="W139" s="129"/>
      <c r="X139" s="129"/>
      <c r="Y139" s="241"/>
      <c r="Z139" s="129"/>
      <c r="AA139" s="236">
        <f t="shared" si="147"/>
        <v>0</v>
      </c>
      <c r="AB139" s="235"/>
      <c r="AC139" s="129"/>
      <c r="AD139" s="129"/>
      <c r="AE139" s="129"/>
      <c r="AF139" s="129"/>
      <c r="AG139" s="129"/>
      <c r="AH139" s="129"/>
      <c r="AI139" s="129"/>
      <c r="AJ139" s="236">
        <f>SUM(AC139:AI139)</f>
        <v>0</v>
      </c>
    </row>
    <row r="140" spans="2:67" hidden="1">
      <c r="B140" s="128" t="s">
        <v>385</v>
      </c>
      <c r="C140" s="128" t="s">
        <v>419</v>
      </c>
      <c r="D140" s="129">
        <f t="shared" si="158"/>
        <v>0</v>
      </c>
      <c r="E140" s="129">
        <f t="shared" si="158"/>
        <v>0</v>
      </c>
      <c r="F140" s="129">
        <f t="shared" si="159"/>
        <v>0</v>
      </c>
      <c r="G140" s="129">
        <f t="shared" si="159"/>
        <v>0</v>
      </c>
      <c r="H140" s="129">
        <f t="shared" si="159"/>
        <v>0</v>
      </c>
      <c r="I140" s="129">
        <f t="shared" si="159"/>
        <v>0</v>
      </c>
      <c r="J140" s="129">
        <f t="shared" si="159"/>
        <v>0</v>
      </c>
      <c r="K140" s="130">
        <f t="shared" si="154"/>
        <v>0</v>
      </c>
      <c r="L140" s="235"/>
      <c r="M140" s="129"/>
      <c r="N140" s="129"/>
      <c r="O140" s="129"/>
      <c r="P140" s="224"/>
      <c r="Q140" s="129"/>
      <c r="R140" s="129"/>
      <c r="S140" s="339">
        <f t="shared" si="145"/>
        <v>0</v>
      </c>
      <c r="T140" s="235"/>
      <c r="U140" s="129"/>
      <c r="V140" s="129"/>
      <c r="W140" s="129"/>
      <c r="X140" s="129"/>
      <c r="Y140" s="241"/>
      <c r="Z140" s="129"/>
      <c r="AA140" s="236">
        <f t="shared" si="147"/>
        <v>0</v>
      </c>
      <c r="AB140" s="235"/>
      <c r="AC140" s="129"/>
      <c r="AD140" s="129"/>
      <c r="AE140" s="129"/>
      <c r="AF140" s="129"/>
      <c r="AG140" s="129"/>
      <c r="AH140" s="129"/>
      <c r="AI140" s="129"/>
      <c r="AJ140" s="236">
        <f>SUM(AC140:AI140)</f>
        <v>0</v>
      </c>
    </row>
    <row r="141" spans="2:67" hidden="1">
      <c r="B141" s="128" t="s">
        <v>387</v>
      </c>
      <c r="C141" s="128" t="s">
        <v>420</v>
      </c>
      <c r="D141" s="129">
        <f t="shared" si="158"/>
        <v>0</v>
      </c>
      <c r="E141" s="129">
        <f t="shared" si="158"/>
        <v>33965000</v>
      </c>
      <c r="F141" s="129">
        <f t="shared" si="159"/>
        <v>0</v>
      </c>
      <c r="G141" s="129">
        <f t="shared" si="159"/>
        <v>0</v>
      </c>
      <c r="H141" s="129">
        <f t="shared" si="159"/>
        <v>0</v>
      </c>
      <c r="I141" s="129">
        <f t="shared" si="159"/>
        <v>0</v>
      </c>
      <c r="J141" s="129">
        <f t="shared" si="159"/>
        <v>0</v>
      </c>
      <c r="K141" s="130">
        <f t="shared" si="154"/>
        <v>33965000</v>
      </c>
      <c r="L141" s="235"/>
      <c r="M141" s="129"/>
      <c r="N141" s="129"/>
      <c r="O141" s="129"/>
      <c r="P141" s="224"/>
      <c r="Q141" s="129"/>
      <c r="R141" s="129"/>
      <c r="S141" s="339">
        <f t="shared" si="145"/>
        <v>0</v>
      </c>
      <c r="T141" s="235"/>
      <c r="U141" s="129">
        <v>33965000</v>
      </c>
      <c r="V141" s="129"/>
      <c r="W141" s="129"/>
      <c r="X141" s="129"/>
      <c r="Y141" s="241"/>
      <c r="Z141" s="129"/>
      <c r="AA141" s="236">
        <f t="shared" si="147"/>
        <v>33965000</v>
      </c>
      <c r="AB141" s="235"/>
      <c r="AC141" s="129"/>
      <c r="AD141" s="129"/>
      <c r="AE141" s="129"/>
      <c r="AF141" s="129"/>
      <c r="AG141" s="129"/>
      <c r="AH141" s="129"/>
      <c r="AI141" s="129"/>
      <c r="AJ141" s="236">
        <f>SUM(AC141:AI141)</f>
        <v>0</v>
      </c>
    </row>
    <row r="142" spans="2:67" hidden="1">
      <c r="B142" s="128" t="s">
        <v>389</v>
      </c>
      <c r="C142" s="128" t="s">
        <v>341</v>
      </c>
      <c r="D142" s="129">
        <f t="shared" si="158"/>
        <v>0</v>
      </c>
      <c r="E142" s="129">
        <f t="shared" si="158"/>
        <v>1091290753.24</v>
      </c>
      <c r="F142" s="129">
        <f t="shared" si="159"/>
        <v>0</v>
      </c>
      <c r="G142" s="129">
        <f t="shared" si="159"/>
        <v>0</v>
      </c>
      <c r="H142" s="129">
        <f t="shared" si="159"/>
        <v>0</v>
      </c>
      <c r="I142" s="129">
        <f t="shared" si="159"/>
        <v>0</v>
      </c>
      <c r="J142" s="129">
        <f t="shared" si="159"/>
        <v>421977274.73000002</v>
      </c>
      <c r="K142" s="130">
        <f t="shared" si="154"/>
        <v>1513268027.97</v>
      </c>
      <c r="L142" s="235"/>
      <c r="M142" s="129"/>
      <c r="N142" s="129"/>
      <c r="O142" s="129"/>
      <c r="P142" s="224"/>
      <c r="Q142" s="129"/>
      <c r="R142" s="129"/>
      <c r="S142" s="339"/>
      <c r="T142" s="235"/>
      <c r="U142" s="129"/>
      <c r="V142" s="129"/>
      <c r="W142" s="129"/>
      <c r="X142" s="129"/>
      <c r="Y142" s="241"/>
      <c r="Z142" s="129"/>
      <c r="AA142" s="236"/>
      <c r="AB142" s="235"/>
      <c r="AC142" s="129">
        <v>1091290753.24</v>
      </c>
      <c r="AD142" s="129"/>
      <c r="AE142" s="129"/>
      <c r="AF142" s="129"/>
      <c r="AG142" s="129"/>
      <c r="AH142" s="129">
        <v>421977274.73000002</v>
      </c>
      <c r="AI142" s="129"/>
      <c r="AJ142" s="236"/>
    </row>
    <row r="143" spans="2:67" hidden="1">
      <c r="B143" s="128" t="s">
        <v>390</v>
      </c>
      <c r="C143" s="128" t="s">
        <v>150</v>
      </c>
      <c r="D143" s="132">
        <f>+D131+D132-D138</f>
        <v>0</v>
      </c>
      <c r="E143" s="132">
        <f t="shared" ref="E143:J143" si="160">+E131+E132-E138</f>
        <v>8812715792.9300003</v>
      </c>
      <c r="F143" s="132">
        <f t="shared" si="160"/>
        <v>2282936000</v>
      </c>
      <c r="G143" s="132">
        <f t="shared" si="160"/>
        <v>0</v>
      </c>
      <c r="H143" s="132">
        <f t="shared" si="160"/>
        <v>0</v>
      </c>
      <c r="I143" s="132">
        <f t="shared" si="160"/>
        <v>973000800</v>
      </c>
      <c r="J143" s="132">
        <f t="shared" si="160"/>
        <v>88012729409.900009</v>
      </c>
      <c r="K143" s="130">
        <f t="shared" si="154"/>
        <v>100081382002.83002</v>
      </c>
      <c r="L143" s="263">
        <f>+L131+L132-L138</f>
        <v>0</v>
      </c>
      <c r="M143" s="132">
        <f>+M131+M132-M138</f>
        <v>3223524270.1499996</v>
      </c>
      <c r="N143" s="132">
        <f t="shared" ref="N143:R143" si="161">+N131+N132-N138</f>
        <v>0</v>
      </c>
      <c r="O143" s="132">
        <f t="shared" si="161"/>
        <v>0</v>
      </c>
      <c r="P143" s="266">
        <f t="shared" si="161"/>
        <v>0</v>
      </c>
      <c r="Q143" s="132">
        <f t="shared" si="161"/>
        <v>0</v>
      </c>
      <c r="R143" s="132">
        <f t="shared" si="161"/>
        <v>6594515091.5100002</v>
      </c>
      <c r="S143" s="339">
        <f t="shared" si="145"/>
        <v>9818039361.6599998</v>
      </c>
      <c r="T143" s="263">
        <f>+T131+T132-T138</f>
        <v>0</v>
      </c>
      <c r="U143" s="132">
        <f>+U131+U132-U138</f>
        <v>432787989.33999997</v>
      </c>
      <c r="V143" s="132">
        <f t="shared" ref="V143:Y143" si="162">+V131+V132-V138</f>
        <v>0</v>
      </c>
      <c r="W143" s="132">
        <f t="shared" si="162"/>
        <v>0</v>
      </c>
      <c r="X143" s="132">
        <f t="shared" si="162"/>
        <v>0</v>
      </c>
      <c r="Y143" s="252">
        <f t="shared" si="162"/>
        <v>0</v>
      </c>
      <c r="Z143" s="132">
        <f>+Z131+Z132-Z138</f>
        <v>0</v>
      </c>
      <c r="AA143" s="236">
        <f>SUM(T143:Z143)</f>
        <v>432787989.33999997</v>
      </c>
      <c r="AB143" s="263">
        <f>AB131+AB132-AB138</f>
        <v>0</v>
      </c>
      <c r="AC143" s="132">
        <f>AC131+AC132-AC138</f>
        <v>2320727901.2199993</v>
      </c>
      <c r="AD143" s="132">
        <f t="shared" ref="AD143:AI143" si="163">AD131+AD132-AD138</f>
        <v>2282936000</v>
      </c>
      <c r="AE143" s="132">
        <f t="shared" si="163"/>
        <v>0</v>
      </c>
      <c r="AF143" s="132">
        <f t="shared" si="163"/>
        <v>0</v>
      </c>
      <c r="AG143" s="132">
        <f t="shared" si="163"/>
        <v>0</v>
      </c>
      <c r="AH143" s="132">
        <f>AH131+AH132-AH138</f>
        <v>6919077909.8999996</v>
      </c>
      <c r="AI143" s="132">
        <f t="shared" si="163"/>
        <v>0</v>
      </c>
      <c r="AJ143" s="236">
        <f>SUM(AB143:AI143)</f>
        <v>11522741811.119999</v>
      </c>
    </row>
    <row r="144" spans="2:67" hidden="1">
      <c r="B144" s="128" t="s">
        <v>101</v>
      </c>
      <c r="C144" s="131" t="s">
        <v>421</v>
      </c>
      <c r="D144" s="129"/>
      <c r="E144" s="129"/>
      <c r="F144" s="129"/>
      <c r="G144" s="129"/>
      <c r="H144" s="129"/>
      <c r="I144" s="129"/>
      <c r="J144" s="129"/>
      <c r="K144" s="130"/>
      <c r="L144" s="235"/>
      <c r="M144" s="129"/>
      <c r="N144" s="129"/>
      <c r="O144" s="129"/>
      <c r="P144" s="224"/>
      <c r="Q144" s="129"/>
      <c r="R144" s="129"/>
      <c r="S144" s="339">
        <f t="shared" si="145"/>
        <v>0</v>
      </c>
      <c r="T144" s="235"/>
      <c r="U144" s="129"/>
      <c r="V144" s="129"/>
      <c r="W144" s="129"/>
      <c r="X144" s="129"/>
      <c r="Y144" s="241"/>
      <c r="Z144" s="129"/>
      <c r="AA144" s="236">
        <f t="shared" si="147"/>
        <v>0</v>
      </c>
      <c r="AB144" s="341"/>
      <c r="AC144" s="342"/>
      <c r="AD144" s="342"/>
      <c r="AE144" s="342"/>
      <c r="AF144" s="342"/>
      <c r="AG144" s="342"/>
      <c r="AH144" s="342"/>
      <c r="AI144" s="342"/>
      <c r="AJ144" s="236"/>
    </row>
    <row r="145" spans="1:115" hidden="1">
      <c r="B145" s="128" t="s">
        <v>100</v>
      </c>
      <c r="C145" s="128" t="s">
        <v>151</v>
      </c>
      <c r="D145" s="342">
        <f>+'[55]Disclosure 2023'!D151</f>
        <v>0</v>
      </c>
      <c r="E145" s="342">
        <f>+'[55]Disclosure 2023'!E151</f>
        <v>2833417556.6600003</v>
      </c>
      <c r="F145" s="342">
        <f>+'[55]Disclosure 2023'!F151</f>
        <v>755905475.13</v>
      </c>
      <c r="G145" s="342">
        <f>+'[55]Disclosure 2023'!G151</f>
        <v>0</v>
      </c>
      <c r="H145" s="342">
        <f>+'[55]Disclosure 2023'!H151</f>
        <v>0</v>
      </c>
      <c r="I145" s="342">
        <f>+'[55]Disclosure 2023'!I151</f>
        <v>309612500</v>
      </c>
      <c r="J145" s="342">
        <f>+'[55]Disclosure 2023'!J151</f>
        <v>35629776741.470009</v>
      </c>
      <c r="K145" s="130">
        <f>SUM(D145:J145)</f>
        <v>39528712273.26001</v>
      </c>
      <c r="L145" s="235"/>
      <c r="M145" s="129">
        <v>1898358917</v>
      </c>
      <c r="N145" s="129"/>
      <c r="O145" s="129"/>
      <c r="P145" s="224"/>
      <c r="Q145" s="129"/>
      <c r="R145" s="129">
        <v>1319938641.8099999</v>
      </c>
      <c r="S145" s="339">
        <f>SUM(L145:R145)</f>
        <v>3218297558.8099999</v>
      </c>
      <c r="T145" s="235"/>
      <c r="U145" s="129">
        <v>77726288.900000006</v>
      </c>
      <c r="V145" s="129"/>
      <c r="W145" s="129"/>
      <c r="X145" s="129"/>
      <c r="Y145" s="241"/>
      <c r="Z145" s="129"/>
      <c r="AA145" s="236">
        <f>SUM(T145:Z145)</f>
        <v>77726288.900000006</v>
      </c>
      <c r="AB145" s="235"/>
      <c r="AC145" s="129">
        <v>576421438.13</v>
      </c>
      <c r="AD145" s="129">
        <v>755905475.13</v>
      </c>
      <c r="AE145" s="129"/>
      <c r="AF145" s="129"/>
      <c r="AG145" s="129"/>
      <c r="AH145" s="129"/>
      <c r="AI145" s="129"/>
      <c r="AJ145" s="236">
        <f t="shared" ref="AJ145:AJ154" si="164">SUM(AC145:AI145)</f>
        <v>1332326913.26</v>
      </c>
    </row>
    <row r="146" spans="1:115" hidden="1">
      <c r="B146" s="128" t="s">
        <v>60</v>
      </c>
      <c r="C146" s="128" t="s">
        <v>352</v>
      </c>
      <c r="D146" s="132">
        <f>SUM(D147:D149)</f>
        <v>0</v>
      </c>
      <c r="E146" s="132">
        <f>SUM(E147:E149)</f>
        <v>761521535.26999998</v>
      </c>
      <c r="F146" s="132">
        <f>SUM(F147:F149)</f>
        <v>228293600.03999999</v>
      </c>
      <c r="G146" s="132">
        <f t="shared" ref="G146:I146" si="165">SUM(G147:G149)</f>
        <v>0</v>
      </c>
      <c r="H146" s="132">
        <f t="shared" si="165"/>
        <v>0</v>
      </c>
      <c r="I146" s="132">
        <f t="shared" si="165"/>
        <v>0</v>
      </c>
      <c r="J146" s="132">
        <f>SUM(J147:J149)</f>
        <v>6628632224.8700008</v>
      </c>
      <c r="K146" s="130">
        <f>SUM(D146:J146)</f>
        <v>7618447360.1800003</v>
      </c>
      <c r="L146" s="263">
        <f>SUM(L147:L149)</f>
        <v>0</v>
      </c>
      <c r="M146" s="132">
        <f>SUM(M147:M149)</f>
        <v>383828332.48000002</v>
      </c>
      <c r="N146" s="132">
        <f t="shared" ref="N146:R146" si="166">SUM(N147:N149)</f>
        <v>0</v>
      </c>
      <c r="O146" s="132">
        <f t="shared" si="166"/>
        <v>0</v>
      </c>
      <c r="P146" s="266">
        <f t="shared" si="166"/>
        <v>0</v>
      </c>
      <c r="Q146" s="132">
        <f t="shared" si="166"/>
        <v>0</v>
      </c>
      <c r="R146" s="132">
        <f t="shared" si="166"/>
        <v>330572727.35000002</v>
      </c>
      <c r="S146" s="339">
        <f t="shared" si="145"/>
        <v>714401059.83000004</v>
      </c>
      <c r="T146" s="263">
        <f>SUM(T147:T149)</f>
        <v>0</v>
      </c>
      <c r="U146" s="132">
        <f t="shared" ref="U146:Z146" si="167">SUM(U147:U149)</f>
        <v>53743368.979999997</v>
      </c>
      <c r="V146" s="132">
        <f t="shared" si="167"/>
        <v>0</v>
      </c>
      <c r="W146" s="132">
        <f t="shared" si="167"/>
        <v>0</v>
      </c>
      <c r="X146" s="132">
        <f t="shared" si="167"/>
        <v>0</v>
      </c>
      <c r="Y146" s="252">
        <f t="shared" si="167"/>
        <v>0</v>
      </c>
      <c r="Z146" s="132">
        <f t="shared" si="167"/>
        <v>0</v>
      </c>
      <c r="AA146" s="236">
        <f t="shared" si="147"/>
        <v>53743368.979999997</v>
      </c>
      <c r="AB146" s="263">
        <f>SUM(AB147:AB149)</f>
        <v>0</v>
      </c>
      <c r="AC146" s="132">
        <f t="shared" ref="AC146:AI146" si="168">SUM(AC147:AC149)</f>
        <v>323949833.81</v>
      </c>
      <c r="AD146" s="132">
        <f t="shared" si="168"/>
        <v>228293600.03999999</v>
      </c>
      <c r="AE146" s="132">
        <f t="shared" si="168"/>
        <v>0</v>
      </c>
      <c r="AF146" s="132">
        <f t="shared" si="168"/>
        <v>0</v>
      </c>
      <c r="AG146" s="132">
        <f t="shared" si="168"/>
        <v>0</v>
      </c>
      <c r="AH146" s="132">
        <f t="shared" si="168"/>
        <v>0</v>
      </c>
      <c r="AI146" s="132">
        <f t="shared" si="168"/>
        <v>0</v>
      </c>
      <c r="AJ146" s="236">
        <f t="shared" si="164"/>
        <v>552243433.85000002</v>
      </c>
    </row>
    <row r="147" spans="1:115" hidden="1">
      <c r="B147" s="128" t="s">
        <v>396</v>
      </c>
      <c r="C147" s="128" t="s">
        <v>422</v>
      </c>
      <c r="D147" s="129">
        <f>+L147+T147+AB147</f>
        <v>0</v>
      </c>
      <c r="E147" s="129">
        <f t="shared" ref="E147:J149" si="169">+M147+U147+AC147</f>
        <v>761521535.26999998</v>
      </c>
      <c r="F147" s="129">
        <f t="shared" si="169"/>
        <v>228293600.03999999</v>
      </c>
      <c r="G147" s="129">
        <f t="shared" si="169"/>
        <v>0</v>
      </c>
      <c r="H147" s="129">
        <f t="shared" si="169"/>
        <v>0</v>
      </c>
      <c r="I147" s="129">
        <f t="shared" si="169"/>
        <v>0</v>
      </c>
      <c r="J147" s="129">
        <f>+R147+Z147+AH147+AK147</f>
        <v>6628632224.8700008</v>
      </c>
      <c r="K147" s="130">
        <f>SUM(D147:J147)</f>
        <v>7618447360.1800003</v>
      </c>
      <c r="L147" s="235"/>
      <c r="M147" s="129">
        <v>383828332.48000002</v>
      </c>
      <c r="N147" s="129"/>
      <c r="O147" s="129"/>
      <c r="P147" s="224"/>
      <c r="Q147" s="129"/>
      <c r="R147" s="129">
        <v>330572727.35000002</v>
      </c>
      <c r="S147" s="339">
        <f t="shared" si="145"/>
        <v>714401059.83000004</v>
      </c>
      <c r="T147" s="235"/>
      <c r="U147" s="129">
        <v>53743368.979999997</v>
      </c>
      <c r="V147" s="129"/>
      <c r="W147" s="129"/>
      <c r="X147" s="129"/>
      <c r="Y147" s="241"/>
      <c r="Z147" s="129"/>
      <c r="AA147" s="236">
        <f t="shared" si="147"/>
        <v>53743368.979999997</v>
      </c>
      <c r="AB147" s="235">
        <f>SUM(AB148:AB150)</f>
        <v>0</v>
      </c>
      <c r="AC147" s="129">
        <v>323949833.81</v>
      </c>
      <c r="AD147" s="129">
        <v>228293600.03999999</v>
      </c>
      <c r="AE147" s="129">
        <f t="shared" ref="AE147:AI147" si="170">SUM(AE148:AE150)</f>
        <v>0</v>
      </c>
      <c r="AF147" s="129">
        <f t="shared" si="170"/>
        <v>0</v>
      </c>
      <c r="AG147" s="129">
        <f t="shared" si="170"/>
        <v>0</v>
      </c>
      <c r="AH147" s="129">
        <f t="shared" si="170"/>
        <v>0</v>
      </c>
      <c r="AI147" s="129">
        <f t="shared" si="170"/>
        <v>0</v>
      </c>
      <c r="AJ147" s="236">
        <f t="shared" si="164"/>
        <v>552243433.85000002</v>
      </c>
      <c r="AK147" s="278">
        <v>6298059497.5200005</v>
      </c>
    </row>
    <row r="148" spans="1:115" hidden="1">
      <c r="B148" s="128" t="s">
        <v>398</v>
      </c>
      <c r="C148" s="128" t="s">
        <v>399</v>
      </c>
      <c r="D148" s="129">
        <f t="shared" ref="D148:D149" si="171">+L148+T148+AB148</f>
        <v>0</v>
      </c>
      <c r="E148" s="129">
        <f t="shared" si="169"/>
        <v>0</v>
      </c>
      <c r="F148" s="129">
        <f t="shared" si="169"/>
        <v>0</v>
      </c>
      <c r="G148" s="129">
        <f t="shared" si="169"/>
        <v>0</v>
      </c>
      <c r="H148" s="129">
        <f t="shared" si="169"/>
        <v>0</v>
      </c>
      <c r="I148" s="129">
        <f t="shared" si="169"/>
        <v>0</v>
      </c>
      <c r="J148" s="129">
        <f t="shared" si="169"/>
        <v>0</v>
      </c>
      <c r="K148" s="130">
        <f t="shared" si="152"/>
        <v>0</v>
      </c>
      <c r="L148" s="235"/>
      <c r="M148" s="129"/>
      <c r="N148" s="129"/>
      <c r="O148" s="129"/>
      <c r="P148" s="224"/>
      <c r="Q148" s="129"/>
      <c r="R148" s="129"/>
      <c r="S148" s="339">
        <f t="shared" si="145"/>
        <v>0</v>
      </c>
      <c r="T148" s="235"/>
      <c r="U148" s="129"/>
      <c r="V148" s="129"/>
      <c r="W148" s="129"/>
      <c r="X148" s="129"/>
      <c r="Y148" s="241"/>
      <c r="Z148" s="129"/>
      <c r="AA148" s="236">
        <f t="shared" si="147"/>
        <v>0</v>
      </c>
      <c r="AB148" s="235"/>
      <c r="AC148" s="129"/>
      <c r="AD148" s="129"/>
      <c r="AE148" s="129"/>
      <c r="AF148" s="129"/>
      <c r="AG148" s="129"/>
      <c r="AH148" s="129"/>
      <c r="AI148" s="129"/>
      <c r="AJ148" s="236">
        <f t="shared" si="164"/>
        <v>0</v>
      </c>
    </row>
    <row r="149" spans="1:115" hidden="1">
      <c r="B149" s="128" t="s">
        <v>400</v>
      </c>
      <c r="C149" s="128" t="s">
        <v>423</v>
      </c>
      <c r="D149" s="129">
        <f t="shared" si="171"/>
        <v>0</v>
      </c>
      <c r="E149" s="129">
        <f t="shared" si="169"/>
        <v>0</v>
      </c>
      <c r="F149" s="129">
        <f t="shared" si="169"/>
        <v>0</v>
      </c>
      <c r="G149" s="129">
        <f t="shared" si="169"/>
        <v>0</v>
      </c>
      <c r="H149" s="129">
        <f t="shared" si="169"/>
        <v>0</v>
      </c>
      <c r="I149" s="129">
        <f t="shared" si="169"/>
        <v>0</v>
      </c>
      <c r="J149" s="129">
        <f t="shared" si="169"/>
        <v>0</v>
      </c>
      <c r="K149" s="130">
        <f t="shared" si="152"/>
        <v>0</v>
      </c>
      <c r="L149" s="235"/>
      <c r="M149" s="129"/>
      <c r="N149" s="129"/>
      <c r="O149" s="129"/>
      <c r="P149" s="224"/>
      <c r="Q149" s="129"/>
      <c r="R149" s="129"/>
      <c r="S149" s="339">
        <f t="shared" si="145"/>
        <v>0</v>
      </c>
      <c r="T149" s="235"/>
      <c r="U149" s="129"/>
      <c r="V149" s="129"/>
      <c r="W149" s="129"/>
      <c r="X149" s="129"/>
      <c r="Y149" s="241"/>
      <c r="Z149" s="129"/>
      <c r="AA149" s="236">
        <f t="shared" si="147"/>
        <v>0</v>
      </c>
      <c r="AB149" s="235"/>
      <c r="AC149" s="129"/>
      <c r="AD149" s="129"/>
      <c r="AE149" s="129"/>
      <c r="AF149" s="129"/>
      <c r="AG149" s="129"/>
      <c r="AH149" s="129"/>
      <c r="AI149" s="129"/>
      <c r="AJ149" s="236">
        <f t="shared" si="164"/>
        <v>0</v>
      </c>
    </row>
    <row r="150" spans="1:115" hidden="1">
      <c r="B150" s="128" t="s">
        <v>58</v>
      </c>
      <c r="C150" s="128" t="s">
        <v>324</v>
      </c>
      <c r="D150" s="132">
        <f>SUM(D151:D153)</f>
        <v>0</v>
      </c>
      <c r="E150" s="132">
        <f>SUM(E151:E153)</f>
        <v>33965000</v>
      </c>
      <c r="F150" s="132">
        <f t="shared" ref="F150:J150" si="172">SUM(F151:F153)</f>
        <v>0</v>
      </c>
      <c r="G150" s="132">
        <f t="shared" si="172"/>
        <v>0</v>
      </c>
      <c r="H150" s="132">
        <f t="shared" si="172"/>
        <v>0</v>
      </c>
      <c r="I150" s="132">
        <f t="shared" si="172"/>
        <v>0</v>
      </c>
      <c r="J150" s="132">
        <f t="shared" si="172"/>
        <v>0</v>
      </c>
      <c r="K150" s="130">
        <f>SUM(D150:J150)</f>
        <v>33965000</v>
      </c>
      <c r="L150" s="263">
        <f>SUM(L151:L153)</f>
        <v>0</v>
      </c>
      <c r="M150" s="132">
        <f t="shared" ref="M150:R150" si="173">SUM(M151:M153)</f>
        <v>0</v>
      </c>
      <c r="N150" s="132">
        <f t="shared" si="173"/>
        <v>0</v>
      </c>
      <c r="O150" s="132">
        <f t="shared" si="173"/>
        <v>0</v>
      </c>
      <c r="P150" s="266">
        <f t="shared" si="173"/>
        <v>0</v>
      </c>
      <c r="Q150" s="132">
        <f t="shared" si="173"/>
        <v>0</v>
      </c>
      <c r="R150" s="132">
        <f t="shared" si="173"/>
        <v>0</v>
      </c>
      <c r="S150" s="339">
        <f t="shared" si="145"/>
        <v>0</v>
      </c>
      <c r="T150" s="263">
        <f>SUM(T151:T153)</f>
        <v>0</v>
      </c>
      <c r="U150" s="132">
        <f t="shared" ref="U150:Z150" si="174">SUM(U151:U153)</f>
        <v>33965000</v>
      </c>
      <c r="V150" s="132">
        <f t="shared" si="174"/>
        <v>0</v>
      </c>
      <c r="W150" s="132">
        <f t="shared" si="174"/>
        <v>0</v>
      </c>
      <c r="X150" s="132">
        <f t="shared" si="174"/>
        <v>0</v>
      </c>
      <c r="Y150" s="252">
        <f t="shared" si="174"/>
        <v>0</v>
      </c>
      <c r="Z150" s="132">
        <f t="shared" si="174"/>
        <v>0</v>
      </c>
      <c r="AA150" s="236">
        <f t="shared" si="147"/>
        <v>33965000</v>
      </c>
      <c r="AB150" s="235"/>
      <c r="AC150" s="129"/>
      <c r="AD150" s="129"/>
      <c r="AE150" s="129"/>
      <c r="AF150" s="129"/>
      <c r="AG150" s="129"/>
      <c r="AH150" s="129"/>
      <c r="AI150" s="129"/>
      <c r="AJ150" s="236">
        <f t="shared" si="164"/>
        <v>0</v>
      </c>
    </row>
    <row r="151" spans="1:115" ht="25.5" hidden="1">
      <c r="B151" s="128" t="s">
        <v>402</v>
      </c>
      <c r="C151" s="128" t="s">
        <v>424</v>
      </c>
      <c r="D151" s="129">
        <f t="shared" ref="D151:E153" si="175">+L151+T151+AB151</f>
        <v>0</v>
      </c>
      <c r="E151" s="129">
        <f>+M151+U151+AC151</f>
        <v>33965000</v>
      </c>
      <c r="F151" s="129">
        <f t="shared" ref="F151:J153" si="176">+N151+V151+AD151</f>
        <v>0</v>
      </c>
      <c r="G151" s="129">
        <f t="shared" si="176"/>
        <v>0</v>
      </c>
      <c r="H151" s="129">
        <f t="shared" si="176"/>
        <v>0</v>
      </c>
      <c r="I151" s="129">
        <f t="shared" si="176"/>
        <v>0</v>
      </c>
      <c r="J151" s="129">
        <f t="shared" si="176"/>
        <v>0</v>
      </c>
      <c r="K151" s="130">
        <f t="shared" si="152"/>
        <v>33965000</v>
      </c>
      <c r="L151" s="235"/>
      <c r="M151" s="129"/>
      <c r="N151" s="129"/>
      <c r="O151" s="129"/>
      <c r="P151" s="224"/>
      <c r="Q151" s="129"/>
      <c r="R151" s="129"/>
      <c r="S151" s="339">
        <f t="shared" si="145"/>
        <v>0</v>
      </c>
      <c r="T151" s="235"/>
      <c r="U151" s="129">
        <v>33965000</v>
      </c>
      <c r="V151" s="129"/>
      <c r="W151" s="129"/>
      <c r="X151" s="129"/>
      <c r="Y151" s="241"/>
      <c r="Z151" s="129"/>
      <c r="AA151" s="236">
        <f t="shared" si="147"/>
        <v>33965000</v>
      </c>
      <c r="AB151" s="341"/>
      <c r="AC151" s="342"/>
      <c r="AD151" s="342"/>
      <c r="AE151" s="342"/>
      <c r="AF151" s="342"/>
      <c r="AG151" s="342"/>
      <c r="AH151" s="342"/>
      <c r="AI151" s="342"/>
      <c r="AJ151" s="236">
        <f t="shared" si="164"/>
        <v>0</v>
      </c>
    </row>
    <row r="152" spans="1:115" hidden="1">
      <c r="B152" s="128" t="s">
        <v>404</v>
      </c>
      <c r="C152" s="128" t="s">
        <v>405</v>
      </c>
      <c r="D152" s="129">
        <f t="shared" si="175"/>
        <v>0</v>
      </c>
      <c r="E152" s="129">
        <f t="shared" si="175"/>
        <v>0</v>
      </c>
      <c r="F152" s="129">
        <f t="shared" si="176"/>
        <v>0</v>
      </c>
      <c r="G152" s="129">
        <f t="shared" si="176"/>
        <v>0</v>
      </c>
      <c r="H152" s="129">
        <f t="shared" si="176"/>
        <v>0</v>
      </c>
      <c r="I152" s="129">
        <f t="shared" si="176"/>
        <v>0</v>
      </c>
      <c r="J152" s="129">
        <f t="shared" si="176"/>
        <v>0</v>
      </c>
      <c r="K152" s="130">
        <f t="shared" si="152"/>
        <v>0</v>
      </c>
      <c r="L152" s="235"/>
      <c r="M152" s="129"/>
      <c r="N152" s="129"/>
      <c r="O152" s="129"/>
      <c r="P152" s="224"/>
      <c r="Q152" s="129"/>
      <c r="R152" s="129"/>
      <c r="S152" s="339">
        <f t="shared" si="145"/>
        <v>0</v>
      </c>
      <c r="T152" s="235"/>
      <c r="U152" s="129"/>
      <c r="V152" s="129"/>
      <c r="W152" s="129"/>
      <c r="X152" s="129"/>
      <c r="Y152" s="241"/>
      <c r="Z152" s="129"/>
      <c r="AA152" s="236">
        <f t="shared" si="147"/>
        <v>0</v>
      </c>
      <c r="AB152" s="235"/>
      <c r="AC152" s="129"/>
      <c r="AD152" s="129"/>
      <c r="AE152" s="129"/>
      <c r="AF152" s="129"/>
      <c r="AG152" s="129"/>
      <c r="AH152" s="129"/>
      <c r="AI152" s="129"/>
      <c r="AJ152" s="236">
        <f t="shared" si="164"/>
        <v>0</v>
      </c>
    </row>
    <row r="153" spans="1:115" hidden="1">
      <c r="B153" s="128" t="s">
        <v>406</v>
      </c>
      <c r="C153" s="128" t="s">
        <v>407</v>
      </c>
      <c r="D153" s="129">
        <f t="shared" si="175"/>
        <v>0</v>
      </c>
      <c r="E153" s="129">
        <f t="shared" si="175"/>
        <v>0</v>
      </c>
      <c r="F153" s="129">
        <f t="shared" si="176"/>
        <v>0</v>
      </c>
      <c r="G153" s="129">
        <f t="shared" si="176"/>
        <v>0</v>
      </c>
      <c r="H153" s="129">
        <f t="shared" si="176"/>
        <v>0</v>
      </c>
      <c r="I153" s="129">
        <f t="shared" si="176"/>
        <v>0</v>
      </c>
      <c r="J153" s="129">
        <f t="shared" si="176"/>
        <v>0</v>
      </c>
      <c r="K153" s="130">
        <f t="shared" si="152"/>
        <v>0</v>
      </c>
      <c r="L153" s="235"/>
      <c r="M153" s="129"/>
      <c r="N153" s="129"/>
      <c r="O153" s="129"/>
      <c r="P153" s="224"/>
      <c r="Q153" s="129"/>
      <c r="R153" s="129"/>
      <c r="S153" s="339">
        <f t="shared" si="145"/>
        <v>0</v>
      </c>
      <c r="T153" s="235"/>
      <c r="U153" s="129"/>
      <c r="V153" s="129"/>
      <c r="W153" s="129"/>
      <c r="X153" s="129"/>
      <c r="Y153" s="241"/>
      <c r="Z153" s="129"/>
      <c r="AA153" s="236">
        <f t="shared" si="147"/>
        <v>0</v>
      </c>
      <c r="AB153" s="235"/>
      <c r="AC153" s="129"/>
      <c r="AD153" s="129"/>
      <c r="AE153" s="129"/>
      <c r="AF153" s="129"/>
      <c r="AG153" s="129"/>
      <c r="AH153" s="129"/>
      <c r="AI153" s="129"/>
      <c r="AJ153" s="236">
        <f t="shared" si="164"/>
        <v>0</v>
      </c>
    </row>
    <row r="154" spans="1:115" hidden="1">
      <c r="B154" s="128" t="s">
        <v>34</v>
      </c>
      <c r="C154" s="128" t="s">
        <v>150</v>
      </c>
      <c r="D154" s="132">
        <f>+D145+D146-D150</f>
        <v>0</v>
      </c>
      <c r="E154" s="132">
        <f>+E145+E146-E150</f>
        <v>3560974091.9300003</v>
      </c>
      <c r="F154" s="132">
        <f t="shared" ref="F154:I154" si="177">+F145+F146-F150</f>
        <v>984199075.16999996</v>
      </c>
      <c r="G154" s="132">
        <f t="shared" si="177"/>
        <v>0</v>
      </c>
      <c r="H154" s="132">
        <f>+H145+H146-H150</f>
        <v>0</v>
      </c>
      <c r="I154" s="132">
        <f t="shared" si="177"/>
        <v>309612500</v>
      </c>
      <c r="J154" s="132">
        <f>+J145+J146-J150</f>
        <v>42258408966.340012</v>
      </c>
      <c r="K154" s="130">
        <f t="shared" si="152"/>
        <v>47113194633.44001</v>
      </c>
      <c r="L154" s="263">
        <f>+L145+L146-L150</f>
        <v>0</v>
      </c>
      <c r="M154" s="132">
        <f>+M145+M146-M150</f>
        <v>2282187249.48</v>
      </c>
      <c r="N154" s="132">
        <f t="shared" ref="N154:R154" si="178">+N145+N146-N150</f>
        <v>0</v>
      </c>
      <c r="O154" s="132">
        <f t="shared" si="178"/>
        <v>0</v>
      </c>
      <c r="P154" s="266">
        <f>+P145+P146-P150</f>
        <v>0</v>
      </c>
      <c r="Q154" s="132">
        <f t="shared" si="178"/>
        <v>0</v>
      </c>
      <c r="R154" s="132">
        <f t="shared" si="178"/>
        <v>1650511369.1599998</v>
      </c>
      <c r="S154" s="339">
        <f t="shared" si="145"/>
        <v>3932698618.6399999</v>
      </c>
      <c r="T154" s="263">
        <f>+T145+T146-T150</f>
        <v>0</v>
      </c>
      <c r="U154" s="132">
        <f t="shared" ref="U154:Y154" si="179">+U145+U146-U150</f>
        <v>97504657.879999995</v>
      </c>
      <c r="V154" s="132">
        <f t="shared" si="179"/>
        <v>0</v>
      </c>
      <c r="W154" s="132">
        <f t="shared" si="179"/>
        <v>0</v>
      </c>
      <c r="X154" s="132">
        <f>+X145+X146-X150</f>
        <v>0</v>
      </c>
      <c r="Y154" s="252">
        <f t="shared" si="179"/>
        <v>0</v>
      </c>
      <c r="Z154" s="132">
        <f>+Z145+Z146-Z150</f>
        <v>0</v>
      </c>
      <c r="AA154" s="236">
        <f>SUM(T154:Z154)</f>
        <v>97504657.879999995</v>
      </c>
      <c r="AB154" s="263">
        <f>+AB145+AB146-AB150</f>
        <v>0</v>
      </c>
      <c r="AC154" s="132">
        <f>+AC145+AC146-AC150</f>
        <v>900371271.94000006</v>
      </c>
      <c r="AD154" s="132">
        <f>+AD145+AD146-AD150</f>
        <v>984199075.16999996</v>
      </c>
      <c r="AE154" s="132">
        <f t="shared" ref="AE154:AI154" si="180">+AE145+AE146-AE150</f>
        <v>0</v>
      </c>
      <c r="AF154" s="132">
        <f>+AF145+AF146-AF150</f>
        <v>0</v>
      </c>
      <c r="AG154" s="132">
        <f t="shared" si="180"/>
        <v>0</v>
      </c>
      <c r="AH154" s="132">
        <f t="shared" si="180"/>
        <v>0</v>
      </c>
      <c r="AI154" s="132">
        <f t="shared" si="180"/>
        <v>0</v>
      </c>
      <c r="AJ154" s="236">
        <f t="shared" si="164"/>
        <v>1884570347.1100001</v>
      </c>
    </row>
    <row r="155" spans="1:115" hidden="1">
      <c r="B155" s="128" t="s">
        <v>260</v>
      </c>
      <c r="C155" s="131" t="s">
        <v>408</v>
      </c>
      <c r="D155" s="129"/>
      <c r="E155" s="129"/>
      <c r="F155" s="129"/>
      <c r="G155" s="129"/>
      <c r="H155" s="129"/>
      <c r="I155" s="129"/>
      <c r="J155" s="129"/>
      <c r="K155" s="130">
        <f t="shared" si="152"/>
        <v>0</v>
      </c>
      <c r="L155" s="235"/>
      <c r="M155" s="129"/>
      <c r="N155" s="129"/>
      <c r="O155" s="129"/>
      <c r="P155" s="224"/>
      <c r="Q155" s="129"/>
      <c r="R155" s="129"/>
      <c r="S155" s="339">
        <f t="shared" si="145"/>
        <v>0</v>
      </c>
      <c r="T155" s="235"/>
      <c r="U155" s="129"/>
      <c r="V155" s="129"/>
      <c r="W155" s="129"/>
      <c r="X155" s="129"/>
      <c r="Y155" s="241"/>
      <c r="Z155" s="129"/>
      <c r="AA155" s="236">
        <f t="shared" si="147"/>
        <v>0</v>
      </c>
      <c r="AB155" s="263"/>
      <c r="AC155" s="132"/>
      <c r="AD155" s="132"/>
      <c r="AE155" s="132"/>
      <c r="AF155" s="132"/>
      <c r="AG155" s="132"/>
      <c r="AH155" s="132"/>
      <c r="AI155" s="132"/>
      <c r="AJ155" s="236"/>
    </row>
    <row r="156" spans="1:115" ht="15.75" hidden="1" thickBot="1">
      <c r="B156" s="128" t="s">
        <v>262</v>
      </c>
      <c r="C156" s="128" t="s">
        <v>151</v>
      </c>
      <c r="D156" s="132">
        <f t="shared" ref="D156:J156" si="181">+D131-D145</f>
        <v>0</v>
      </c>
      <c r="E156" s="132">
        <f t="shared" si="181"/>
        <v>5994426416.6000004</v>
      </c>
      <c r="F156" s="132">
        <f t="shared" si="181"/>
        <v>1527030524.8699999</v>
      </c>
      <c r="G156" s="132">
        <f t="shared" si="181"/>
        <v>0</v>
      </c>
      <c r="H156" s="132">
        <f t="shared" si="181"/>
        <v>0</v>
      </c>
      <c r="I156" s="132">
        <f t="shared" si="181"/>
        <v>663388300</v>
      </c>
      <c r="J156" s="132">
        <f t="shared" si="181"/>
        <v>45463874758.529991</v>
      </c>
      <c r="K156" s="130">
        <f>SUM(D156:J156)</f>
        <v>53648719999.999992</v>
      </c>
      <c r="L156" s="263">
        <f>+L131-L145</f>
        <v>0</v>
      </c>
      <c r="M156" s="132">
        <f>+M131-M145</f>
        <v>637015054.96999979</v>
      </c>
      <c r="N156" s="132">
        <f t="shared" ref="N156:Q156" si="182">+N131-N145</f>
        <v>0</v>
      </c>
      <c r="O156" s="132">
        <f t="shared" si="182"/>
        <v>0</v>
      </c>
      <c r="P156" s="266">
        <f t="shared" si="182"/>
        <v>0</v>
      </c>
      <c r="Q156" s="132">
        <f t="shared" si="182"/>
        <v>0</v>
      </c>
      <c r="R156" s="132">
        <f>+R131-R145</f>
        <v>5274576449.7000008</v>
      </c>
      <c r="S156" s="339">
        <f>SUM(L156:R156)</f>
        <v>5911591504.6700001</v>
      </c>
      <c r="T156" s="263">
        <f>+T131-T145</f>
        <v>0</v>
      </c>
      <c r="U156" s="132">
        <f t="shared" ref="U156:Z156" si="183">+U131-U145</f>
        <v>389026700.43999994</v>
      </c>
      <c r="V156" s="132">
        <f t="shared" si="183"/>
        <v>0</v>
      </c>
      <c r="W156" s="132">
        <f t="shared" si="183"/>
        <v>0</v>
      </c>
      <c r="X156" s="132">
        <f t="shared" si="183"/>
        <v>0</v>
      </c>
      <c r="Y156" s="252">
        <f t="shared" si="183"/>
        <v>0</v>
      </c>
      <c r="Z156" s="132">
        <f t="shared" si="183"/>
        <v>0</v>
      </c>
      <c r="AA156" s="236">
        <f t="shared" si="147"/>
        <v>389026700.43999994</v>
      </c>
      <c r="AB156" s="343">
        <f>+AB131-AB145</f>
        <v>0</v>
      </c>
      <c r="AC156" s="343">
        <f>+AC131-AC145</f>
        <v>2413619941.5999994</v>
      </c>
      <c r="AD156" s="343">
        <f>+AD131-AD145</f>
        <v>1527030524.8699999</v>
      </c>
      <c r="AE156" s="343">
        <f t="shared" ref="AE156:AI156" si="184">+AE131-AE145</f>
        <v>0</v>
      </c>
      <c r="AF156" s="343">
        <f t="shared" si="184"/>
        <v>0</v>
      </c>
      <c r="AG156" s="343">
        <f t="shared" si="184"/>
        <v>0</v>
      </c>
      <c r="AH156" s="343">
        <f t="shared" si="184"/>
        <v>0</v>
      </c>
      <c r="AI156" s="343">
        <f t="shared" si="184"/>
        <v>0</v>
      </c>
      <c r="AJ156" s="344">
        <f>SUM(AC156:AI156)</f>
        <v>3940650466.4699993</v>
      </c>
      <c r="AK156" s="345">
        <v>3940650466.4699993</v>
      </c>
      <c r="AL156" s="146">
        <f>+AK156-AJ156</f>
        <v>0</v>
      </c>
    </row>
    <row r="157" spans="1:115" ht="15.75" hidden="1" thickBot="1">
      <c r="B157" s="128" t="s">
        <v>271</v>
      </c>
      <c r="C157" s="128" t="s">
        <v>150</v>
      </c>
      <c r="D157" s="129">
        <f>+D143-D154</f>
        <v>0</v>
      </c>
      <c r="E157" s="129">
        <f>+E143-E154</f>
        <v>5251741701</v>
      </c>
      <c r="F157" s="129">
        <f t="shared" ref="F157:I157" si="185">+F143-F154</f>
        <v>1298736924.8299999</v>
      </c>
      <c r="G157" s="129">
        <f t="shared" si="185"/>
        <v>0</v>
      </c>
      <c r="H157" s="129">
        <f t="shared" si="185"/>
        <v>0</v>
      </c>
      <c r="I157" s="129">
        <f t="shared" si="185"/>
        <v>663388300</v>
      </c>
      <c r="J157" s="129">
        <f>+J143-J154</f>
        <v>45754320443.559998</v>
      </c>
      <c r="K157" s="130">
        <f>SUM(D157:J157)</f>
        <v>52968187369.389999</v>
      </c>
      <c r="L157" s="343"/>
      <c r="M157" s="346">
        <v>941337020.66999996</v>
      </c>
      <c r="N157" s="346"/>
      <c r="O157" s="346"/>
      <c r="P157" s="322"/>
      <c r="Q157" s="346"/>
      <c r="R157" s="346">
        <v>4944003722.3500004</v>
      </c>
      <c r="S157" s="347">
        <f t="shared" si="145"/>
        <v>5885340743.0200005</v>
      </c>
      <c r="T157" s="343"/>
      <c r="U157" s="346">
        <f>+U143-U154</f>
        <v>335283331.45999998</v>
      </c>
      <c r="V157" s="346"/>
      <c r="W157" s="346"/>
      <c r="X157" s="346"/>
      <c r="Y157" s="348"/>
      <c r="Z157" s="346"/>
      <c r="AA157" s="344">
        <f>SUM(T157:Z157)</f>
        <v>335283331.45999998</v>
      </c>
      <c r="AB157" s="349">
        <f>+AB143-AB154</f>
        <v>0</v>
      </c>
      <c r="AC157" s="349">
        <f>+AC143-AC154</f>
        <v>1420356629.2799993</v>
      </c>
      <c r="AD157" s="349">
        <f>+AD143-AD154</f>
        <v>1298736924.8299999</v>
      </c>
      <c r="AE157" s="349">
        <f t="shared" ref="AE157:AI157" si="186">+AE143-AE154</f>
        <v>0</v>
      </c>
      <c r="AF157" s="349">
        <f t="shared" si="186"/>
        <v>0</v>
      </c>
      <c r="AG157" s="349">
        <f t="shared" si="186"/>
        <v>0</v>
      </c>
      <c r="AH157" s="349">
        <f>+AH143-AH154</f>
        <v>6919077909.8999996</v>
      </c>
      <c r="AI157" s="349">
        <f t="shared" si="186"/>
        <v>0</v>
      </c>
      <c r="AJ157" s="344">
        <f>SUM(AC157:AI157)</f>
        <v>9638171464.0099983</v>
      </c>
      <c r="AK157" s="62">
        <v>9638171464.0100002</v>
      </c>
      <c r="AL157" s="115">
        <f>+AJ157-AK157</f>
        <v>0</v>
      </c>
    </row>
    <row r="158" spans="1:115" hidden="1">
      <c r="B158" s="124" t="s">
        <v>316</v>
      </c>
      <c r="AB158" s="224"/>
      <c r="AC158" s="224"/>
      <c r="AD158" s="224"/>
      <c r="AE158" s="224"/>
      <c r="AF158" s="224"/>
      <c r="AG158" s="224"/>
      <c r="AH158" s="224"/>
      <c r="AI158" s="224"/>
      <c r="AJ158" s="129"/>
    </row>
    <row r="159" spans="1:115" hidden="1">
      <c r="A159" t="s">
        <v>317</v>
      </c>
      <c r="B159" t="s">
        <v>317</v>
      </c>
      <c r="C159" t="s">
        <v>317</v>
      </c>
      <c r="D159" t="s">
        <v>317</v>
      </c>
      <c r="BK159" s="532"/>
      <c r="BL159" s="532"/>
      <c r="BM159" s="532"/>
      <c r="BN159" s="532"/>
      <c r="BO159" s="532"/>
      <c r="BP159" s="532"/>
      <c r="BQ159" s="532"/>
      <c r="BR159" s="532"/>
      <c r="BS159" s="532"/>
      <c r="BT159" s="532"/>
      <c r="BU159" s="532"/>
      <c r="BV159" s="532"/>
      <c r="BW159" s="532"/>
      <c r="BX159" s="532"/>
      <c r="BY159" s="532"/>
      <c r="BZ159" s="532"/>
      <c r="CA159" s="532"/>
      <c r="CB159" s="532"/>
      <c r="CC159" s="532"/>
      <c r="CD159" s="532"/>
      <c r="CE159" s="532"/>
      <c r="CF159" s="532"/>
      <c r="CG159" s="532"/>
      <c r="CH159" s="532"/>
      <c r="CI159" s="532"/>
      <c r="CJ159" s="532"/>
      <c r="CK159" s="532"/>
      <c r="CL159" s="532"/>
      <c r="CM159" s="532"/>
      <c r="CN159" s="532"/>
      <c r="CO159" s="532"/>
      <c r="CP159" s="532"/>
      <c r="CQ159" s="532"/>
      <c r="CR159" s="532"/>
      <c r="CS159" s="532"/>
      <c r="CT159" s="532"/>
      <c r="CU159" s="532"/>
      <c r="CV159" s="532"/>
      <c r="CW159" s="532"/>
      <c r="CX159" s="532"/>
      <c r="CY159" s="532"/>
      <c r="CZ159" s="532"/>
      <c r="DA159" s="532"/>
      <c r="DB159" s="532"/>
      <c r="DC159" s="532"/>
      <c r="DD159" s="532"/>
      <c r="DE159" s="532"/>
      <c r="DF159" s="532"/>
      <c r="DG159" s="532"/>
      <c r="DH159" s="532"/>
      <c r="DI159" s="532"/>
      <c r="DJ159" s="532"/>
      <c r="DK159" s="532"/>
    </row>
    <row r="160" spans="1:115">
      <c r="E160" s="125"/>
      <c r="AF160" s="278">
        <v>63574169952.599998</v>
      </c>
      <c r="BN160" s="278">
        <f>+BN118-BN124</f>
        <v>50427191407.43</v>
      </c>
    </row>
    <row r="161" spans="1:66">
      <c r="E161" s="125"/>
      <c r="BN161" s="278">
        <v>-4519512450.0200043</v>
      </c>
    </row>
    <row r="162" spans="1:66">
      <c r="A162" s="124"/>
    </row>
    <row r="163" spans="1:66">
      <c r="B163" s="124" t="s">
        <v>425</v>
      </c>
      <c r="BN163" s="129"/>
    </row>
    <row r="164" spans="1:66">
      <c r="G164" s="125"/>
      <c r="BN164" s="278"/>
    </row>
    <row r="165" spans="1:66" ht="25.5">
      <c r="B165" s="126" t="s">
        <v>289</v>
      </c>
      <c r="C165" s="126" t="s">
        <v>159</v>
      </c>
      <c r="D165" s="126" t="s">
        <v>426</v>
      </c>
      <c r="E165" s="126" t="s">
        <v>427</v>
      </c>
      <c r="F165" s="126" t="s">
        <v>428</v>
      </c>
      <c r="G165" s="126" t="s">
        <v>429</v>
      </c>
      <c r="H165" s="126"/>
      <c r="I165" s="126"/>
      <c r="J165" s="126"/>
      <c r="K165" s="126"/>
      <c r="L165" s="126"/>
    </row>
    <row r="166" spans="1:66">
      <c r="B166" s="128" t="s">
        <v>149</v>
      </c>
      <c r="C166" s="128" t="s">
        <v>689</v>
      </c>
      <c r="D166" s="465">
        <v>2024</v>
      </c>
      <c r="E166" s="129">
        <v>95</v>
      </c>
      <c r="F166" s="129">
        <v>2400937009.7299995</v>
      </c>
      <c r="G166" s="465">
        <v>2026</v>
      </c>
      <c r="H166" s="128" t="s">
        <v>628</v>
      </c>
      <c r="I166" s="129"/>
      <c r="J166" s="129"/>
      <c r="K166" s="129"/>
      <c r="L166" s="129"/>
    </row>
    <row r="167" spans="1:66">
      <c r="B167" s="128" t="s">
        <v>149</v>
      </c>
      <c r="C167" s="128" t="s">
        <v>436</v>
      </c>
      <c r="D167" s="465">
        <v>2025</v>
      </c>
      <c r="E167" s="129">
        <v>70</v>
      </c>
      <c r="F167" s="129">
        <v>2558578656.96</v>
      </c>
      <c r="G167" s="465">
        <v>2026</v>
      </c>
      <c r="H167" s="128" t="s">
        <v>628</v>
      </c>
      <c r="I167" s="129"/>
      <c r="J167" s="129"/>
      <c r="K167" s="129"/>
      <c r="L167" s="129"/>
    </row>
    <row r="168" spans="1:66">
      <c r="B168" s="128" t="s">
        <v>149</v>
      </c>
      <c r="C168" s="464" t="s">
        <v>686</v>
      </c>
      <c r="D168" s="466">
        <v>2023</v>
      </c>
      <c r="E168" s="136">
        <v>80</v>
      </c>
      <c r="F168" s="477">
        <v>30485795057.389999</v>
      </c>
      <c r="G168" s="465">
        <v>2026</v>
      </c>
      <c r="H168" s="128" t="s">
        <v>694</v>
      </c>
      <c r="I168" s="129"/>
      <c r="J168" s="129"/>
      <c r="K168" s="129"/>
      <c r="L168" s="129"/>
    </row>
    <row r="169" spans="1:66">
      <c r="B169" s="128" t="s">
        <v>149</v>
      </c>
      <c r="C169" s="464" t="s">
        <v>687</v>
      </c>
      <c r="D169" s="466">
        <v>2025</v>
      </c>
      <c r="E169" s="136">
        <v>80</v>
      </c>
      <c r="F169" s="477">
        <v>30046328476.16</v>
      </c>
      <c r="G169" s="465">
        <v>2026</v>
      </c>
      <c r="H169" s="128" t="s">
        <v>694</v>
      </c>
      <c r="I169" s="129"/>
      <c r="J169" s="129"/>
      <c r="K169" s="129"/>
      <c r="L169" s="129"/>
    </row>
    <row r="170" spans="1:66">
      <c r="B170" s="128" t="s">
        <v>149</v>
      </c>
      <c r="C170" s="464" t="s">
        <v>688</v>
      </c>
      <c r="D170" s="466">
        <v>2024</v>
      </c>
      <c r="E170" s="136">
        <v>80</v>
      </c>
      <c r="F170" s="477">
        <v>3042046419.0900002</v>
      </c>
      <c r="G170" s="465">
        <v>2026</v>
      </c>
      <c r="H170" s="128" t="s">
        <v>694</v>
      </c>
      <c r="I170" s="129"/>
      <c r="J170" s="129"/>
      <c r="K170" s="129"/>
      <c r="L170" s="129"/>
    </row>
    <row r="171" spans="1:66" ht="25.5">
      <c r="B171" s="128" t="s">
        <v>149</v>
      </c>
      <c r="C171" s="128" t="s">
        <v>690</v>
      </c>
      <c r="D171" s="465">
        <v>2024</v>
      </c>
      <c r="E171" s="136">
        <v>15</v>
      </c>
      <c r="F171" s="223">
        <v>4447897367.0200005</v>
      </c>
      <c r="G171" s="465">
        <v>2027</v>
      </c>
      <c r="H171" s="128" t="s">
        <v>625</v>
      </c>
      <c r="I171" s="129"/>
      <c r="J171" s="129"/>
      <c r="K171" s="129"/>
      <c r="L171" s="129"/>
    </row>
    <row r="172" spans="1:66">
      <c r="B172" s="128" t="s">
        <v>149</v>
      </c>
      <c r="C172" s="128" t="s">
        <v>642</v>
      </c>
      <c r="D172" s="465">
        <v>2024</v>
      </c>
      <c r="E172" s="136">
        <v>80</v>
      </c>
      <c r="F172" s="223">
        <v>236363636.36000001</v>
      </c>
      <c r="G172" s="465">
        <v>2027</v>
      </c>
      <c r="H172" s="128" t="s">
        <v>625</v>
      </c>
      <c r="I172" s="129"/>
      <c r="J172" s="129"/>
      <c r="K172" s="129"/>
      <c r="L172" s="129"/>
    </row>
    <row r="173" spans="1:66">
      <c r="B173" s="128" t="s">
        <v>149</v>
      </c>
      <c r="C173" s="128" t="s">
        <v>691</v>
      </c>
      <c r="D173" s="465">
        <v>2025</v>
      </c>
      <c r="E173" s="136">
        <v>80</v>
      </c>
      <c r="F173" s="223">
        <v>5933492556.9899998</v>
      </c>
      <c r="G173" s="465">
        <v>2026</v>
      </c>
      <c r="H173" s="128" t="s">
        <v>625</v>
      </c>
      <c r="I173" s="129"/>
      <c r="J173" s="129"/>
      <c r="K173" s="129"/>
      <c r="L173" s="129"/>
    </row>
    <row r="174" spans="1:66">
      <c r="B174" s="128"/>
      <c r="C174" s="128" t="s">
        <v>692</v>
      </c>
      <c r="D174" s="465">
        <v>2024</v>
      </c>
      <c r="E174" s="136">
        <v>15</v>
      </c>
      <c r="F174" s="223">
        <v>3603706898.9499998</v>
      </c>
      <c r="G174" s="465">
        <v>2027</v>
      </c>
      <c r="H174" s="128" t="s">
        <v>625</v>
      </c>
      <c r="I174" s="161"/>
      <c r="J174" s="161"/>
      <c r="K174" s="161"/>
      <c r="L174" s="161"/>
    </row>
    <row r="175" spans="1:66">
      <c r="B175" s="128"/>
      <c r="C175" s="128" t="s">
        <v>341</v>
      </c>
      <c r="D175" s="465">
        <v>2025</v>
      </c>
      <c r="E175" s="136">
        <v>80</v>
      </c>
      <c r="F175" s="223">
        <v>5447173102.5699997</v>
      </c>
      <c r="G175" s="465">
        <v>2026</v>
      </c>
      <c r="H175" s="128" t="s">
        <v>625</v>
      </c>
      <c r="I175" s="161"/>
      <c r="J175" s="161"/>
      <c r="K175" s="161"/>
      <c r="L175" s="161"/>
    </row>
    <row r="176" spans="1:66">
      <c r="B176" s="128"/>
      <c r="C176" s="128" t="s">
        <v>693</v>
      </c>
      <c r="D176" s="465">
        <v>2025</v>
      </c>
      <c r="E176" s="136">
        <v>80</v>
      </c>
      <c r="F176" s="278">
        <v>5776721341.8500004</v>
      </c>
      <c r="G176" s="144">
        <v>2026</v>
      </c>
      <c r="H176" s="160" t="s">
        <v>629</v>
      </c>
      <c r="I176" s="161"/>
      <c r="J176" s="161"/>
      <c r="K176" s="161"/>
      <c r="L176" s="161"/>
    </row>
    <row r="177" spans="1:11">
      <c r="B177" s="128" t="s">
        <v>101</v>
      </c>
      <c r="C177" s="135" t="s">
        <v>297</v>
      </c>
      <c r="D177" s="137" t="s">
        <v>317</v>
      </c>
      <c r="E177" s="137"/>
      <c r="F177" s="132">
        <f>SUM(F166:F176)</f>
        <v>93979040523.070007</v>
      </c>
      <c r="G177" s="129" t="s">
        <v>317</v>
      </c>
    </row>
    <row r="178" spans="1:11">
      <c r="B178" s="124"/>
    </row>
    <row r="179" spans="1:11">
      <c r="B179" s="125" t="s">
        <v>317</v>
      </c>
    </row>
    <row r="180" spans="1:11">
      <c r="A180" s="124"/>
    </row>
    <row r="181" spans="1:11">
      <c r="B181" s="124" t="s">
        <v>444</v>
      </c>
    </row>
    <row r="182" spans="1:11">
      <c r="I182" s="125"/>
    </row>
    <row r="183" spans="1:11">
      <c r="B183" s="126" t="s">
        <v>289</v>
      </c>
      <c r="C183" s="126" t="s">
        <v>159</v>
      </c>
      <c r="D183" s="126" t="s">
        <v>445</v>
      </c>
      <c r="E183" s="126" t="s">
        <v>446</v>
      </c>
      <c r="F183" s="126" t="s">
        <v>447</v>
      </c>
      <c r="G183" s="126" t="s">
        <v>448</v>
      </c>
      <c r="H183" s="133" t="s">
        <v>447</v>
      </c>
      <c r="I183" s="126" t="s">
        <v>448</v>
      </c>
      <c r="K183" s="138"/>
    </row>
    <row r="184" spans="1:11">
      <c r="B184" s="128" t="s">
        <v>149</v>
      </c>
      <c r="C184" s="128" t="s">
        <v>449</v>
      </c>
      <c r="D184" s="129">
        <v>1</v>
      </c>
      <c r="E184" s="129" t="s">
        <v>450</v>
      </c>
      <c r="F184" s="129"/>
      <c r="G184" s="129"/>
      <c r="H184" s="129">
        <v>19</v>
      </c>
      <c r="I184" s="129">
        <v>20511363.719999999</v>
      </c>
      <c r="K184" s="138"/>
    </row>
    <row r="185" spans="1:11">
      <c r="B185" s="128"/>
      <c r="C185" s="128" t="s">
        <v>451</v>
      </c>
      <c r="D185" s="129">
        <v>5</v>
      </c>
      <c r="E185" s="129" t="s">
        <v>450</v>
      </c>
      <c r="F185" s="129"/>
      <c r="G185" s="129"/>
      <c r="H185" s="129">
        <v>1</v>
      </c>
      <c r="I185" s="129">
        <v>4818181.82</v>
      </c>
      <c r="K185" s="138"/>
    </row>
    <row r="186" spans="1:11">
      <c r="B186" s="128"/>
      <c r="C186" s="128" t="s">
        <v>452</v>
      </c>
      <c r="D186" s="129">
        <v>3</v>
      </c>
      <c r="E186" s="129" t="s">
        <v>453</v>
      </c>
      <c r="F186" s="129"/>
      <c r="G186" s="129"/>
      <c r="H186" s="129">
        <v>10</v>
      </c>
      <c r="I186" s="129">
        <v>81439394</v>
      </c>
      <c r="K186" s="138"/>
    </row>
    <row r="187" spans="1:11">
      <c r="B187" s="128"/>
      <c r="C187" s="128" t="s">
        <v>454</v>
      </c>
      <c r="D187" s="129">
        <v>4</v>
      </c>
      <c r="E187" s="129" t="s">
        <v>453</v>
      </c>
      <c r="F187" s="129"/>
      <c r="G187" s="129"/>
      <c r="H187" s="129">
        <v>7</v>
      </c>
      <c r="I187" s="129">
        <v>45342922.939999998</v>
      </c>
      <c r="K187" s="138"/>
    </row>
    <row r="188" spans="1:11">
      <c r="B188" s="128"/>
      <c r="C188" s="128" t="s">
        <v>455</v>
      </c>
      <c r="D188" s="129">
        <v>5</v>
      </c>
      <c r="E188" s="129" t="s">
        <v>453</v>
      </c>
      <c r="F188" s="129"/>
      <c r="G188" s="129"/>
      <c r="H188" s="129">
        <v>62</v>
      </c>
      <c r="I188" s="129">
        <v>401608746.04000002</v>
      </c>
      <c r="K188" s="138"/>
    </row>
    <row r="189" spans="1:11">
      <c r="B189" s="128"/>
      <c r="C189" s="128" t="s">
        <v>456</v>
      </c>
      <c r="D189" s="129">
        <v>2</v>
      </c>
      <c r="E189" s="129" t="s">
        <v>453</v>
      </c>
      <c r="F189" s="129"/>
      <c r="G189" s="129"/>
      <c r="H189" s="129">
        <v>5</v>
      </c>
      <c r="I189" s="129">
        <v>20517241.449999999</v>
      </c>
      <c r="K189" s="138"/>
    </row>
    <row r="190" spans="1:11">
      <c r="B190" s="128"/>
      <c r="C190" s="128" t="s">
        <v>456</v>
      </c>
      <c r="D190" s="129">
        <v>2</v>
      </c>
      <c r="E190" s="129" t="s">
        <v>450</v>
      </c>
      <c r="F190" s="129"/>
      <c r="G190" s="129"/>
      <c r="H190" s="129">
        <v>3</v>
      </c>
      <c r="I190" s="129">
        <v>10687500</v>
      </c>
      <c r="K190" s="138"/>
    </row>
    <row r="191" spans="1:11">
      <c r="B191" s="128"/>
      <c r="C191" s="128" t="s">
        <v>449</v>
      </c>
      <c r="D191" s="129">
        <v>1</v>
      </c>
      <c r="E191" s="129" t="s">
        <v>453</v>
      </c>
      <c r="F191" s="129"/>
      <c r="G191" s="129"/>
      <c r="H191" s="129">
        <v>24</v>
      </c>
      <c r="I191" s="129">
        <v>43521531.359999999</v>
      </c>
      <c r="K191" s="138"/>
    </row>
    <row r="192" spans="1:11">
      <c r="B192" s="128" t="s">
        <v>101</v>
      </c>
      <c r="C192" s="131" t="s">
        <v>297</v>
      </c>
      <c r="D192" s="129" t="s">
        <v>457</v>
      </c>
      <c r="E192" s="129" t="s">
        <v>317</v>
      </c>
      <c r="F192" s="129" t="s">
        <v>457</v>
      </c>
      <c r="G192" s="129">
        <v>923520666.51999998</v>
      </c>
      <c r="H192" s="224" t="s">
        <v>457</v>
      </c>
      <c r="I192" s="129">
        <f>SUM(I184:I191)</f>
        <v>628446881.33000004</v>
      </c>
      <c r="K192" s="138"/>
    </row>
    <row r="193" spans="1:115">
      <c r="B193" s="124" t="s">
        <v>316</v>
      </c>
    </row>
    <row r="194" spans="1:115">
      <c r="B194" s="125" t="s">
        <v>317</v>
      </c>
    </row>
    <row r="195" spans="1:115">
      <c r="A195" t="s">
        <v>317</v>
      </c>
      <c r="B195" t="s">
        <v>317</v>
      </c>
      <c r="C195" t="s">
        <v>317</v>
      </c>
      <c r="D195" t="s">
        <v>317</v>
      </c>
      <c r="BK195" s="532"/>
      <c r="BL195" s="532"/>
      <c r="BM195" s="532"/>
      <c r="BN195" s="532"/>
      <c r="BO195" s="532"/>
      <c r="BP195" s="532"/>
      <c r="BQ195" s="532"/>
      <c r="BR195" s="532"/>
      <c r="BS195" s="532"/>
      <c r="BT195" s="532"/>
      <c r="BU195" s="532"/>
      <c r="BV195" s="532"/>
      <c r="BW195" s="532"/>
      <c r="BX195" s="532"/>
      <c r="BY195" s="532"/>
      <c r="BZ195" s="532"/>
      <c r="CA195" s="532"/>
      <c r="CB195" s="532"/>
      <c r="CC195" s="532"/>
      <c r="CD195" s="532"/>
      <c r="CE195" s="532"/>
      <c r="CF195" s="532"/>
      <c r="CG195" s="532"/>
      <c r="CH195" s="532"/>
      <c r="CI195" s="532"/>
      <c r="CJ195" s="532"/>
      <c r="CK195" s="532"/>
      <c r="CL195" s="532"/>
      <c r="CM195" s="532"/>
      <c r="CN195" s="532"/>
      <c r="CO195" s="532"/>
      <c r="CP195" s="532"/>
      <c r="CQ195" s="532"/>
      <c r="CR195" s="532"/>
      <c r="CS195" s="532"/>
      <c r="CT195" s="532"/>
      <c r="CU195" s="532"/>
      <c r="CV195" s="532"/>
      <c r="CW195" s="532"/>
      <c r="CX195" s="532"/>
      <c r="CY195" s="532"/>
      <c r="CZ195" s="532"/>
      <c r="DA195" s="532"/>
      <c r="DB195" s="532"/>
      <c r="DC195" s="532"/>
      <c r="DD195" s="532"/>
      <c r="DE195" s="532"/>
      <c r="DF195" s="532"/>
      <c r="DG195" s="532"/>
      <c r="DH195" s="532"/>
      <c r="DI195" s="532"/>
      <c r="DJ195" s="532"/>
      <c r="DK195" s="532"/>
    </row>
    <row r="196" spans="1:115">
      <c r="E196" s="125"/>
    </row>
    <row r="197" spans="1:115">
      <c r="E197" s="125"/>
    </row>
    <row r="198" spans="1:115">
      <c r="A198" s="124"/>
    </row>
    <row r="199" spans="1:115" ht="15.75" thickBot="1">
      <c r="B199" s="124" t="s">
        <v>458</v>
      </c>
    </row>
    <row r="200" spans="1:115">
      <c r="E200" s="125"/>
      <c r="F200" s="543" t="s">
        <v>626</v>
      </c>
      <c r="G200" s="560"/>
      <c r="H200" s="543" t="s">
        <v>627</v>
      </c>
      <c r="I200" s="560"/>
      <c r="J200" s="543" t="s">
        <v>629</v>
      </c>
      <c r="K200" s="560"/>
    </row>
    <row r="201" spans="1:115">
      <c r="B201" s="126" t="s">
        <v>289</v>
      </c>
      <c r="C201" s="126" t="s">
        <v>159</v>
      </c>
      <c r="D201" s="126" t="s">
        <v>151</v>
      </c>
      <c r="E201" s="127" t="s">
        <v>150</v>
      </c>
      <c r="F201" s="229" t="s">
        <v>151</v>
      </c>
      <c r="G201" s="230" t="s">
        <v>150</v>
      </c>
      <c r="H201" s="227" t="s">
        <v>151</v>
      </c>
      <c r="I201" s="228" t="s">
        <v>150</v>
      </c>
      <c r="J201" s="233" t="s">
        <v>151</v>
      </c>
      <c r="K201" s="234" t="s">
        <v>150</v>
      </c>
    </row>
    <row r="202" spans="1:115">
      <c r="B202" s="128" t="s">
        <v>149</v>
      </c>
      <c r="C202" s="139" t="s">
        <v>459</v>
      </c>
      <c r="D202" s="129"/>
      <c r="E202" s="130"/>
      <c r="F202" s="459">
        <v>344109498.95999998</v>
      </c>
      <c r="G202" s="459">
        <v>176118560.13999999</v>
      </c>
      <c r="H202" s="235">
        <v>70809587.120000005</v>
      </c>
      <c r="I202" s="236">
        <v>234941625.23999998</v>
      </c>
      <c r="J202" s="241">
        <v>111138005.66</v>
      </c>
      <c r="K202" s="242">
        <v>640086091.75999999</v>
      </c>
    </row>
    <row r="203" spans="1:115">
      <c r="B203" s="128"/>
      <c r="C203" s="128" t="s">
        <v>643</v>
      </c>
      <c r="D203" s="129"/>
      <c r="E203" s="130"/>
      <c r="F203" s="237"/>
      <c r="G203" s="459">
        <v>830929814</v>
      </c>
      <c r="H203" s="235"/>
      <c r="I203" s="236"/>
      <c r="J203" s="241"/>
      <c r="K203" s="242"/>
    </row>
    <row r="204" spans="1:115" ht="15.75" thickBot="1">
      <c r="B204" s="128" t="s">
        <v>317</v>
      </c>
      <c r="C204" s="140" t="s">
        <v>297</v>
      </c>
      <c r="D204" s="141">
        <f t="shared" ref="D204:I204" si="187">SUM(D202:D203)</f>
        <v>0</v>
      </c>
      <c r="E204" s="350">
        <f t="shared" si="187"/>
        <v>0</v>
      </c>
      <c r="F204" s="351">
        <f t="shared" si="187"/>
        <v>344109498.95999998</v>
      </c>
      <c r="G204" s="352">
        <f t="shared" si="187"/>
        <v>1007048374.14</v>
      </c>
      <c r="H204" s="353">
        <f t="shared" si="187"/>
        <v>70809587.120000005</v>
      </c>
      <c r="I204" s="354">
        <f t="shared" si="187"/>
        <v>234941625.23999998</v>
      </c>
      <c r="J204" s="355">
        <f>SUM(J202:J203)</f>
        <v>111138005.66</v>
      </c>
      <c r="K204" s="356">
        <f>SUM(K202:K203)</f>
        <v>640086091.75999999</v>
      </c>
    </row>
    <row r="205" spans="1:115">
      <c r="B205" s="124"/>
    </row>
    <row r="206" spans="1:115">
      <c r="B206" s="125" t="s">
        <v>317</v>
      </c>
    </row>
    <row r="207" spans="1:115">
      <c r="A207" t="s">
        <v>317</v>
      </c>
      <c r="B207" t="s">
        <v>317</v>
      </c>
      <c r="C207" t="s">
        <v>317</v>
      </c>
      <c r="D207" t="s">
        <v>317</v>
      </c>
      <c r="BK207" s="532"/>
      <c r="BL207" s="532"/>
      <c r="BM207" s="532"/>
      <c r="BN207" s="532"/>
      <c r="BO207" s="532"/>
      <c r="BP207" s="532"/>
      <c r="BQ207" s="532"/>
      <c r="BR207" s="532"/>
      <c r="BS207" s="532"/>
      <c r="BT207" s="532"/>
      <c r="BU207" s="532"/>
      <c r="BV207" s="532"/>
      <c r="BW207" s="532"/>
      <c r="BX207" s="532"/>
      <c r="BY207" s="532"/>
      <c r="BZ207" s="532"/>
      <c r="CA207" s="532"/>
      <c r="CB207" s="532"/>
      <c r="CC207" s="532"/>
      <c r="CD207" s="532"/>
      <c r="CE207" s="532"/>
      <c r="CF207" s="532"/>
      <c r="CG207" s="532"/>
      <c r="CH207" s="532"/>
      <c r="CI207" s="532"/>
      <c r="CJ207" s="532"/>
      <c r="CK207" s="532"/>
      <c r="CL207" s="532"/>
      <c r="CM207" s="532"/>
      <c r="CN207" s="532"/>
      <c r="CO207" s="532"/>
      <c r="CP207" s="532"/>
      <c r="CQ207" s="532"/>
      <c r="CR207" s="532"/>
      <c r="CS207" s="532"/>
      <c r="CT207" s="532"/>
      <c r="CU207" s="532"/>
      <c r="CV207" s="532"/>
      <c r="CW207" s="532"/>
      <c r="CX207" s="532"/>
      <c r="CY207" s="532"/>
      <c r="CZ207" s="532"/>
      <c r="DA207" s="532"/>
      <c r="DB207" s="532"/>
      <c r="DC207" s="532"/>
      <c r="DD207" s="532"/>
      <c r="DE207" s="532"/>
      <c r="DF207" s="532"/>
      <c r="DG207" s="532"/>
      <c r="DH207" s="532"/>
      <c r="DI207" s="532"/>
      <c r="DJ207" s="532"/>
      <c r="DK207" s="532"/>
    </row>
    <row r="208" spans="1:115">
      <c r="E208" s="125"/>
    </row>
    <row r="209" spans="1:115">
      <c r="E209" s="125"/>
    </row>
    <row r="210" spans="1:115">
      <c r="A210" s="124"/>
    </row>
    <row r="211" spans="1:115" ht="15.75" thickBot="1">
      <c r="B211" s="124" t="s">
        <v>460</v>
      </c>
    </row>
    <row r="212" spans="1:115">
      <c r="E212" s="125"/>
      <c r="F212" s="543" t="s">
        <v>625</v>
      </c>
      <c r="G212" s="544"/>
      <c r="H212" s="543" t="s">
        <v>626</v>
      </c>
      <c r="I212" s="560"/>
      <c r="J212" s="543" t="s">
        <v>627</v>
      </c>
      <c r="K212" s="560"/>
      <c r="L212" s="543" t="s">
        <v>628</v>
      </c>
      <c r="M212" s="560"/>
      <c r="N212" s="543" t="s">
        <v>629</v>
      </c>
      <c r="O212" s="560"/>
      <c r="P212" s="543" t="s">
        <v>630</v>
      </c>
      <c r="Q212" s="560"/>
      <c r="R212" s="543" t="s">
        <v>631</v>
      </c>
      <c r="S212" s="560"/>
      <c r="T212" s="543" t="s">
        <v>632</v>
      </c>
      <c r="U212" s="560"/>
      <c r="V212" s="543" t="s">
        <v>633</v>
      </c>
      <c r="W212" s="560"/>
      <c r="X212" s="543" t="s">
        <v>634</v>
      </c>
      <c r="Y212" s="560"/>
      <c r="Z212" s="543" t="s">
        <v>635</v>
      </c>
      <c r="AA212" s="560"/>
      <c r="AB212" s="543" t="s">
        <v>637</v>
      </c>
      <c r="AC212" s="560"/>
    </row>
    <row r="213" spans="1:115" ht="25.5">
      <c r="B213" s="126" t="s">
        <v>289</v>
      </c>
      <c r="C213" s="126" t="s">
        <v>159</v>
      </c>
      <c r="D213" s="126" t="s">
        <v>151</v>
      </c>
      <c r="E213" s="127" t="s">
        <v>150</v>
      </c>
      <c r="F213" s="227" t="s">
        <v>151</v>
      </c>
      <c r="G213" s="228" t="s">
        <v>150</v>
      </c>
      <c r="H213" s="229" t="s">
        <v>151</v>
      </c>
      <c r="I213" s="230" t="s">
        <v>150</v>
      </c>
      <c r="J213" s="227" t="s">
        <v>151</v>
      </c>
      <c r="K213" s="228" t="s">
        <v>150</v>
      </c>
      <c r="L213" s="231" t="s">
        <v>151</v>
      </c>
      <c r="M213" s="258" t="s">
        <v>150</v>
      </c>
      <c r="N213" s="233" t="s">
        <v>151</v>
      </c>
      <c r="O213" s="234" t="s">
        <v>150</v>
      </c>
      <c r="P213" s="126" t="s">
        <v>151</v>
      </c>
      <c r="Q213" s="127" t="s">
        <v>150</v>
      </c>
      <c r="R213" s="142" t="s">
        <v>151</v>
      </c>
      <c r="S213" s="142" t="s">
        <v>150</v>
      </c>
      <c r="T213" s="231" t="s">
        <v>150</v>
      </c>
      <c r="U213" s="258" t="s">
        <v>150</v>
      </c>
      <c r="V213" s="231" t="s">
        <v>150</v>
      </c>
      <c r="W213" s="258" t="s">
        <v>150</v>
      </c>
      <c r="X213" s="231" t="s">
        <v>150</v>
      </c>
      <c r="Y213" s="258" t="s">
        <v>150</v>
      </c>
      <c r="Z213" s="231" t="s">
        <v>150</v>
      </c>
      <c r="AA213" s="258" t="s">
        <v>150</v>
      </c>
      <c r="AB213" s="231" t="s">
        <v>150</v>
      </c>
      <c r="AC213" s="258" t="s">
        <v>150</v>
      </c>
    </row>
    <row r="214" spans="1:115">
      <c r="B214" s="128" t="s">
        <v>343</v>
      </c>
      <c r="C214" s="128" t="s">
        <v>461</v>
      </c>
      <c r="D214" s="129">
        <f>+F214+H214+J214+L214+N214+P214+R214+T214+V214+X214+Z214</f>
        <v>91123915838.869995</v>
      </c>
      <c r="E214" s="129">
        <f>+G214+I214+K214+M214+O214+Q214+S214+U214+W214+Y214+AA214+AC214</f>
        <v>52205165615.140007</v>
      </c>
      <c r="F214" s="235">
        <v>29310333269.799999</v>
      </c>
      <c r="G214" s="236">
        <v>36193077122.239998</v>
      </c>
      <c r="H214" s="237">
        <v>3132407705.6500001</v>
      </c>
      <c r="I214" s="238">
        <v>7299816920.1099997</v>
      </c>
      <c r="J214" s="235">
        <v>716767620.12</v>
      </c>
      <c r="K214" s="236">
        <v>427036186.67000002</v>
      </c>
      <c r="L214" s="239">
        <v>3122899471.0599999</v>
      </c>
      <c r="M214" s="262">
        <v>4108124103.21</v>
      </c>
      <c r="N214" s="241">
        <v>5498446713.0299997</v>
      </c>
      <c r="O214" s="242">
        <v>5896374880.2200003</v>
      </c>
      <c r="P214" s="129">
        <v>15995127899.280001</v>
      </c>
      <c r="Q214" s="130">
        <v>31963336879.27</v>
      </c>
      <c r="R214" s="144">
        <v>33307692059.650002</v>
      </c>
      <c r="S214" s="144">
        <v>31290670521.689999</v>
      </c>
      <c r="T214" s="62">
        <v>231400144.63999999</v>
      </c>
      <c r="U214" s="262">
        <v>-77958445.280000001</v>
      </c>
      <c r="V214" s="62">
        <v>-31010450.239999998</v>
      </c>
      <c r="W214" s="62">
        <v>-32036911.609999798</v>
      </c>
      <c r="X214" s="239">
        <v>-38621954.009999998</v>
      </c>
      <c r="Y214" s="262">
        <v>-13030077.939999999</v>
      </c>
      <c r="Z214" s="62">
        <v>-121526640.11</v>
      </c>
      <c r="AA214" s="62">
        <v>110988665.66</v>
      </c>
      <c r="AB214" s="239"/>
      <c r="AC214" s="262">
        <v>-64961234229.099998</v>
      </c>
    </row>
    <row r="215" spans="1:115">
      <c r="B215" s="128" t="s">
        <v>322</v>
      </c>
      <c r="C215" s="128" t="s">
        <v>462</v>
      </c>
      <c r="D215" s="129">
        <f t="shared" ref="D215:E216" si="188">+F215+H215+J215+L215+N215+P215+R215+T215+V215+X215+Z215</f>
        <v>0</v>
      </c>
      <c r="E215" s="129">
        <f t="shared" si="188"/>
        <v>0</v>
      </c>
      <c r="F215" s="235"/>
      <c r="G215" s="236"/>
      <c r="H215" s="237"/>
      <c r="I215" s="238"/>
      <c r="J215" s="235"/>
      <c r="K215" s="236"/>
      <c r="L215" s="357"/>
      <c r="M215" s="262"/>
      <c r="N215" s="241"/>
      <c r="O215" s="242"/>
      <c r="P215" s="129"/>
      <c r="Q215" s="130"/>
      <c r="R215" s="144"/>
      <c r="S215" s="144"/>
      <c r="T215" s="357"/>
      <c r="U215" s="262"/>
      <c r="V215" s="357"/>
      <c r="W215" s="262"/>
      <c r="X215" s="357"/>
      <c r="Y215" s="262"/>
      <c r="Z215" s="357"/>
      <c r="AA215" s="262"/>
      <c r="AB215" s="357"/>
      <c r="AC215" s="262"/>
    </row>
    <row r="216" spans="1:115">
      <c r="B216" s="128" t="s">
        <v>463</v>
      </c>
      <c r="C216" s="128"/>
      <c r="D216" s="129">
        <f t="shared" si="188"/>
        <v>0</v>
      </c>
      <c r="E216" s="129">
        <f t="shared" si="188"/>
        <v>0</v>
      </c>
      <c r="F216" s="235"/>
      <c r="G216" s="236"/>
      <c r="H216" s="237"/>
      <c r="I216" s="238"/>
      <c r="J216" s="235"/>
      <c r="K216" s="236"/>
      <c r="L216" s="357"/>
      <c r="M216" s="262"/>
      <c r="N216" s="241"/>
      <c r="O216" s="242"/>
      <c r="P216" s="129"/>
      <c r="Q216" s="130"/>
      <c r="R216" s="144"/>
      <c r="S216" s="144"/>
      <c r="T216" s="357"/>
      <c r="U216" s="262"/>
      <c r="V216" s="357"/>
      <c r="W216" s="262"/>
      <c r="X216" s="357"/>
      <c r="Y216" s="262"/>
      <c r="Z216" s="357"/>
      <c r="AA216" s="262"/>
      <c r="AB216" s="357"/>
      <c r="AC216" s="262"/>
    </row>
    <row r="217" spans="1:115" ht="15.75" thickBot="1">
      <c r="B217" s="128" t="s">
        <v>317</v>
      </c>
      <c r="C217" s="135" t="s">
        <v>297</v>
      </c>
      <c r="D217" s="132">
        <f>SUM(D214:D216)</f>
        <v>91123915838.869995</v>
      </c>
      <c r="E217" s="245">
        <f t="shared" ref="E217:Q217" si="189">SUM(E214:E216)</f>
        <v>52205165615.140007</v>
      </c>
      <c r="F217" s="246">
        <f t="shared" si="189"/>
        <v>29310333269.799999</v>
      </c>
      <c r="G217" s="271">
        <f t="shared" si="189"/>
        <v>36193077122.239998</v>
      </c>
      <c r="H217" s="248">
        <f t="shared" si="189"/>
        <v>3132407705.6500001</v>
      </c>
      <c r="I217" s="273">
        <f t="shared" si="189"/>
        <v>7299816920.1099997</v>
      </c>
      <c r="J217" s="246">
        <f t="shared" si="189"/>
        <v>716767620.12</v>
      </c>
      <c r="K217" s="271">
        <f t="shared" si="189"/>
        <v>427036186.67000002</v>
      </c>
      <c r="L217" s="246">
        <f t="shared" si="189"/>
        <v>3122899471.0599999</v>
      </c>
      <c r="M217" s="297">
        <f t="shared" si="189"/>
        <v>4108124103.21</v>
      </c>
      <c r="N217" s="252">
        <f t="shared" si="189"/>
        <v>5498446713.0299997</v>
      </c>
      <c r="O217" s="269">
        <f t="shared" si="189"/>
        <v>5896374880.2200003</v>
      </c>
      <c r="P217" s="132">
        <f t="shared" si="189"/>
        <v>15995127899.280001</v>
      </c>
      <c r="Q217" s="245">
        <f t="shared" si="189"/>
        <v>31963336879.27</v>
      </c>
      <c r="R217" s="173">
        <f>SUM(R214:R216)</f>
        <v>33307692059.650002</v>
      </c>
      <c r="S217" s="173">
        <f>SUM(S214:S216)</f>
        <v>31290670521.689999</v>
      </c>
      <c r="T217" s="246"/>
      <c r="U217" s="297"/>
      <c r="V217" s="246"/>
      <c r="W217" s="297"/>
      <c r="X217" s="246"/>
      <c r="Y217" s="297"/>
      <c r="Z217" s="246"/>
      <c r="AA217" s="297"/>
      <c r="AB217" s="246"/>
      <c r="AC217" s="297"/>
    </row>
    <row r="218" spans="1:115">
      <c r="A218" t="s">
        <v>317</v>
      </c>
      <c r="B218" t="s">
        <v>317</v>
      </c>
      <c r="C218" t="s">
        <v>317</v>
      </c>
      <c r="D218" s="146">
        <f>+D217-'[55]Disclosure 2024'!D212</f>
        <v>38040525792.419998</v>
      </c>
      <c r="G218" s="278">
        <v>8015434960.6199999</v>
      </c>
      <c r="I218" s="278">
        <v>3486825329.4200001</v>
      </c>
      <c r="K218" s="278">
        <v>286127150.80000001</v>
      </c>
      <c r="M218" s="278">
        <v>3796977573.7399998</v>
      </c>
      <c r="O218" s="278">
        <v>5341166848.0200005</v>
      </c>
      <c r="Q218">
        <v>0</v>
      </c>
      <c r="S218" s="62">
        <v>31290670521.689999</v>
      </c>
      <c r="U218" s="278">
        <v>-77958445.280000001</v>
      </c>
      <c r="W218" s="62">
        <v>-32036911.609999798</v>
      </c>
      <c r="Y218" s="278">
        <v>-13030077.939999999</v>
      </c>
      <c r="Z218" s="358"/>
      <c r="AA218" s="62">
        <v>110988665.66</v>
      </c>
      <c r="BK218" s="532"/>
      <c r="BL218" s="532"/>
      <c r="BM218" s="532"/>
      <c r="BN218" s="532"/>
      <c r="BO218" s="532"/>
      <c r="BP218" s="532"/>
      <c r="BQ218" s="532"/>
      <c r="BR218" s="532"/>
      <c r="BS218" s="532"/>
      <c r="BT218" s="532"/>
      <c r="BU218" s="532"/>
      <c r="BV218" s="532"/>
      <c r="BW218" s="532"/>
      <c r="BX218" s="532"/>
      <c r="BY218" s="532"/>
      <c r="BZ218" s="532"/>
      <c r="CA218" s="532"/>
      <c r="CB218" s="532"/>
      <c r="CC218" s="532"/>
      <c r="CD218" s="532"/>
      <c r="CE218" s="532"/>
      <c r="CF218" s="532"/>
      <c r="CG218" s="532"/>
      <c r="CH218" s="532"/>
      <c r="CI218" s="532"/>
      <c r="CJ218" s="532"/>
      <c r="CK218" s="532"/>
      <c r="CL218" s="532"/>
      <c r="CM218" s="532"/>
      <c r="CN218" s="532"/>
      <c r="CO218" s="532"/>
      <c r="CP218" s="532"/>
      <c r="CQ218" s="532"/>
      <c r="CR218" s="532"/>
      <c r="CS218" s="532"/>
      <c r="CT218" s="532"/>
      <c r="CU218" s="532"/>
      <c r="CV218" s="532"/>
      <c r="CW218" s="532"/>
      <c r="CX218" s="532"/>
      <c r="CY218" s="532"/>
      <c r="CZ218" s="532"/>
      <c r="DA218" s="532"/>
      <c r="DB218" s="532"/>
      <c r="DC218" s="532"/>
      <c r="DD218" s="532"/>
      <c r="DE218" s="532"/>
      <c r="DF218" s="532"/>
      <c r="DG218" s="532"/>
      <c r="DH218" s="532"/>
      <c r="DI218" s="532"/>
      <c r="DJ218" s="532"/>
      <c r="DK218" s="532"/>
    </row>
    <row r="219" spans="1:115">
      <c r="E219" s="125"/>
      <c r="G219" s="278">
        <v>-28177642161.619999</v>
      </c>
      <c r="I219" s="279">
        <v>-3812991590.6900001</v>
      </c>
      <c r="K219" s="278">
        <v>-140909035.84999999</v>
      </c>
      <c r="M219" s="279">
        <v>-311146529.47000003</v>
      </c>
      <c r="O219" s="279">
        <v>-555208032.20000005</v>
      </c>
      <c r="Q219" s="279">
        <v>-31963336879.27</v>
      </c>
      <c r="S219" s="278">
        <v>-4883823203</v>
      </c>
      <c r="U219">
        <v>-2665647239.0700002</v>
      </c>
      <c r="W219">
        <v>-1726113345.99</v>
      </c>
      <c r="Y219">
        <v>-363405184.74000001</v>
      </c>
    </row>
    <row r="220" spans="1:115">
      <c r="E220" s="125"/>
      <c r="G220" s="278">
        <f>+G218-G219-G217</f>
        <v>0</v>
      </c>
      <c r="I220" s="115">
        <f>+I218-I219-I217</f>
        <v>0</v>
      </c>
      <c r="K220" s="278">
        <f>+K218-K219-K217</f>
        <v>-2.0000040531158447E-2</v>
      </c>
      <c r="M220" s="115">
        <f>+M218-M219-M217</f>
        <v>0</v>
      </c>
      <c r="O220" s="115">
        <f>+O218-O219-O217</f>
        <v>0</v>
      </c>
      <c r="Q220" s="115">
        <f>+Q218-Q219-Q217</f>
        <v>0</v>
      </c>
      <c r="S220" s="278">
        <f>+S218-S219-S217</f>
        <v>4883823203.0000038</v>
      </c>
    </row>
    <row r="221" spans="1:115">
      <c r="A221" s="124"/>
    </row>
    <row r="222" spans="1:115" ht="15.75" thickBot="1">
      <c r="B222" s="124" t="s">
        <v>464</v>
      </c>
    </row>
    <row r="223" spans="1:115">
      <c r="E223" s="125"/>
      <c r="F223" s="538" t="s">
        <v>625</v>
      </c>
      <c r="G223" s="539"/>
      <c r="H223" s="538" t="s">
        <v>626</v>
      </c>
      <c r="I223" s="539"/>
      <c r="J223" s="538" t="s">
        <v>627</v>
      </c>
      <c r="K223" s="539"/>
      <c r="L223" s="538" t="s">
        <v>628</v>
      </c>
      <c r="M223" s="539"/>
      <c r="N223" s="538" t="s">
        <v>629</v>
      </c>
      <c r="O223" s="539"/>
      <c r="P223" s="538" t="s">
        <v>630</v>
      </c>
      <c r="Q223" s="539"/>
      <c r="R223" s="538" t="s">
        <v>631</v>
      </c>
      <c r="S223" s="539"/>
      <c r="T223" s="538" t="s">
        <v>632</v>
      </c>
      <c r="U223" s="539"/>
      <c r="V223" s="538" t="s">
        <v>633</v>
      </c>
      <c r="W223" s="539"/>
      <c r="X223" s="538" t="s">
        <v>634</v>
      </c>
      <c r="Y223" s="539"/>
      <c r="Z223" s="538" t="s">
        <v>635</v>
      </c>
      <c r="AA223" s="539"/>
    </row>
    <row r="224" spans="1:115" ht="25.5">
      <c r="B224" s="126" t="s">
        <v>289</v>
      </c>
      <c r="C224" s="126" t="s">
        <v>159</v>
      </c>
      <c r="D224" s="126" t="s">
        <v>151</v>
      </c>
      <c r="E224" s="127" t="s">
        <v>150</v>
      </c>
      <c r="F224" s="359" t="s">
        <v>151</v>
      </c>
      <c r="G224" s="360" t="s">
        <v>150</v>
      </c>
      <c r="H224" s="229" t="s">
        <v>151</v>
      </c>
      <c r="I224" s="230" t="s">
        <v>150</v>
      </c>
      <c r="J224" s="227" t="s">
        <v>151</v>
      </c>
      <c r="K224" s="228" t="s">
        <v>150</v>
      </c>
      <c r="L224" s="231" t="s">
        <v>151</v>
      </c>
      <c r="M224" s="258" t="s">
        <v>150</v>
      </c>
      <c r="N224" s="227" t="s">
        <v>151</v>
      </c>
      <c r="O224" s="228" t="s">
        <v>150</v>
      </c>
      <c r="P224" s="126" t="s">
        <v>151</v>
      </c>
      <c r="Q224" s="127" t="s">
        <v>150</v>
      </c>
      <c r="R224" s="142" t="s">
        <v>151</v>
      </c>
      <c r="S224" s="142" t="s">
        <v>150</v>
      </c>
      <c r="T224" s="227" t="s">
        <v>151</v>
      </c>
      <c r="U224" s="228" t="s">
        <v>150</v>
      </c>
      <c r="V224" s="227" t="s">
        <v>151</v>
      </c>
      <c r="W224" s="228" t="s">
        <v>150</v>
      </c>
      <c r="X224" s="227" t="s">
        <v>151</v>
      </c>
      <c r="Y224" s="228" t="s">
        <v>150</v>
      </c>
      <c r="Z224" s="227" t="s">
        <v>151</v>
      </c>
      <c r="AA224" s="228" t="s">
        <v>150</v>
      </c>
    </row>
    <row r="225" spans="1:115">
      <c r="B225" s="128" t="s">
        <v>343</v>
      </c>
      <c r="C225" s="139" t="s">
        <v>465</v>
      </c>
      <c r="D225" s="129">
        <f>+F225+H225+J225+L225+N225+P225+R225+T225+V225+X225+Z225</f>
        <v>1807826205.47</v>
      </c>
      <c r="E225" s="129">
        <f>+G225+I225+K225+M225+O225+Q225+S225+U225+W225+Y225+AA225</f>
        <v>1270164048.98</v>
      </c>
      <c r="F225" s="361"/>
      <c r="G225" s="362"/>
      <c r="H225" s="237">
        <v>0</v>
      </c>
      <c r="I225" s="238">
        <v>792541269.92999995</v>
      </c>
      <c r="J225" s="235">
        <v>586972161.92999995</v>
      </c>
      <c r="K225" s="236"/>
      <c r="L225" s="239">
        <v>517422633.02999997</v>
      </c>
      <c r="M225" s="262"/>
      <c r="N225" s="235">
        <v>422263815.79000002</v>
      </c>
      <c r="O225" s="236"/>
      <c r="P225" s="129">
        <v>281167594.72000003</v>
      </c>
      <c r="Q225" s="130">
        <v>477622779.05000001</v>
      </c>
      <c r="R225" s="144"/>
      <c r="S225" s="144"/>
      <c r="T225" s="235"/>
      <c r="U225" s="236"/>
      <c r="V225" s="235"/>
      <c r="W225" s="236"/>
      <c r="X225" s="235"/>
      <c r="Y225" s="236"/>
      <c r="Z225" s="235"/>
      <c r="AA225" s="236"/>
    </row>
    <row r="226" spans="1:115">
      <c r="B226" s="128" t="s">
        <v>322</v>
      </c>
      <c r="C226" s="139" t="s">
        <v>466</v>
      </c>
      <c r="D226" s="129">
        <f t="shared" ref="D226:E230" si="190">+F226+H226+J226+L226+N226+P226+R226+T226+V226+X226+Z226</f>
        <v>1817108062.8499999</v>
      </c>
      <c r="E226" s="129">
        <f t="shared" si="190"/>
        <v>4431078814.6000004</v>
      </c>
      <c r="F226" s="361">
        <v>403369873.60000002</v>
      </c>
      <c r="G226" s="362">
        <v>11765469.73</v>
      </c>
      <c r="H226" s="237">
        <v>527808568.97000003</v>
      </c>
      <c r="I226" s="238">
        <v>1655004803.1400001</v>
      </c>
      <c r="J226" s="235">
        <v>2799992.37</v>
      </c>
      <c r="K226" s="236">
        <v>938778334.26999998</v>
      </c>
      <c r="L226" s="239">
        <v>282318669.60000002</v>
      </c>
      <c r="M226" s="262"/>
      <c r="N226" s="235">
        <v>594430244.48000002</v>
      </c>
      <c r="O226" s="236">
        <v>1352589888.6099999</v>
      </c>
      <c r="P226" s="129"/>
      <c r="Q226" s="130">
        <v>472940318.85000002</v>
      </c>
      <c r="R226" s="144">
        <v>6380713.8300000001</v>
      </c>
      <c r="S226" s="144"/>
      <c r="T226" s="235"/>
      <c r="U226" s="236"/>
      <c r="V226" s="235"/>
      <c r="W226" s="236"/>
      <c r="X226" s="235"/>
      <c r="Y226" s="236"/>
      <c r="Z226" s="235"/>
      <c r="AA226" s="236"/>
    </row>
    <row r="227" spans="1:115">
      <c r="B227" s="128" t="s">
        <v>463</v>
      </c>
      <c r="C227" s="139" t="s">
        <v>467</v>
      </c>
      <c r="D227" s="129">
        <f t="shared" si="190"/>
        <v>768127857.50999999</v>
      </c>
      <c r="E227" s="129">
        <f t="shared" si="190"/>
        <v>1055847592.71</v>
      </c>
      <c r="F227" s="361">
        <v>16383425.58</v>
      </c>
      <c r="G227" s="362">
        <v>201552616.88</v>
      </c>
      <c r="H227" s="237">
        <v>56062238.590000004</v>
      </c>
      <c r="I227" s="238">
        <v>53322771.590000004</v>
      </c>
      <c r="J227" s="235">
        <v>57429433.32</v>
      </c>
      <c r="K227" s="236">
        <v>45154487.390000001</v>
      </c>
      <c r="L227" s="239"/>
      <c r="M227" s="262"/>
      <c r="N227" s="235">
        <v>12445241.16</v>
      </c>
      <c r="O227" s="236">
        <v>6176521.7000000002</v>
      </c>
      <c r="P227" s="129">
        <v>128282.01</v>
      </c>
      <c r="Q227" s="130"/>
      <c r="R227" s="144">
        <v>625679236.85000002</v>
      </c>
      <c r="S227" s="144">
        <v>749641195.14999998</v>
      </c>
      <c r="T227" s="235"/>
      <c r="U227" s="236"/>
      <c r="V227" s="235"/>
      <c r="W227" s="236"/>
      <c r="X227" s="235"/>
      <c r="Y227" s="236"/>
      <c r="Z227" s="235"/>
      <c r="AA227" s="236"/>
    </row>
    <row r="228" spans="1:115">
      <c r="B228" s="128" t="s">
        <v>468</v>
      </c>
      <c r="C228" s="139" t="s">
        <v>469</v>
      </c>
      <c r="D228" s="129">
        <f t="shared" si="190"/>
        <v>5801404796.5</v>
      </c>
      <c r="E228" s="129">
        <f t="shared" si="190"/>
        <v>7890726298.8699999</v>
      </c>
      <c r="F228" s="361">
        <v>50741346.5</v>
      </c>
      <c r="G228" s="362">
        <v>398554235.39999998</v>
      </c>
      <c r="H228" s="237"/>
      <c r="I228" s="238"/>
      <c r="J228" s="235"/>
      <c r="K228" s="236"/>
      <c r="L228" s="239">
        <v>994100667.00999999</v>
      </c>
      <c r="M228" s="262">
        <v>1231089132.01</v>
      </c>
      <c r="N228" s="235">
        <v>4743801355.3400002</v>
      </c>
      <c r="O228" s="236">
        <v>6261082931.46</v>
      </c>
      <c r="P228" s="129"/>
      <c r="Q228" s="130"/>
      <c r="R228" s="144">
        <v>12761427.65</v>
      </c>
      <c r="S228" s="144"/>
      <c r="T228" s="235"/>
      <c r="U228" s="236"/>
      <c r="V228" s="235"/>
      <c r="W228" s="236"/>
      <c r="X228" s="235"/>
      <c r="Y228" s="236"/>
      <c r="Z228" s="235"/>
      <c r="AA228" s="236"/>
    </row>
    <row r="229" spans="1:115" s="363" customFormat="1">
      <c r="B229" s="364" t="s">
        <v>470</v>
      </c>
      <c r="C229" s="365" t="s">
        <v>471</v>
      </c>
      <c r="D229" s="129">
        <f t="shared" si="190"/>
        <v>344181773.45999998</v>
      </c>
      <c r="E229" s="129">
        <f>+G229+I229+K229+M229+O229+Q229+S229+U229+W229+Y229+AA229-E232</f>
        <v>887157544.57989883</v>
      </c>
      <c r="F229" s="366"/>
      <c r="G229" s="367"/>
      <c r="H229" s="368">
        <v>284115376.22000003</v>
      </c>
      <c r="I229" s="369">
        <v>680355035.63999999</v>
      </c>
      <c r="J229" s="370"/>
      <c r="K229" s="371">
        <v>3203848.55</v>
      </c>
      <c r="L229" s="372"/>
      <c r="M229" s="373">
        <v>32824205.739999998</v>
      </c>
      <c r="N229" s="370"/>
      <c r="O229" s="371"/>
      <c r="P229" s="129">
        <v>2567862.84</v>
      </c>
      <c r="Q229" s="130">
        <v>6907019.7199999997</v>
      </c>
      <c r="R229" s="144">
        <v>21373004.399999999</v>
      </c>
      <c r="S229" s="144">
        <v>71394825.680000007</v>
      </c>
      <c r="T229" s="62">
        <v>640390</v>
      </c>
      <c r="U229" s="62">
        <v>21910950</v>
      </c>
      <c r="V229" s="62">
        <v>35485140</v>
      </c>
      <c r="W229" s="62">
        <v>70561800</v>
      </c>
      <c r="X229" s="370"/>
      <c r="Y229" s="371"/>
      <c r="Z229" s="370"/>
      <c r="AA229" s="371"/>
    </row>
    <row r="230" spans="1:115">
      <c r="B230" s="128" t="s">
        <v>472</v>
      </c>
      <c r="C230" s="374" t="s">
        <v>473</v>
      </c>
      <c r="D230" s="129">
        <f t="shared" si="190"/>
        <v>408637564.80000001</v>
      </c>
      <c r="E230" s="129">
        <f t="shared" si="190"/>
        <v>904592560.27999997</v>
      </c>
      <c r="F230" s="361">
        <v>301320570.25999999</v>
      </c>
      <c r="G230" s="362"/>
      <c r="H230" s="237"/>
      <c r="I230" s="238"/>
      <c r="J230" s="235"/>
      <c r="K230" s="236"/>
      <c r="L230" s="357"/>
      <c r="M230" s="262"/>
      <c r="N230" s="235">
        <v>107316994.54000001</v>
      </c>
      <c r="O230" s="236">
        <v>55521071.539999999</v>
      </c>
      <c r="P230" s="129"/>
      <c r="Q230" s="130"/>
      <c r="R230" s="144"/>
      <c r="S230" s="144">
        <f>353360152.1+495711336.64</f>
        <v>849071488.74000001</v>
      </c>
      <c r="T230" s="235"/>
      <c r="U230" s="236"/>
      <c r="V230" s="235"/>
      <c r="W230" s="236"/>
      <c r="X230" s="235"/>
      <c r="Y230" s="236"/>
      <c r="Z230" s="235"/>
      <c r="AA230" s="236"/>
    </row>
    <row r="231" spans="1:115" ht="15.75" thickBot="1">
      <c r="B231" s="128" t="s">
        <v>317</v>
      </c>
      <c r="C231" s="135" t="s">
        <v>297</v>
      </c>
      <c r="D231" s="132">
        <f>SUM(D225:D230)</f>
        <v>10947286260.589998</v>
      </c>
      <c r="E231" s="245">
        <f t="shared" ref="E231:Q231" si="191">SUM(E225:E230)</f>
        <v>16439566860.019899</v>
      </c>
      <c r="F231" s="286">
        <f t="shared" si="191"/>
        <v>771815215.94000006</v>
      </c>
      <c r="G231" s="375">
        <f t="shared" si="191"/>
        <v>611872322.00999999</v>
      </c>
      <c r="H231" s="248">
        <f t="shared" si="191"/>
        <v>867986183.78000009</v>
      </c>
      <c r="I231" s="273">
        <f t="shared" si="191"/>
        <v>3181223880.3000002</v>
      </c>
      <c r="J231" s="246">
        <f t="shared" si="191"/>
        <v>647201587.62</v>
      </c>
      <c r="K231" s="271">
        <f t="shared" si="191"/>
        <v>987136670.20999992</v>
      </c>
      <c r="L231" s="376">
        <f t="shared" si="191"/>
        <v>1793841969.6399999</v>
      </c>
      <c r="M231" s="377">
        <f t="shared" si="191"/>
        <v>1263913337.75</v>
      </c>
      <c r="N231" s="246">
        <f t="shared" si="191"/>
        <v>5880257651.3100004</v>
      </c>
      <c r="O231" s="271">
        <f t="shared" si="191"/>
        <v>7675370413.3100004</v>
      </c>
      <c r="P231" s="132">
        <f t="shared" si="191"/>
        <v>283863739.56999999</v>
      </c>
      <c r="Q231" s="245">
        <f t="shared" si="191"/>
        <v>957470117.62000012</v>
      </c>
      <c r="R231" s="173">
        <f>SUM(R225:R230)</f>
        <v>666194382.73000002</v>
      </c>
      <c r="S231" s="173">
        <f>SUM(S225:S230)</f>
        <v>1670107509.5699999</v>
      </c>
      <c r="T231" s="246"/>
      <c r="U231" s="271"/>
      <c r="V231" s="246"/>
      <c r="W231" s="271"/>
      <c r="X231" s="246"/>
      <c r="Y231" s="271"/>
      <c r="Z231" s="246"/>
      <c r="AA231" s="271"/>
    </row>
    <row r="232" spans="1:115">
      <c r="A232" t="s">
        <v>317</v>
      </c>
      <c r="B232" t="s">
        <v>317</v>
      </c>
      <c r="C232" t="s">
        <v>317</v>
      </c>
      <c r="D232" s="146">
        <f>+D231-'[55]Disclosure 2024'!D226</f>
        <v>-2990852.5900020599</v>
      </c>
      <c r="E232">
        <v>140.75010108947754</v>
      </c>
      <c r="BK232" s="532"/>
      <c r="BL232" s="532"/>
      <c r="BM232" s="532"/>
      <c r="BN232" s="532"/>
      <c r="BO232" s="532"/>
      <c r="BP232" s="532"/>
      <c r="BQ232" s="532"/>
      <c r="BR232" s="532"/>
      <c r="BS232" s="532"/>
      <c r="BT232" s="532"/>
      <c r="BU232" s="532"/>
      <c r="BV232" s="532"/>
      <c r="BW232" s="532"/>
      <c r="BX232" s="532"/>
      <c r="BY232" s="532"/>
      <c r="BZ232" s="532"/>
      <c r="CA232" s="532"/>
      <c r="CB232" s="532"/>
      <c r="CC232" s="532"/>
      <c r="CD232" s="532"/>
      <c r="CE232" s="532"/>
      <c r="CF232" s="532"/>
      <c r="CG232" s="532"/>
      <c r="CH232" s="532"/>
      <c r="CI232" s="532"/>
      <c r="CJ232" s="532"/>
      <c r="CK232" s="532"/>
      <c r="CL232" s="532"/>
      <c r="CM232" s="532"/>
      <c r="CN232" s="532"/>
      <c r="CO232" s="532"/>
      <c r="CP232" s="532"/>
      <c r="CQ232" s="532"/>
      <c r="CR232" s="532"/>
      <c r="CS232" s="532"/>
      <c r="CT232" s="532"/>
      <c r="CU232" s="532"/>
      <c r="CV232" s="532"/>
      <c r="CW232" s="532"/>
      <c r="CX232" s="532"/>
      <c r="CY232" s="532"/>
      <c r="CZ232" s="532"/>
      <c r="DA232" s="532"/>
      <c r="DB232" s="532"/>
      <c r="DC232" s="532"/>
      <c r="DD232" s="532"/>
      <c r="DE232" s="532"/>
      <c r="DF232" s="532"/>
      <c r="DG232" s="532"/>
      <c r="DH232" s="532"/>
      <c r="DI232" s="532"/>
      <c r="DJ232" s="532"/>
      <c r="DK232" s="532"/>
    </row>
    <row r="233" spans="1:115">
      <c r="E233" s="125"/>
    </row>
    <row r="234" spans="1:115">
      <c r="E234" s="125"/>
    </row>
    <row r="235" spans="1:115" ht="15.75" thickBot="1">
      <c r="A235" s="124"/>
    </row>
    <row r="236" spans="1:115">
      <c r="B236" s="124" t="s">
        <v>474</v>
      </c>
      <c r="H236" s="565" t="s">
        <v>625</v>
      </c>
      <c r="I236" s="566"/>
      <c r="J236" s="566"/>
      <c r="K236" s="567"/>
      <c r="L236" s="565" t="s">
        <v>627</v>
      </c>
      <c r="M236" s="566"/>
      <c r="N236" s="566"/>
      <c r="O236" s="567"/>
      <c r="P236" s="565" t="s">
        <v>631</v>
      </c>
      <c r="Q236" s="566"/>
      <c r="R236" s="566"/>
      <c r="S236" s="567"/>
    </row>
    <row r="237" spans="1:115">
      <c r="D237" s="533" t="s">
        <v>151</v>
      </c>
      <c r="E237" s="534"/>
      <c r="F237" s="533" t="s">
        <v>150</v>
      </c>
      <c r="G237" s="562"/>
      <c r="H237" s="563" t="s">
        <v>151</v>
      </c>
      <c r="I237" s="534"/>
      <c r="J237" s="533" t="s">
        <v>150</v>
      </c>
      <c r="K237" s="564"/>
      <c r="L237" s="563" t="s">
        <v>151</v>
      </c>
      <c r="M237" s="534"/>
      <c r="N237" s="533" t="s">
        <v>150</v>
      </c>
      <c r="O237" s="564"/>
      <c r="P237" s="533" t="s">
        <v>151</v>
      </c>
      <c r="Q237" s="534"/>
      <c r="R237" s="533" t="s">
        <v>150</v>
      </c>
      <c r="S237" s="534"/>
    </row>
    <row r="238" spans="1:115">
      <c r="B238" s="126" t="s">
        <v>289</v>
      </c>
      <c r="C238" s="126" t="s">
        <v>159</v>
      </c>
      <c r="D238" s="378" t="s">
        <v>475</v>
      </c>
      <c r="E238" s="378" t="s">
        <v>476</v>
      </c>
      <c r="F238" s="378" t="s">
        <v>475</v>
      </c>
      <c r="G238" s="379" t="s">
        <v>476</v>
      </c>
      <c r="H238" s="380" t="s">
        <v>475</v>
      </c>
      <c r="I238" s="378" t="s">
        <v>476</v>
      </c>
      <c r="J238" s="378" t="s">
        <v>475</v>
      </c>
      <c r="K238" s="381" t="s">
        <v>476</v>
      </c>
      <c r="L238" s="380" t="s">
        <v>475</v>
      </c>
      <c r="M238" s="378" t="s">
        <v>476</v>
      </c>
      <c r="N238" s="378" t="s">
        <v>475</v>
      </c>
      <c r="O238" s="381" t="s">
        <v>476</v>
      </c>
      <c r="P238" s="142" t="s">
        <v>475</v>
      </c>
      <c r="Q238" s="142" t="s">
        <v>476</v>
      </c>
      <c r="R238" s="142" t="s">
        <v>475</v>
      </c>
      <c r="S238" s="142" t="s">
        <v>476</v>
      </c>
    </row>
    <row r="239" spans="1:115">
      <c r="B239" s="128" t="s">
        <v>343</v>
      </c>
      <c r="C239" s="128" t="s">
        <v>461</v>
      </c>
      <c r="D239" s="129">
        <f>+H239+L239+P239</f>
        <v>40000000000</v>
      </c>
      <c r="E239" s="129">
        <f t="shared" ref="E239:G241" si="192">+I239+M239+Q239</f>
        <v>0</v>
      </c>
      <c r="F239" s="129">
        <f t="shared" si="192"/>
        <v>16908013783.290001</v>
      </c>
      <c r="G239" s="129">
        <f t="shared" si="192"/>
        <v>0</v>
      </c>
      <c r="H239" s="235">
        <v>35000000000</v>
      </c>
      <c r="I239" s="129"/>
      <c r="J239" s="129"/>
      <c r="K239" s="236"/>
      <c r="L239" s="235"/>
      <c r="M239" s="129"/>
      <c r="N239" s="136">
        <v>11908013783.290001</v>
      </c>
      <c r="O239" s="236"/>
      <c r="P239" s="144">
        <v>5000000000</v>
      </c>
      <c r="Q239" s="144"/>
      <c r="R239" s="144">
        <v>5000000000</v>
      </c>
      <c r="S239" s="144"/>
    </row>
    <row r="240" spans="1:115">
      <c r="B240" s="128" t="s">
        <v>322</v>
      </c>
      <c r="C240" s="128" t="s">
        <v>462</v>
      </c>
      <c r="D240" s="129">
        <f t="shared" ref="D240:D241" si="193">+H240+L240+P240</f>
        <v>0</v>
      </c>
      <c r="E240" s="129">
        <f t="shared" si="192"/>
        <v>0</v>
      </c>
      <c r="F240" s="129">
        <f t="shared" si="192"/>
        <v>0</v>
      </c>
      <c r="G240" s="129">
        <f t="shared" si="192"/>
        <v>0</v>
      </c>
      <c r="H240" s="235"/>
      <c r="I240" s="129"/>
      <c r="J240" s="129"/>
      <c r="K240" s="236"/>
      <c r="L240" s="235"/>
      <c r="M240" s="129"/>
      <c r="N240" s="129"/>
      <c r="O240" s="236"/>
      <c r="P240" s="144"/>
      <c r="Q240" s="144"/>
      <c r="R240" s="144"/>
      <c r="S240" s="144"/>
    </row>
    <row r="241" spans="1:115">
      <c r="B241" s="128" t="s">
        <v>463</v>
      </c>
      <c r="C241" s="128"/>
      <c r="D241" s="129">
        <f t="shared" si="193"/>
        <v>0</v>
      </c>
      <c r="E241" s="129">
        <f t="shared" si="192"/>
        <v>0</v>
      </c>
      <c r="F241" s="129">
        <f t="shared" si="192"/>
        <v>0</v>
      </c>
      <c r="G241" s="129">
        <f t="shared" si="192"/>
        <v>0</v>
      </c>
      <c r="H241" s="235"/>
      <c r="I241" s="129"/>
      <c r="J241" s="129"/>
      <c r="K241" s="236"/>
      <c r="L241" s="235"/>
      <c r="M241" s="129"/>
      <c r="N241" s="129"/>
      <c r="O241" s="236"/>
      <c r="P241" s="144"/>
      <c r="Q241" s="144"/>
      <c r="R241" s="144"/>
      <c r="S241" s="144"/>
    </row>
    <row r="242" spans="1:115" ht="15.75" thickBot="1">
      <c r="B242" s="128" t="s">
        <v>317</v>
      </c>
      <c r="C242" s="135" t="s">
        <v>297</v>
      </c>
      <c r="D242" s="132">
        <f>SUM(D239:D241)</f>
        <v>40000000000</v>
      </c>
      <c r="E242" s="132">
        <f t="shared" ref="E242:G242" si="194">SUM(E239:E241)</f>
        <v>0</v>
      </c>
      <c r="F242" s="132">
        <f t="shared" si="194"/>
        <v>16908013783.290001</v>
      </c>
      <c r="G242" s="245">
        <f t="shared" si="194"/>
        <v>0</v>
      </c>
      <c r="H242" s="246">
        <f>SUM(H239:H241)</f>
        <v>35000000000</v>
      </c>
      <c r="I242" s="270">
        <f t="shared" ref="I242:K242" si="195">SUM(I239:I241)</f>
        <v>0</v>
      </c>
      <c r="J242" s="270">
        <f t="shared" si="195"/>
        <v>0</v>
      </c>
      <c r="K242" s="271">
        <f t="shared" si="195"/>
        <v>0</v>
      </c>
      <c r="L242" s="246">
        <f>SUM(L239:L241)</f>
        <v>0</v>
      </c>
      <c r="M242" s="270">
        <f t="shared" ref="M242:O242" si="196">SUM(M239:M241)</f>
        <v>0</v>
      </c>
      <c r="N242" s="270">
        <f t="shared" si="196"/>
        <v>11908013783.290001</v>
      </c>
      <c r="O242" s="271">
        <f t="shared" si="196"/>
        <v>0</v>
      </c>
      <c r="P242" s="173">
        <f>SUM(P239:P241)</f>
        <v>5000000000</v>
      </c>
      <c r="Q242" s="173">
        <f t="shared" ref="Q242:S242" si="197">SUM(Q239:Q241)</f>
        <v>0</v>
      </c>
      <c r="R242" s="173">
        <f t="shared" si="197"/>
        <v>5000000000</v>
      </c>
      <c r="S242" s="173">
        <f t="shared" si="197"/>
        <v>0</v>
      </c>
    </row>
    <row r="243" spans="1:115">
      <c r="A243" t="s">
        <v>317</v>
      </c>
      <c r="B243" t="s">
        <v>317</v>
      </c>
      <c r="C243" t="s">
        <v>317</v>
      </c>
      <c r="D243" t="s">
        <v>317</v>
      </c>
      <c r="BK243" s="532"/>
      <c r="BL243" s="532"/>
      <c r="BM243" s="532"/>
      <c r="BN243" s="532"/>
      <c r="BO243" s="532"/>
      <c r="BP243" s="532"/>
      <c r="BQ243" s="532"/>
      <c r="BR243" s="532"/>
      <c r="BS243" s="532"/>
      <c r="BT243" s="532"/>
      <c r="BU243" s="532"/>
      <c r="BV243" s="532"/>
      <c r="BW243" s="532"/>
      <c r="BX243" s="532"/>
      <c r="BY243" s="532"/>
      <c r="BZ243" s="532"/>
      <c r="CA243" s="532"/>
      <c r="CB243" s="532"/>
      <c r="CC243" s="532"/>
      <c r="CD243" s="532"/>
      <c r="CE243" s="532"/>
      <c r="CF243" s="532"/>
      <c r="CG243" s="532"/>
      <c r="CH243" s="532"/>
      <c r="CI243" s="532"/>
      <c r="CJ243" s="532"/>
      <c r="CK243" s="532"/>
      <c r="CL243" s="532"/>
      <c r="CM243" s="532"/>
      <c r="CN243" s="532"/>
      <c r="CO243" s="532"/>
      <c r="CP243" s="532"/>
      <c r="CQ243" s="532"/>
      <c r="CR243" s="532"/>
      <c r="CS243" s="532"/>
      <c r="CT243" s="532"/>
      <c r="CU243" s="532"/>
      <c r="CV243" s="532"/>
      <c r="CW243" s="532"/>
      <c r="CX243" s="532"/>
      <c r="CY243" s="532"/>
      <c r="CZ243" s="532"/>
      <c r="DA243" s="532"/>
      <c r="DB243" s="532"/>
      <c r="DC243" s="532"/>
      <c r="DD243" s="532"/>
      <c r="DE243" s="532"/>
      <c r="DF243" s="532"/>
      <c r="DG243" s="532"/>
      <c r="DH243" s="532"/>
      <c r="DI243" s="532"/>
      <c r="DJ243" s="532"/>
      <c r="DK243" s="532"/>
    </row>
    <row r="244" spans="1:115">
      <c r="E244" s="125"/>
    </row>
    <row r="245" spans="1:115">
      <c r="E245" s="125"/>
    </row>
    <row r="246" spans="1:115">
      <c r="A246" s="124"/>
    </row>
    <row r="247" spans="1:115" ht="15.75" thickBot="1">
      <c r="B247" s="124" t="s">
        <v>477</v>
      </c>
    </row>
    <row r="248" spans="1:115">
      <c r="H248" s="125"/>
      <c r="I248" s="546" t="s">
        <v>625</v>
      </c>
      <c r="J248" s="547"/>
      <c r="K248" s="547"/>
      <c r="L248" s="547"/>
      <c r="M248" s="548"/>
      <c r="N248" s="546" t="s">
        <v>626</v>
      </c>
      <c r="O248" s="547"/>
      <c r="P248" s="547"/>
      <c r="Q248" s="547"/>
      <c r="R248" s="548"/>
      <c r="S248" s="546" t="s">
        <v>627</v>
      </c>
      <c r="T248" s="547"/>
      <c r="U248" s="547"/>
      <c r="V248" s="547"/>
      <c r="W248" s="548"/>
      <c r="X248" s="546" t="s">
        <v>628</v>
      </c>
      <c r="Y248" s="547"/>
      <c r="Z248" s="547"/>
      <c r="AA248" s="547"/>
      <c r="AB248" s="548"/>
      <c r="AC248" s="546" t="s">
        <v>629</v>
      </c>
      <c r="AD248" s="547"/>
      <c r="AE248" s="547"/>
      <c r="AF248" s="547"/>
      <c r="AG248" s="548"/>
      <c r="AH248" s="546" t="s">
        <v>630</v>
      </c>
      <c r="AI248" s="547"/>
      <c r="AJ248" s="547"/>
      <c r="AK248" s="547"/>
      <c r="AL248" s="548"/>
    </row>
    <row r="249" spans="1:115" ht="38.25">
      <c r="B249" s="126" t="s">
        <v>289</v>
      </c>
      <c r="C249" s="126" t="s">
        <v>159</v>
      </c>
      <c r="D249" s="126" t="s">
        <v>151</v>
      </c>
      <c r="E249" s="126" t="s">
        <v>323</v>
      </c>
      <c r="F249" s="126" t="s">
        <v>478</v>
      </c>
      <c r="G249" s="126" t="s">
        <v>479</v>
      </c>
      <c r="H249" s="127" t="s">
        <v>150</v>
      </c>
      <c r="I249" s="227" t="s">
        <v>151</v>
      </c>
      <c r="J249" s="126" t="s">
        <v>323</v>
      </c>
      <c r="K249" s="126" t="s">
        <v>478</v>
      </c>
      <c r="L249" s="126" t="s">
        <v>479</v>
      </c>
      <c r="M249" s="230" t="s">
        <v>150</v>
      </c>
      <c r="N249" s="229" t="s">
        <v>151</v>
      </c>
      <c r="O249" s="133" t="s">
        <v>323</v>
      </c>
      <c r="P249" s="133" t="s">
        <v>478</v>
      </c>
      <c r="Q249" s="126" t="s">
        <v>479</v>
      </c>
      <c r="R249" s="230" t="s">
        <v>150</v>
      </c>
      <c r="S249" s="227" t="s">
        <v>151</v>
      </c>
      <c r="T249" s="126" t="s">
        <v>323</v>
      </c>
      <c r="U249" s="126" t="s">
        <v>478</v>
      </c>
      <c r="V249" s="126" t="s">
        <v>479</v>
      </c>
      <c r="W249" s="228" t="s">
        <v>150</v>
      </c>
      <c r="X249" s="227" t="s">
        <v>151</v>
      </c>
      <c r="Y249" s="126" t="s">
        <v>323</v>
      </c>
      <c r="Z249" s="126" t="s">
        <v>478</v>
      </c>
      <c r="AA249" s="126" t="s">
        <v>479</v>
      </c>
      <c r="AB249" s="228" t="s">
        <v>150</v>
      </c>
      <c r="AC249" s="233" t="s">
        <v>151</v>
      </c>
      <c r="AD249" s="233" t="s">
        <v>323</v>
      </c>
      <c r="AE249" s="233" t="s">
        <v>478</v>
      </c>
      <c r="AF249" s="233" t="s">
        <v>479</v>
      </c>
      <c r="AG249" s="127" t="s">
        <v>150</v>
      </c>
      <c r="AH249" s="126" t="s">
        <v>151</v>
      </c>
      <c r="AI249" s="126" t="s">
        <v>323</v>
      </c>
      <c r="AJ249" s="126" t="s">
        <v>478</v>
      </c>
      <c r="AK249" s="126" t="s">
        <v>479</v>
      </c>
      <c r="AL249" s="127" t="s">
        <v>150</v>
      </c>
    </row>
    <row r="250" spans="1:115">
      <c r="B250" s="128" t="s">
        <v>343</v>
      </c>
      <c r="C250" s="128" t="s">
        <v>480</v>
      </c>
      <c r="D250" s="129">
        <f>+I250+N250+S250+X250+AC250+AH250</f>
        <v>1698872198.47</v>
      </c>
      <c r="E250" s="129">
        <f>+J250+O250+T250+Y250+AD250+AI250</f>
        <v>656895927.88</v>
      </c>
      <c r="F250" s="129">
        <f t="shared" ref="F250:H254" si="198">+K250+P250+U250+Z250+AE250+AJ250</f>
        <v>1336500863.3099999</v>
      </c>
      <c r="G250" s="129">
        <f t="shared" si="198"/>
        <v>0</v>
      </c>
      <c r="H250" s="129">
        <f t="shared" si="198"/>
        <v>1019267263.04</v>
      </c>
      <c r="I250" s="235"/>
      <c r="J250" s="129"/>
      <c r="K250" s="129"/>
      <c r="L250" s="129"/>
      <c r="M250" s="238"/>
      <c r="N250" s="237"/>
      <c r="O250" s="224"/>
      <c r="P250" s="224"/>
      <c r="Q250" s="129"/>
      <c r="R250" s="238">
        <f>+N250+O250-P250-Q250</f>
        <v>0</v>
      </c>
      <c r="S250" s="235"/>
      <c r="T250" s="129"/>
      <c r="U250" s="129"/>
      <c r="V250" s="129"/>
      <c r="W250" s="236">
        <f>+S250+T250-U250-V250</f>
        <v>0</v>
      </c>
      <c r="X250" s="235"/>
      <c r="Y250" s="129"/>
      <c r="Z250" s="129"/>
      <c r="AA250" s="129"/>
      <c r="AB250" s="236"/>
      <c r="AC250" s="241">
        <v>1698872198.47</v>
      </c>
      <c r="AD250" s="241">
        <v>656895927.88</v>
      </c>
      <c r="AE250" s="241">
        <v>1336500863.3099999</v>
      </c>
      <c r="AF250" s="241"/>
      <c r="AG250" s="129">
        <f>+AC250+AD250-AE250</f>
        <v>1019267263.04</v>
      </c>
      <c r="AH250" s="129"/>
      <c r="AI250" s="129"/>
      <c r="AJ250" s="129"/>
      <c r="AK250" s="129"/>
      <c r="AL250" s="129">
        <f>+AH250+AI250-AJ250</f>
        <v>0</v>
      </c>
    </row>
    <row r="251" spans="1:115">
      <c r="B251" s="128" t="s">
        <v>322</v>
      </c>
      <c r="C251" s="128" t="s">
        <v>481</v>
      </c>
      <c r="D251" s="129">
        <f t="shared" ref="D251:E254" si="199">+I251+N251+S251+X251+AC251+AH251</f>
        <v>974801133.21000004</v>
      </c>
      <c r="E251" s="129">
        <f t="shared" si="199"/>
        <v>0</v>
      </c>
      <c r="F251" s="129">
        <f t="shared" si="198"/>
        <v>448023601.17000002</v>
      </c>
      <c r="G251" s="129">
        <f t="shared" si="198"/>
        <v>0</v>
      </c>
      <c r="H251" s="129">
        <f t="shared" si="198"/>
        <v>526777532.04000002</v>
      </c>
      <c r="I251" s="235"/>
      <c r="J251" s="129"/>
      <c r="K251" s="129"/>
      <c r="L251" s="129"/>
      <c r="M251" s="238"/>
      <c r="N251" s="237"/>
      <c r="O251" s="224"/>
      <c r="P251" s="224"/>
      <c r="Q251" s="129"/>
      <c r="R251" s="238">
        <f t="shared" ref="R251:R254" si="200">+N251+O251-P251-Q251</f>
        <v>0</v>
      </c>
      <c r="S251" s="235"/>
      <c r="T251" s="129"/>
      <c r="U251" s="129"/>
      <c r="V251" s="129"/>
      <c r="W251" s="236">
        <f t="shared" ref="W251:W254" si="201">+S251+T251-U251-V251</f>
        <v>0</v>
      </c>
      <c r="X251" s="235"/>
      <c r="Y251" s="129"/>
      <c r="Z251" s="129"/>
      <c r="AA251" s="129"/>
      <c r="AB251" s="236"/>
      <c r="AC251" s="241"/>
      <c r="AD251" s="241"/>
      <c r="AE251" s="241"/>
      <c r="AF251" s="241"/>
      <c r="AG251" s="129"/>
      <c r="AH251" s="129">
        <v>974801133.21000004</v>
      </c>
      <c r="AI251" s="129"/>
      <c r="AJ251" s="144">
        <v>448023601.17000002</v>
      </c>
      <c r="AK251" s="129"/>
      <c r="AL251" s="129">
        <f t="shared" ref="AL251:AL254" si="202">+AH251+AI251-AJ251</f>
        <v>526777532.04000002</v>
      </c>
    </row>
    <row r="252" spans="1:115">
      <c r="B252" s="128" t="s">
        <v>463</v>
      </c>
      <c r="C252" t="s">
        <v>341</v>
      </c>
      <c r="D252" s="129">
        <f t="shared" si="199"/>
        <v>11495847269.290001</v>
      </c>
      <c r="E252" s="129">
        <f t="shared" si="199"/>
        <v>153789397.26999998</v>
      </c>
      <c r="F252" s="129">
        <f t="shared" si="198"/>
        <v>3677852259.2399998</v>
      </c>
      <c r="G252" s="129">
        <f t="shared" si="198"/>
        <v>0</v>
      </c>
      <c r="H252" s="129">
        <f t="shared" si="198"/>
        <v>7971784407.3200006</v>
      </c>
      <c r="I252" s="235">
        <v>6028074330.3000002</v>
      </c>
      <c r="J252" s="129">
        <v>0</v>
      </c>
      <c r="K252" s="129">
        <v>2059612251.29</v>
      </c>
      <c r="L252" s="129"/>
      <c r="M252" s="238">
        <f>+I252+J252-K252</f>
        <v>3968462079.0100002</v>
      </c>
      <c r="N252" s="237">
        <v>2981492429.0100002</v>
      </c>
      <c r="O252" s="224">
        <v>11416615.27</v>
      </c>
      <c r="P252" s="224">
        <v>1300995622.5999999</v>
      </c>
      <c r="Q252" s="129"/>
      <c r="R252" s="238">
        <f t="shared" si="200"/>
        <v>1691913421.6800003</v>
      </c>
      <c r="S252" s="235">
        <v>963498935</v>
      </c>
      <c r="T252" s="129">
        <v>71139200</v>
      </c>
      <c r="U252" s="129">
        <v>78365360.629999995</v>
      </c>
      <c r="V252" s="129"/>
      <c r="W252" s="236">
        <f t="shared" si="201"/>
        <v>956272774.37</v>
      </c>
      <c r="X252" s="259">
        <v>1484528917.3399999</v>
      </c>
      <c r="Y252" s="129"/>
      <c r="Z252" s="129">
        <v>238879024.71999979</v>
      </c>
      <c r="AA252" s="129"/>
      <c r="AB252" s="236">
        <f>+X252+Y252-Z252</f>
        <v>1245649892.6200001</v>
      </c>
      <c r="AC252" s="241"/>
      <c r="AD252" s="241"/>
      <c r="AE252" s="241"/>
      <c r="AF252" s="241"/>
      <c r="AG252" s="129"/>
      <c r="AH252" s="129">
        <v>38252657.640000001</v>
      </c>
      <c r="AI252" s="129">
        <v>71233582</v>
      </c>
      <c r="AJ252" s="129"/>
      <c r="AK252" s="129"/>
      <c r="AL252" s="129">
        <f t="shared" si="202"/>
        <v>109486239.64</v>
      </c>
    </row>
    <row r="253" spans="1:115">
      <c r="B253" s="128"/>
      <c r="C253" s="382" t="s">
        <v>482</v>
      </c>
      <c r="D253" s="129">
        <f t="shared" si="199"/>
        <v>0</v>
      </c>
      <c r="E253" s="129">
        <f t="shared" si="199"/>
        <v>0</v>
      </c>
      <c r="F253" s="129">
        <f t="shared" si="198"/>
        <v>0</v>
      </c>
      <c r="G253" s="129">
        <f t="shared" si="198"/>
        <v>0</v>
      </c>
      <c r="H253" s="129">
        <f t="shared" si="198"/>
        <v>0</v>
      </c>
      <c r="I253" s="235"/>
      <c r="J253" s="129"/>
      <c r="K253" s="129"/>
      <c r="L253" s="129"/>
      <c r="M253" s="238"/>
      <c r="N253" s="237"/>
      <c r="O253" s="224"/>
      <c r="P253" s="224"/>
      <c r="Q253" s="129"/>
      <c r="R253" s="238">
        <f t="shared" si="200"/>
        <v>0</v>
      </c>
      <c r="S253" s="235"/>
      <c r="T253" s="129"/>
      <c r="U253" s="129"/>
      <c r="V253" s="129"/>
      <c r="W253" s="236">
        <f t="shared" si="201"/>
        <v>0</v>
      </c>
      <c r="X253" s="235"/>
      <c r="Y253" s="129"/>
      <c r="Z253" s="129"/>
      <c r="AA253" s="129"/>
      <c r="AB253" s="236"/>
      <c r="AC253" s="241"/>
      <c r="AD253" s="241"/>
      <c r="AE253" s="241"/>
      <c r="AF253" s="241"/>
      <c r="AG253" s="129"/>
      <c r="AH253" s="129"/>
      <c r="AI253" s="129"/>
      <c r="AJ253" s="129"/>
      <c r="AK253" s="129"/>
      <c r="AL253" s="129">
        <f t="shared" si="202"/>
        <v>0</v>
      </c>
    </row>
    <row r="254" spans="1:115">
      <c r="B254" s="128"/>
      <c r="C254" s="382" t="s">
        <v>483</v>
      </c>
      <c r="D254" s="129">
        <f t="shared" si="199"/>
        <v>0</v>
      </c>
      <c r="E254" s="129">
        <f t="shared" si="199"/>
        <v>0</v>
      </c>
      <c r="F254" s="129">
        <f t="shared" si="198"/>
        <v>0</v>
      </c>
      <c r="G254" s="129">
        <f t="shared" si="198"/>
        <v>0</v>
      </c>
      <c r="H254" s="129">
        <f t="shared" si="198"/>
        <v>0</v>
      </c>
      <c r="I254" s="235"/>
      <c r="J254" s="129"/>
      <c r="K254" s="129"/>
      <c r="L254" s="129"/>
      <c r="M254" s="238"/>
      <c r="N254" s="237"/>
      <c r="O254" s="224"/>
      <c r="P254" s="224"/>
      <c r="Q254" s="129"/>
      <c r="R254" s="238">
        <f t="shared" si="200"/>
        <v>0</v>
      </c>
      <c r="S254" s="235"/>
      <c r="T254" s="129"/>
      <c r="U254" s="129"/>
      <c r="V254" s="129"/>
      <c r="W254" s="236">
        <f t="shared" si="201"/>
        <v>0</v>
      </c>
      <c r="X254" s="235"/>
      <c r="Y254" s="129"/>
      <c r="Z254" s="129"/>
      <c r="AA254" s="129"/>
      <c r="AB254" s="236"/>
      <c r="AC254" s="241"/>
      <c r="AD254" s="241"/>
      <c r="AE254" s="241"/>
      <c r="AF254" s="241"/>
      <c r="AG254" s="129"/>
      <c r="AH254" s="129"/>
      <c r="AI254" s="129"/>
      <c r="AJ254" s="129"/>
      <c r="AK254" s="129"/>
      <c r="AL254" s="129">
        <f t="shared" si="202"/>
        <v>0</v>
      </c>
    </row>
    <row r="255" spans="1:115" ht="15.75" thickBot="1">
      <c r="B255" s="128"/>
      <c r="C255" s="135" t="s">
        <v>297</v>
      </c>
      <c r="D255" s="132">
        <f>SUM(D250:D254)</f>
        <v>14169520600.970001</v>
      </c>
      <c r="E255" s="132">
        <f t="shared" ref="E255:G255" si="203">SUM(E250:E252)</f>
        <v>810685325.14999998</v>
      </c>
      <c r="F255" s="132">
        <f t="shared" si="203"/>
        <v>5462376723.7199993</v>
      </c>
      <c r="G255" s="132">
        <f t="shared" si="203"/>
        <v>0</v>
      </c>
      <c r="H255" s="245">
        <f>SUM(H250:H254)</f>
        <v>9517829202.4000015</v>
      </c>
      <c r="I255" s="246">
        <f>SUM(I250:I252)</f>
        <v>6028074330.3000002</v>
      </c>
      <c r="J255" s="270">
        <f t="shared" ref="J255:M255" si="204">SUM(J250:J252)</f>
        <v>0</v>
      </c>
      <c r="K255" s="270">
        <f t="shared" si="204"/>
        <v>2059612251.29</v>
      </c>
      <c r="L255" s="270">
        <f t="shared" si="204"/>
        <v>0</v>
      </c>
      <c r="M255" s="273">
        <f t="shared" si="204"/>
        <v>3968462079.0100002</v>
      </c>
      <c r="N255" s="248">
        <f>SUM(N250:N252)</f>
        <v>2981492429.0100002</v>
      </c>
      <c r="O255" s="272">
        <f t="shared" ref="O255:R255" si="205">SUM(O250:O252)</f>
        <v>11416615.27</v>
      </c>
      <c r="P255" s="272">
        <f t="shared" si="205"/>
        <v>1300995622.5999999</v>
      </c>
      <c r="Q255" s="270">
        <f t="shared" si="205"/>
        <v>0</v>
      </c>
      <c r="R255" s="273">
        <f t="shared" si="205"/>
        <v>1691913421.6800003</v>
      </c>
      <c r="S255" s="246">
        <f>SUM(S250:S252)</f>
        <v>963498935</v>
      </c>
      <c r="T255" s="270">
        <f t="shared" ref="T255:V255" si="206">SUM(T250:T252)</f>
        <v>71139200</v>
      </c>
      <c r="U255" s="270">
        <f t="shared" si="206"/>
        <v>78365360.629999995</v>
      </c>
      <c r="V255" s="270">
        <f t="shared" si="206"/>
        <v>0</v>
      </c>
      <c r="W255" s="271">
        <f>SUM(W250:W254)</f>
        <v>956272774.37</v>
      </c>
      <c r="X255" s="246">
        <f>SUM(X250:X252)</f>
        <v>1484528917.3399999</v>
      </c>
      <c r="Y255" s="270">
        <f t="shared" ref="Y255:AB255" si="207">SUM(Y250:Y252)</f>
        <v>0</v>
      </c>
      <c r="Z255" s="270">
        <f t="shared" si="207"/>
        <v>238879024.71999979</v>
      </c>
      <c r="AA255" s="270">
        <f t="shared" si="207"/>
        <v>0</v>
      </c>
      <c r="AB255" s="271">
        <f t="shared" si="207"/>
        <v>1245649892.6200001</v>
      </c>
      <c r="AC255" s="252">
        <f>SUM(AC250:AC252)</f>
        <v>1698872198.47</v>
      </c>
      <c r="AD255" s="252">
        <f t="shared" ref="AD255:AG255" si="208">SUM(AD250:AD252)</f>
        <v>656895927.88</v>
      </c>
      <c r="AE255" s="252">
        <f t="shared" si="208"/>
        <v>1336500863.3099999</v>
      </c>
      <c r="AF255" s="252">
        <f t="shared" si="208"/>
        <v>0</v>
      </c>
      <c r="AG255" s="245">
        <f t="shared" si="208"/>
        <v>1019267263.04</v>
      </c>
      <c r="AH255" s="132">
        <f>SUM(AH250:AH252)</f>
        <v>1013053790.85</v>
      </c>
      <c r="AI255" s="132">
        <f t="shared" ref="AI255:AK255" si="209">SUM(AI250:AI252)</f>
        <v>71233582</v>
      </c>
      <c r="AJ255" s="132">
        <f t="shared" si="209"/>
        <v>448023601.17000002</v>
      </c>
      <c r="AK255" s="132">
        <f t="shared" si="209"/>
        <v>0</v>
      </c>
      <c r="AL255" s="245">
        <f>SUM(AL250:AL254)</f>
        <v>636263771.68000007</v>
      </c>
    </row>
    <row r="256" spans="1:115">
      <c r="B256" s="124"/>
    </row>
    <row r="257" spans="1:115">
      <c r="B257" s="125"/>
    </row>
    <row r="258" spans="1:115">
      <c r="BK258" s="532"/>
      <c r="BL258" s="532"/>
      <c r="BM258" s="532"/>
      <c r="BN258" s="532"/>
      <c r="BO258" s="532"/>
      <c r="BP258" s="532"/>
      <c r="BQ258" s="532"/>
      <c r="BR258" s="532"/>
      <c r="BS258" s="532"/>
      <c r="BT258" s="532"/>
      <c r="BU258" s="532"/>
      <c r="BV258" s="532"/>
      <c r="BW258" s="532"/>
      <c r="BX258" s="532"/>
      <c r="BY258" s="532"/>
      <c r="BZ258" s="532"/>
      <c r="CA258" s="532"/>
      <c r="CB258" s="532"/>
      <c r="CC258" s="532"/>
      <c r="CD258" s="532"/>
      <c r="CE258" s="532"/>
      <c r="CF258" s="532"/>
      <c r="CG258" s="532"/>
      <c r="CH258" s="532"/>
      <c r="CI258" s="532"/>
      <c r="CJ258" s="532"/>
      <c r="CK258" s="532"/>
      <c r="CL258" s="532"/>
      <c r="CM258" s="532"/>
      <c r="CN258" s="532"/>
      <c r="CO258" s="532"/>
      <c r="CP258" s="532"/>
      <c r="CQ258" s="532"/>
      <c r="CR258" s="532"/>
      <c r="CS258" s="532"/>
      <c r="CT258" s="532"/>
      <c r="CU258" s="532"/>
      <c r="CV258" s="532"/>
      <c r="CW258" s="532"/>
      <c r="CX258" s="532"/>
      <c r="CY258" s="532"/>
      <c r="CZ258" s="532"/>
      <c r="DA258" s="532"/>
      <c r="DB258" s="532"/>
      <c r="DC258" s="532"/>
      <c r="DD258" s="532"/>
      <c r="DE258" s="532"/>
      <c r="DF258" s="532"/>
      <c r="DG258" s="532"/>
      <c r="DH258" s="532"/>
      <c r="DI258" s="532"/>
      <c r="DJ258" s="532"/>
      <c r="DK258" s="532"/>
    </row>
    <row r="260" spans="1:115">
      <c r="E260" s="125"/>
    </row>
    <row r="261" spans="1:115">
      <c r="A261" s="124"/>
    </row>
    <row r="262" spans="1:115">
      <c r="B262" s="124" t="s">
        <v>484</v>
      </c>
    </row>
    <row r="263" spans="1:115">
      <c r="B263" s="124" t="s">
        <v>484</v>
      </c>
      <c r="H263" s="62"/>
      <c r="K263" s="138"/>
    </row>
    <row r="264" spans="1:115" ht="15.75" thickBot="1">
      <c r="B264" s="124"/>
      <c r="H264" s="62"/>
      <c r="K264" s="138"/>
    </row>
    <row r="265" spans="1:115">
      <c r="B265" s="124"/>
      <c r="C265" s="538" t="s">
        <v>625</v>
      </c>
      <c r="D265" s="542"/>
      <c r="E265" s="542"/>
      <c r="F265" s="542"/>
      <c r="G265" s="542"/>
      <c r="H265" s="539"/>
      <c r="K265" s="138"/>
    </row>
    <row r="266" spans="1:115">
      <c r="B266" s="568" t="s">
        <v>289</v>
      </c>
      <c r="C266" s="570" t="s">
        <v>159</v>
      </c>
      <c r="D266" s="572" t="s">
        <v>151</v>
      </c>
      <c r="E266" s="574" t="s">
        <v>150</v>
      </c>
      <c r="F266" s="574"/>
      <c r="G266" s="574"/>
      <c r="H266" s="575" t="s">
        <v>644</v>
      </c>
      <c r="K266" s="138"/>
    </row>
    <row r="267" spans="1:115" ht="38.25">
      <c r="B267" s="569"/>
      <c r="C267" s="571"/>
      <c r="D267" s="573"/>
      <c r="E267" s="142" t="s">
        <v>645</v>
      </c>
      <c r="F267" s="142" t="s">
        <v>646</v>
      </c>
      <c r="G267" s="142" t="s">
        <v>647</v>
      </c>
      <c r="H267" s="575"/>
      <c r="I267" s="383"/>
      <c r="K267" s="138"/>
    </row>
    <row r="268" spans="1:115">
      <c r="B268" s="143" t="s">
        <v>343</v>
      </c>
      <c r="C268" s="384" t="s">
        <v>648</v>
      </c>
      <c r="D268" s="130">
        <v>29310333269.799999</v>
      </c>
      <c r="E268" s="144"/>
      <c r="F268" s="385">
        <v>28169823475.990002</v>
      </c>
      <c r="G268" s="385">
        <v>8023253646.25</v>
      </c>
      <c r="H268" s="386">
        <f>SUM(E268:G268)</f>
        <v>36193077122.240005</v>
      </c>
      <c r="K268" s="138"/>
    </row>
    <row r="269" spans="1:115">
      <c r="B269" s="143">
        <f>+B268+1</f>
        <v>2</v>
      </c>
      <c r="C269" s="384" t="s">
        <v>649</v>
      </c>
      <c r="D269" s="130"/>
      <c r="E269" s="144"/>
      <c r="F269" s="145"/>
      <c r="G269" s="145"/>
      <c r="H269" s="386">
        <f t="shared" ref="H269:H278" si="210">SUM(E269:G269)</f>
        <v>0</v>
      </c>
      <c r="K269" s="138"/>
    </row>
    <row r="270" spans="1:115">
      <c r="B270" s="143">
        <f t="shared" ref="B270:B278" si="211">+B269+1</f>
        <v>3</v>
      </c>
      <c r="C270" s="384" t="s">
        <v>650</v>
      </c>
      <c r="D270" s="130">
        <v>771574617.17999995</v>
      </c>
      <c r="E270" s="144">
        <v>611872322.00999999</v>
      </c>
      <c r="F270" s="145"/>
      <c r="G270" s="145"/>
      <c r="H270" s="386">
        <f t="shared" si="210"/>
        <v>611872322.00999999</v>
      </c>
      <c r="K270" s="138"/>
    </row>
    <row r="271" spans="1:115">
      <c r="B271" s="143">
        <f t="shared" si="211"/>
        <v>4</v>
      </c>
      <c r="C271" s="384" t="s">
        <v>651</v>
      </c>
      <c r="D271" s="130"/>
      <c r="E271" s="144"/>
      <c r="F271" s="145"/>
      <c r="G271" s="145"/>
      <c r="H271" s="386">
        <f t="shared" si="210"/>
        <v>0</v>
      </c>
      <c r="K271" s="138"/>
    </row>
    <row r="272" spans="1:115">
      <c r="B272" s="143">
        <f t="shared" si="211"/>
        <v>5</v>
      </c>
      <c r="C272" s="384" t="s">
        <v>652</v>
      </c>
      <c r="D272" s="130">
        <v>35000000000</v>
      </c>
      <c r="E272" s="144"/>
      <c r="F272" s="145"/>
      <c r="G272" s="145"/>
      <c r="H272" s="386">
        <f t="shared" si="210"/>
        <v>0</v>
      </c>
      <c r="K272" s="138"/>
    </row>
    <row r="273" spans="2:115">
      <c r="B273" s="143">
        <f t="shared" si="211"/>
        <v>6</v>
      </c>
      <c r="C273" s="384" t="s">
        <v>653</v>
      </c>
      <c r="D273" s="130">
        <v>249315068.49000001</v>
      </c>
      <c r="E273" s="144"/>
      <c r="F273" s="145"/>
      <c r="G273" s="145"/>
      <c r="H273" s="386">
        <f t="shared" si="210"/>
        <v>0</v>
      </c>
      <c r="K273" s="138"/>
    </row>
    <row r="274" spans="2:115">
      <c r="B274" s="143">
        <f t="shared" si="211"/>
        <v>7</v>
      </c>
      <c r="C274" s="384" t="s">
        <v>654</v>
      </c>
      <c r="D274" s="130">
        <v>1514015470</v>
      </c>
      <c r="E274" s="144"/>
      <c r="F274" s="385">
        <v>2000328714</v>
      </c>
      <c r="G274" s="145"/>
      <c r="H274" s="386">
        <f t="shared" si="210"/>
        <v>2000328714</v>
      </c>
      <c r="K274" s="138"/>
    </row>
    <row r="275" spans="2:115">
      <c r="B275" s="143">
        <f t="shared" si="211"/>
        <v>8</v>
      </c>
      <c r="C275" s="384" t="s">
        <v>655</v>
      </c>
      <c r="D275" s="130"/>
      <c r="E275" s="144"/>
      <c r="F275" s="145"/>
      <c r="G275" s="145"/>
      <c r="H275" s="386">
        <f t="shared" si="210"/>
        <v>0</v>
      </c>
      <c r="K275" s="138"/>
    </row>
    <row r="276" spans="2:115">
      <c r="B276" s="143">
        <f t="shared" si="211"/>
        <v>9</v>
      </c>
      <c r="C276" s="384" t="s">
        <v>656</v>
      </c>
      <c r="D276" s="130">
        <v>1513337612.23</v>
      </c>
      <c r="E276" s="144"/>
      <c r="F276" s="385">
        <v>6028074330.3000002</v>
      </c>
      <c r="G276" s="145"/>
      <c r="H276" s="386">
        <f t="shared" si="210"/>
        <v>6028074330.3000002</v>
      </c>
      <c r="K276" s="138"/>
    </row>
    <row r="277" spans="2:115">
      <c r="B277" s="143">
        <f t="shared" si="211"/>
        <v>10</v>
      </c>
      <c r="C277" s="384" t="s">
        <v>657</v>
      </c>
      <c r="D277" s="130">
        <v>20907573904.52</v>
      </c>
      <c r="E277" s="144"/>
      <c r="F277" s="385">
        <v>5274078552.3400002</v>
      </c>
      <c r="G277" s="385">
        <v>6046489130.8999996</v>
      </c>
      <c r="H277" s="386">
        <f t="shared" si="210"/>
        <v>11320567683.24</v>
      </c>
      <c r="I277" s="278">
        <v>11320567683.24</v>
      </c>
      <c r="K277" s="138"/>
    </row>
    <row r="278" spans="2:115" ht="38.25">
      <c r="B278" s="143">
        <f t="shared" si="211"/>
        <v>11</v>
      </c>
      <c r="C278" s="384" t="s">
        <v>658</v>
      </c>
      <c r="D278" s="130"/>
      <c r="E278" s="144"/>
      <c r="F278" s="145"/>
      <c r="G278" s="145"/>
      <c r="H278" s="386">
        <f t="shared" si="210"/>
        <v>0</v>
      </c>
      <c r="K278" s="138"/>
    </row>
    <row r="279" spans="2:115" ht="15.75" thickBot="1">
      <c r="B279" s="143" t="s">
        <v>317</v>
      </c>
      <c r="C279" s="387" t="s">
        <v>297</v>
      </c>
      <c r="D279" s="388">
        <f>SUM(D268:D278)</f>
        <v>89266149942.220001</v>
      </c>
      <c r="E279" s="388">
        <f t="shared" ref="E279:H279" si="212">SUM(E268:E278)</f>
        <v>611872322.00999999</v>
      </c>
      <c r="F279" s="388">
        <f t="shared" si="212"/>
        <v>41472305072.630005</v>
      </c>
      <c r="G279" s="388">
        <f t="shared" si="212"/>
        <v>14069742777.15</v>
      </c>
      <c r="H279" s="354">
        <f t="shared" si="212"/>
        <v>56153920171.790009</v>
      </c>
      <c r="K279" s="138"/>
    </row>
    <row r="280" spans="2:115">
      <c r="E280" s="125"/>
      <c r="F280" s="543" t="s">
        <v>626</v>
      </c>
      <c r="G280" s="544"/>
      <c r="H280" s="543" t="s">
        <v>627</v>
      </c>
      <c r="I280" s="545"/>
      <c r="J280" s="543" t="s">
        <v>628</v>
      </c>
      <c r="K280" s="544"/>
      <c r="L280" s="543" t="s">
        <v>629</v>
      </c>
      <c r="M280" s="544"/>
      <c r="N280" s="543" t="s">
        <v>630</v>
      </c>
      <c r="O280" s="544"/>
      <c r="P280" s="543" t="s">
        <v>631</v>
      </c>
      <c r="Q280" s="544"/>
      <c r="R280" s="543" t="s">
        <v>635</v>
      </c>
      <c r="S280" s="544"/>
      <c r="T280" s="543" t="s">
        <v>637</v>
      </c>
      <c r="U280" s="544"/>
    </row>
    <row r="281" spans="2:115">
      <c r="B281" s="126" t="s">
        <v>289</v>
      </c>
      <c r="C281" s="126" t="s">
        <v>159</v>
      </c>
      <c r="D281" s="126" t="s">
        <v>151</v>
      </c>
      <c r="E281" s="127" t="s">
        <v>150</v>
      </c>
      <c r="F281" s="229" t="s">
        <v>151</v>
      </c>
      <c r="G281" s="230" t="s">
        <v>150</v>
      </c>
      <c r="H281" s="126" t="s">
        <v>151</v>
      </c>
      <c r="I281" s="127" t="s">
        <v>150</v>
      </c>
      <c r="J281" s="227" t="s">
        <v>151</v>
      </c>
      <c r="K281" s="228" t="s">
        <v>150</v>
      </c>
      <c r="L281" s="233" t="s">
        <v>151</v>
      </c>
      <c r="M281" s="234" t="s">
        <v>150</v>
      </c>
      <c r="N281" s="126" t="s">
        <v>151</v>
      </c>
      <c r="O281" s="127" t="s">
        <v>150</v>
      </c>
      <c r="P281" s="142" t="s">
        <v>151</v>
      </c>
      <c r="Q281" s="142" t="s">
        <v>150</v>
      </c>
      <c r="R281" s="233" t="s">
        <v>151</v>
      </c>
      <c r="S281" s="234" t="s">
        <v>150</v>
      </c>
      <c r="T281" s="233" t="s">
        <v>151</v>
      </c>
      <c r="U281" s="234" t="s">
        <v>150</v>
      </c>
    </row>
    <row r="282" spans="2:115">
      <c r="B282" s="128" t="s">
        <v>343</v>
      </c>
      <c r="C282" s="128" t="s">
        <v>485</v>
      </c>
      <c r="D282" s="129">
        <f>+F282+H282+J282+L282+N282+P282+R282+G277+T282</f>
        <v>31475961234.090004</v>
      </c>
      <c r="E282" s="129">
        <f>+G282+I282+K282+M282+O282+Q282+S282+H277+U282</f>
        <v>39155543432.734612</v>
      </c>
      <c r="F282" s="237">
        <v>913742567.25999999</v>
      </c>
      <c r="G282" s="238">
        <v>3108434000.4000001</v>
      </c>
      <c r="H282" s="129">
        <v>3560095718.0599999</v>
      </c>
      <c r="I282" s="130">
        <f>3990867475.48-E285</f>
        <v>3990868120.7846112</v>
      </c>
      <c r="J282" s="259">
        <v>1095793334.6800001</v>
      </c>
      <c r="K282" s="236">
        <v>1121931921.3900001</v>
      </c>
      <c r="L282" s="241">
        <v>2153317740.1799998</v>
      </c>
      <c r="M282" s="242">
        <v>3330436000.2199998</v>
      </c>
      <c r="N282" s="129">
        <v>676771870.91999996</v>
      </c>
      <c r="O282" s="130">
        <v>1183265298.75</v>
      </c>
      <c r="P282" s="144">
        <v>21146126015.700001</v>
      </c>
      <c r="Q282" s="278">
        <v>16579289415.33</v>
      </c>
      <c r="R282" s="62">
        <v>-3805391478.29</v>
      </c>
      <c r="S282" s="62">
        <v>-1098355581.28</v>
      </c>
      <c r="T282" s="279">
        <v>-310983665.31999999</v>
      </c>
      <c r="U282" s="62">
        <v>-380893426.10000002</v>
      </c>
    </row>
    <row r="283" spans="2:115" ht="15.75" thickBot="1">
      <c r="B283" s="128" t="s">
        <v>317</v>
      </c>
      <c r="C283" s="140" t="s">
        <v>297</v>
      </c>
      <c r="D283" s="141">
        <f t="shared" ref="D283:I283" si="213">SUM(D282)</f>
        <v>31475961234.090004</v>
      </c>
      <c r="E283" s="350">
        <f>SUM(E282)</f>
        <v>39155543432.734612</v>
      </c>
      <c r="F283" s="351">
        <f t="shared" si="213"/>
        <v>913742567.25999999</v>
      </c>
      <c r="G283" s="389">
        <f t="shared" si="213"/>
        <v>3108434000.4000001</v>
      </c>
      <c r="H283" s="141">
        <f t="shared" si="213"/>
        <v>3560095718.0599999</v>
      </c>
      <c r="I283" s="350">
        <f t="shared" si="213"/>
        <v>3990868120.7846112</v>
      </c>
      <c r="J283" s="353">
        <f t="shared" ref="J283:U283" si="214">SUM(J282)</f>
        <v>1095793334.6800001</v>
      </c>
      <c r="K283" s="354">
        <f t="shared" si="214"/>
        <v>1121931921.3900001</v>
      </c>
      <c r="L283" s="355">
        <f t="shared" si="214"/>
        <v>2153317740.1799998</v>
      </c>
      <c r="M283" s="390">
        <f t="shared" si="214"/>
        <v>3330436000.2199998</v>
      </c>
      <c r="N283" s="141">
        <f>SUM(N282)</f>
        <v>676771870.91999996</v>
      </c>
      <c r="O283" s="391">
        <f>SUM(O282)</f>
        <v>1183265298.75</v>
      </c>
      <c r="P283" s="392">
        <f>SUM(P282)</f>
        <v>21146126015.700001</v>
      </c>
      <c r="Q283" s="392">
        <f>SUM(Q282)</f>
        <v>16579289415.33</v>
      </c>
      <c r="R283" s="355">
        <f t="shared" si="214"/>
        <v>-3805391478.29</v>
      </c>
      <c r="S283" s="356">
        <f t="shared" si="214"/>
        <v>-1098355581.28</v>
      </c>
      <c r="T283" s="355">
        <f t="shared" si="214"/>
        <v>-310983665.31999999</v>
      </c>
      <c r="U283" s="356">
        <f t="shared" si="214"/>
        <v>-380893426.10000002</v>
      </c>
    </row>
    <row r="284" spans="2:115">
      <c r="B284" s="124"/>
      <c r="D284" s="146">
        <f>+D283-'[55]Disclosure 2024'!D278</f>
        <v>-11790520863.43</v>
      </c>
      <c r="I284" s="278">
        <v>3611313449.3699999</v>
      </c>
      <c r="K284" s="278">
        <v>1120592521.3900001</v>
      </c>
      <c r="Q284" s="278">
        <v>16579289415.33</v>
      </c>
    </row>
    <row r="285" spans="2:115">
      <c r="B285" s="125"/>
      <c r="E285">
        <v>-645.30461120605469</v>
      </c>
      <c r="P285" t="s">
        <v>659</v>
      </c>
      <c r="Q285" s="144">
        <v>21454379903.330002</v>
      </c>
    </row>
    <row r="286" spans="2:115">
      <c r="D286" s="146">
        <f>+D277+D282</f>
        <v>52383535138.610001</v>
      </c>
      <c r="E286" s="146"/>
      <c r="BK286" s="532"/>
      <c r="BL286" s="532"/>
      <c r="BM286" s="532"/>
      <c r="BN286" s="532"/>
      <c r="BO286" s="532"/>
      <c r="BP286" s="532"/>
      <c r="BQ286" s="532"/>
      <c r="BR286" s="532"/>
      <c r="BS286" s="532"/>
      <c r="BT286" s="532"/>
      <c r="BU286" s="532"/>
      <c r="BV286" s="532"/>
      <c r="BW286" s="532"/>
      <c r="BX286" s="532"/>
      <c r="BY286" s="532"/>
      <c r="BZ286" s="532"/>
      <c r="CA286" s="532"/>
      <c r="CB286" s="532"/>
      <c r="CC286" s="532"/>
      <c r="CD286" s="532"/>
      <c r="CE286" s="532"/>
      <c r="CF286" s="532"/>
      <c r="CG286" s="532"/>
      <c r="CH286" s="532"/>
      <c r="CI286" s="532"/>
      <c r="CJ286" s="532"/>
      <c r="CK286" s="532"/>
      <c r="CL286" s="532"/>
      <c r="CM286" s="532"/>
      <c r="CN286" s="532"/>
      <c r="CO286" s="532"/>
      <c r="CP286" s="532"/>
      <c r="CQ286" s="532"/>
      <c r="CR286" s="532"/>
      <c r="CS286" s="532"/>
      <c r="CT286" s="532"/>
      <c r="CU286" s="532"/>
      <c r="CV286" s="532"/>
      <c r="CW286" s="532"/>
      <c r="CX286" s="532"/>
      <c r="CY286" s="532"/>
      <c r="CZ286" s="532"/>
      <c r="DA286" s="532"/>
      <c r="DB286" s="532"/>
      <c r="DC286" s="532"/>
      <c r="DD286" s="532"/>
      <c r="DE286" s="532"/>
      <c r="DF286" s="532"/>
      <c r="DG286" s="532"/>
      <c r="DH286" s="532"/>
      <c r="DI286" s="532"/>
      <c r="DJ286" s="532"/>
      <c r="DK286" s="532"/>
    </row>
    <row r="287" spans="2:115">
      <c r="E287" s="125"/>
    </row>
    <row r="288" spans="2:115">
      <c r="E288" s="125"/>
    </row>
    <row r="289" spans="1:33">
      <c r="A289" s="124"/>
    </row>
    <row r="290" spans="1:33" ht="15.75" thickBot="1">
      <c r="B290" s="124" t="s">
        <v>486</v>
      </c>
    </row>
    <row r="291" spans="1:33">
      <c r="G291" s="125"/>
      <c r="H291" s="538" t="s">
        <v>625</v>
      </c>
      <c r="I291" s="542"/>
      <c r="J291" s="542"/>
      <c r="K291" s="542"/>
      <c r="L291" s="542"/>
      <c r="M291" s="539"/>
      <c r="N291" s="543" t="s">
        <v>626</v>
      </c>
      <c r="O291" s="545"/>
      <c r="P291" s="545"/>
      <c r="Q291" s="544"/>
      <c r="R291" s="543" t="s">
        <v>627</v>
      </c>
      <c r="S291" s="545"/>
      <c r="T291" s="545"/>
      <c r="U291" s="544"/>
      <c r="V291" s="543" t="s">
        <v>629</v>
      </c>
      <c r="W291" s="545"/>
      <c r="X291" s="545"/>
      <c r="Y291" s="544"/>
      <c r="Z291" s="543" t="s">
        <v>630</v>
      </c>
      <c r="AA291" s="545"/>
      <c r="AB291" s="545"/>
      <c r="AC291" s="544"/>
      <c r="AD291" s="543" t="s">
        <v>631</v>
      </c>
      <c r="AE291" s="545"/>
      <c r="AF291" s="545"/>
      <c r="AG291" s="544"/>
    </row>
    <row r="292" spans="1:33">
      <c r="B292" s="126" t="s">
        <v>289</v>
      </c>
      <c r="C292" s="126" t="s">
        <v>159</v>
      </c>
      <c r="D292" s="126" t="s">
        <v>475</v>
      </c>
      <c r="E292" s="126" t="s">
        <v>476</v>
      </c>
      <c r="F292" s="126" t="s">
        <v>475</v>
      </c>
      <c r="G292" s="127" t="s">
        <v>476</v>
      </c>
      <c r="H292" s="570" t="s">
        <v>159</v>
      </c>
      <c r="I292" s="572" t="s">
        <v>151</v>
      </c>
      <c r="J292" s="574" t="s">
        <v>150</v>
      </c>
      <c r="K292" s="574"/>
      <c r="L292" s="574"/>
      <c r="M292" s="575" t="s">
        <v>644</v>
      </c>
      <c r="N292" s="229" t="s">
        <v>475</v>
      </c>
      <c r="O292" s="133" t="s">
        <v>476</v>
      </c>
      <c r="P292" s="133" t="s">
        <v>475</v>
      </c>
      <c r="Q292" s="228" t="s">
        <v>476</v>
      </c>
      <c r="R292" s="227" t="s">
        <v>475</v>
      </c>
      <c r="S292" s="126" t="s">
        <v>476</v>
      </c>
      <c r="T292" s="126" t="s">
        <v>475</v>
      </c>
      <c r="U292" s="228" t="s">
        <v>476</v>
      </c>
      <c r="V292" s="233" t="s">
        <v>475</v>
      </c>
      <c r="W292" s="233" t="s">
        <v>476</v>
      </c>
      <c r="X292" s="233" t="s">
        <v>475</v>
      </c>
      <c r="Y292" s="233" t="s">
        <v>476</v>
      </c>
      <c r="Z292" s="126" t="s">
        <v>475</v>
      </c>
      <c r="AA292" s="126" t="s">
        <v>476</v>
      </c>
      <c r="AB292" s="126" t="s">
        <v>475</v>
      </c>
      <c r="AC292" s="126" t="s">
        <v>476</v>
      </c>
      <c r="AD292" s="126" t="s">
        <v>475</v>
      </c>
      <c r="AE292" s="126" t="s">
        <v>476</v>
      </c>
      <c r="AF292" s="126" t="s">
        <v>475</v>
      </c>
      <c r="AG292" s="126" t="s">
        <v>476</v>
      </c>
    </row>
    <row r="293" spans="1:33" ht="38.25">
      <c r="B293" s="128" t="s">
        <v>343</v>
      </c>
      <c r="C293" s="128" t="s">
        <v>487</v>
      </c>
      <c r="D293" s="132">
        <f>SUM(D294:D296)</f>
        <v>92440045913.880005</v>
      </c>
      <c r="E293" s="132">
        <f t="shared" ref="E293:G293" si="215">SUM(E294:E296)</f>
        <v>18000000</v>
      </c>
      <c r="F293" s="132">
        <f t="shared" si="215"/>
        <v>66980700000</v>
      </c>
      <c r="G293" s="245">
        <f t="shared" si="215"/>
        <v>18000000</v>
      </c>
      <c r="H293" s="571"/>
      <c r="I293" s="573"/>
      <c r="J293" s="142" t="s">
        <v>645</v>
      </c>
      <c r="K293" s="142" t="s">
        <v>646</v>
      </c>
      <c r="L293" s="142" t="s">
        <v>647</v>
      </c>
      <c r="M293" s="575"/>
      <c r="N293" s="265">
        <f>SUM(N294:N296)</f>
        <v>1032826738.04</v>
      </c>
      <c r="O293" s="266">
        <f t="shared" ref="O293:Q293" si="216">SUM(O294:O296)</f>
        <v>0</v>
      </c>
      <c r="P293" s="266">
        <f t="shared" si="216"/>
        <v>0</v>
      </c>
      <c r="Q293" s="264">
        <f t="shared" si="216"/>
        <v>0</v>
      </c>
      <c r="R293" s="263">
        <f>SUM(R295:R296)</f>
        <v>0</v>
      </c>
      <c r="S293" s="132">
        <f t="shared" ref="S293:U293" si="217">SUM(S294:S296)</f>
        <v>0</v>
      </c>
      <c r="T293" s="132">
        <f t="shared" si="217"/>
        <v>5416200000</v>
      </c>
      <c r="U293" s="264">
        <f t="shared" si="217"/>
        <v>0</v>
      </c>
      <c r="V293" s="252">
        <f>SUM(V294:V296)</f>
        <v>0</v>
      </c>
      <c r="W293" s="252">
        <f t="shared" ref="W293:Y293" si="218">SUM(W294:W296)</f>
        <v>0</v>
      </c>
      <c r="X293" s="252">
        <f t="shared" si="218"/>
        <v>0</v>
      </c>
      <c r="Y293" s="252">
        <f t="shared" si="218"/>
        <v>0</v>
      </c>
      <c r="Z293" s="132">
        <f>SUM(Z294:Z296)</f>
        <v>14799175.84</v>
      </c>
      <c r="AA293" s="132">
        <f t="shared" ref="AA293:AC293" si="219">SUM(AA294:AA296)</f>
        <v>0</v>
      </c>
      <c r="AB293" s="132">
        <f t="shared" si="219"/>
        <v>0</v>
      </c>
      <c r="AC293" s="132">
        <f t="shared" si="219"/>
        <v>0</v>
      </c>
      <c r="AD293" s="132">
        <f>SUM(AD294:AD296)</f>
        <v>61392420000</v>
      </c>
      <c r="AE293" s="132">
        <f>SUM(AE294:AE296)</f>
        <v>18000000</v>
      </c>
      <c r="AF293" s="132">
        <f t="shared" ref="AF293:AG293" si="220">SUM(AF294:AF296)</f>
        <v>61564500000</v>
      </c>
      <c r="AG293" s="132">
        <f t="shared" si="220"/>
        <v>18000000</v>
      </c>
    </row>
    <row r="294" spans="1:33" ht="25.5">
      <c r="B294" s="128" t="s">
        <v>488</v>
      </c>
      <c r="C294" s="128" t="s">
        <v>489</v>
      </c>
      <c r="D294" s="129">
        <f>+N294+R294+V294+Z294+AD294+I294</f>
        <v>91406064208.480011</v>
      </c>
      <c r="E294" s="129">
        <f t="shared" ref="E294:E296" si="221">+O294+S294+W294+AA294+AE294+J294</f>
        <v>18000000</v>
      </c>
      <c r="F294" s="129">
        <f t="shared" ref="F294:G297" si="222">+P294+T294+X294+AB294+AF294</f>
        <v>61564500000</v>
      </c>
      <c r="G294" s="129">
        <f t="shared" si="222"/>
        <v>18000000</v>
      </c>
      <c r="H294" s="384" t="s">
        <v>487</v>
      </c>
      <c r="I294" s="130">
        <v>30000000000</v>
      </c>
      <c r="J294" s="144"/>
      <c r="K294" s="385"/>
      <c r="L294" s="385"/>
      <c r="M294" s="386">
        <f>SUM(J294:L294)</f>
        <v>0</v>
      </c>
      <c r="N294" s="237"/>
      <c r="O294" s="224"/>
      <c r="P294" s="224"/>
      <c r="Q294" s="236"/>
      <c r="R294" s="243"/>
      <c r="S294" s="129"/>
      <c r="T294" s="129"/>
      <c r="U294" s="236"/>
      <c r="V294" s="241"/>
      <c r="W294" s="241"/>
      <c r="X294" s="241"/>
      <c r="Y294" s="241"/>
      <c r="Z294" s="129">
        <v>13644208.48</v>
      </c>
      <c r="AA294" s="129"/>
      <c r="AB294" s="129">
        <v>0</v>
      </c>
      <c r="AC294" s="129"/>
      <c r="AD294" s="129">
        <v>61392420000</v>
      </c>
      <c r="AE294" s="129">
        <v>18000000</v>
      </c>
      <c r="AF294" s="129">
        <v>61564500000</v>
      </c>
      <c r="AG294" s="129">
        <v>18000000</v>
      </c>
    </row>
    <row r="295" spans="1:33" ht="25.5">
      <c r="B295" s="128" t="s">
        <v>490</v>
      </c>
      <c r="C295" s="128" t="s">
        <v>491</v>
      </c>
      <c r="D295" s="129">
        <f t="shared" ref="D295:D296" si="223">+N295+R295+V295+Z295+AD295+I295</f>
        <v>0</v>
      </c>
      <c r="E295" s="129">
        <f t="shared" si="221"/>
        <v>0</v>
      </c>
      <c r="F295" s="129">
        <f t="shared" si="222"/>
        <v>0</v>
      </c>
      <c r="G295" s="129">
        <f t="shared" si="222"/>
        <v>0</v>
      </c>
      <c r="H295" s="384" t="s">
        <v>660</v>
      </c>
      <c r="I295" s="130"/>
      <c r="J295" s="144"/>
      <c r="K295" s="385">
        <v>460268532.61000001</v>
      </c>
      <c r="L295" s="145"/>
      <c r="M295" s="386">
        <f t="shared" ref="M295:M298" si="224">SUM(J295:L295)</f>
        <v>460268532.61000001</v>
      </c>
      <c r="N295" s="237"/>
      <c r="O295" s="224"/>
      <c r="P295" s="224"/>
      <c r="Q295" s="236"/>
      <c r="R295" s="235"/>
      <c r="S295" s="129"/>
      <c r="T295" s="129"/>
      <c r="U295" s="236"/>
      <c r="V295" s="241"/>
      <c r="W295" s="241"/>
      <c r="X295" s="241"/>
      <c r="Y295" s="241"/>
      <c r="Z295" s="129"/>
      <c r="AA295" s="129"/>
      <c r="AB295" s="129"/>
      <c r="AC295" s="129"/>
      <c r="AD295" s="129"/>
      <c r="AE295" s="129"/>
      <c r="AF295" s="129"/>
      <c r="AG295" s="129"/>
    </row>
    <row r="296" spans="1:33" ht="25.5">
      <c r="B296" s="128" t="s">
        <v>492</v>
      </c>
      <c r="C296" s="128" t="s">
        <v>493</v>
      </c>
      <c r="D296" s="129">
        <f t="shared" si="223"/>
        <v>1033981705.4</v>
      </c>
      <c r="E296" s="129">
        <f t="shared" si="221"/>
        <v>0</v>
      </c>
      <c r="F296" s="129">
        <f t="shared" si="222"/>
        <v>5416200000</v>
      </c>
      <c r="G296" s="129">
        <f t="shared" si="222"/>
        <v>0</v>
      </c>
      <c r="H296" s="384" t="s">
        <v>661</v>
      </c>
      <c r="I296" s="130"/>
      <c r="J296" s="144"/>
      <c r="K296" s="385">
        <v>12892827494.370001</v>
      </c>
      <c r="L296" s="145"/>
      <c r="M296" s="386">
        <f t="shared" si="224"/>
        <v>12892827494.370001</v>
      </c>
      <c r="N296" s="237">
        <v>1032826738.04</v>
      </c>
      <c r="O296" s="224"/>
      <c r="P296" s="224"/>
      <c r="Q296" s="236"/>
      <c r="R296" s="235">
        <v>0</v>
      </c>
      <c r="S296" s="129"/>
      <c r="T296" s="235">
        <v>5416200000</v>
      </c>
      <c r="U296" s="236"/>
      <c r="V296" s="241"/>
      <c r="W296" s="241"/>
      <c r="X296" s="241"/>
      <c r="Y296" s="241"/>
      <c r="Z296" s="129">
        <v>1154967.3600000001</v>
      </c>
      <c r="AA296" s="129"/>
      <c r="AB296" s="129"/>
      <c r="AC296" s="129"/>
      <c r="AD296" s="129"/>
      <c r="AE296" s="129"/>
      <c r="AF296" s="129"/>
      <c r="AG296" s="129"/>
    </row>
    <row r="297" spans="1:33" ht="25.5">
      <c r="B297" s="128" t="s">
        <v>322</v>
      </c>
      <c r="C297" s="128" t="s">
        <v>494</v>
      </c>
      <c r="D297" s="224">
        <f>+N297+R297+V297+Z297+AD297</f>
        <v>52344824065.979996</v>
      </c>
      <c r="E297" s="224">
        <f t="shared" ref="E297:G299" si="225">+O297+S297+W297+AA297+AE297</f>
        <v>103212644.22</v>
      </c>
      <c r="F297" s="224">
        <f>+P297+T297+X297+AB297+AF297+K297</f>
        <v>30228851620.84</v>
      </c>
      <c r="G297" s="224">
        <f t="shared" si="222"/>
        <v>0</v>
      </c>
      <c r="H297" s="384" t="s">
        <v>662</v>
      </c>
      <c r="I297" s="130"/>
      <c r="J297" s="144"/>
      <c r="K297" s="385">
        <v>2605691460.54</v>
      </c>
      <c r="L297" s="145"/>
      <c r="M297" s="386">
        <f t="shared" si="224"/>
        <v>2605691460.54</v>
      </c>
      <c r="N297" s="265">
        <f>SUM(N298:N299)</f>
        <v>0</v>
      </c>
      <c r="O297" s="266">
        <f>SUM(O298:O299)</f>
        <v>103212644.22</v>
      </c>
      <c r="P297" s="266">
        <f t="shared" ref="P297:Q297" si="226">SUM(P298:P299)</f>
        <v>0</v>
      </c>
      <c r="Q297" s="264">
        <f t="shared" si="226"/>
        <v>0</v>
      </c>
      <c r="R297" s="263">
        <f>SUM(R298:R299)</f>
        <v>0</v>
      </c>
      <c r="S297" s="132">
        <f t="shared" ref="S297:U297" si="227">SUM(S298:S299)</f>
        <v>0</v>
      </c>
      <c r="T297" s="132">
        <f t="shared" si="227"/>
        <v>0</v>
      </c>
      <c r="U297" s="264">
        <f t="shared" si="227"/>
        <v>0</v>
      </c>
      <c r="V297" s="252">
        <f>SUM(V298:V299)</f>
        <v>13826022026.889999</v>
      </c>
      <c r="W297" s="252">
        <f t="shared" ref="W297:Y297" si="228">SUM(W298:W299)</f>
        <v>0</v>
      </c>
      <c r="X297" s="252">
        <f t="shared" si="228"/>
        <v>0</v>
      </c>
      <c r="Y297" s="252">
        <f t="shared" si="228"/>
        <v>0</v>
      </c>
      <c r="Z297" s="132">
        <v>482102716.95999998</v>
      </c>
      <c r="AA297" s="132">
        <f t="shared" ref="AA297:AC297" si="229">SUM(AA298:AA299)</f>
        <v>0</v>
      </c>
      <c r="AB297" s="132">
        <v>26542687.280000001</v>
      </c>
      <c r="AC297" s="132">
        <f t="shared" si="229"/>
        <v>0</v>
      </c>
      <c r="AD297" s="132">
        <f>SUM(AD298:AD299)</f>
        <v>38036699322.129997</v>
      </c>
      <c r="AE297" s="132">
        <f>SUM(AE298:AE299)</f>
        <v>0</v>
      </c>
      <c r="AF297" s="132">
        <f>SUM(AF298:AF299)</f>
        <v>27596617473.02</v>
      </c>
      <c r="AG297" s="132">
        <f>SUM(AG298:AG299)</f>
        <v>0</v>
      </c>
    </row>
    <row r="298" spans="1:33" ht="25.5">
      <c r="B298" s="128" t="s">
        <v>495</v>
      </c>
      <c r="C298" s="128" t="s">
        <v>496</v>
      </c>
      <c r="D298" s="129">
        <f>+N298+R298+V298+Z298+AD298</f>
        <v>0</v>
      </c>
      <c r="E298" s="129">
        <f t="shared" si="225"/>
        <v>0</v>
      </c>
      <c r="F298" s="129">
        <f t="shared" si="225"/>
        <v>0</v>
      </c>
      <c r="G298" s="129">
        <f t="shared" si="225"/>
        <v>0</v>
      </c>
      <c r="H298" s="384" t="s">
        <v>663</v>
      </c>
      <c r="I298" s="130"/>
      <c r="J298" s="144"/>
      <c r="K298" s="145"/>
      <c r="L298" s="145"/>
      <c r="M298" s="386">
        <f t="shared" si="224"/>
        <v>0</v>
      </c>
      <c r="N298" s="237"/>
      <c r="O298" s="224"/>
      <c r="P298" s="224"/>
      <c r="Q298" s="236"/>
      <c r="R298" s="235"/>
      <c r="S298" s="129"/>
      <c r="T298" s="129"/>
      <c r="U298" s="236"/>
      <c r="V298" s="241"/>
      <c r="W298" s="241"/>
      <c r="X298" s="241"/>
      <c r="Y298" s="241"/>
      <c r="Z298" s="129"/>
      <c r="AA298" s="129"/>
      <c r="AB298" s="129"/>
      <c r="AC298" s="129"/>
      <c r="AD298" s="129"/>
      <c r="AE298" s="129"/>
      <c r="AF298" s="129"/>
      <c r="AG298" s="129"/>
    </row>
    <row r="299" spans="1:33" ht="15.75" thickBot="1">
      <c r="B299" s="128" t="s">
        <v>497</v>
      </c>
      <c r="C299" s="128"/>
      <c r="D299" s="129">
        <f>+N299+R299+V299+Z299+AD299</f>
        <v>52359623241.819992</v>
      </c>
      <c r="E299" s="129">
        <f t="shared" si="225"/>
        <v>103212644.22</v>
      </c>
      <c r="F299" s="129">
        <f t="shared" si="225"/>
        <v>27623160160.299999</v>
      </c>
      <c r="G299" s="129">
        <f t="shared" si="225"/>
        <v>0</v>
      </c>
      <c r="H299" s="387" t="s">
        <v>297</v>
      </c>
      <c r="I299" s="388">
        <f>SUM(I294:I298)</f>
        <v>30000000000</v>
      </c>
      <c r="J299" s="388">
        <f>SUM(J294:J298)</f>
        <v>0</v>
      </c>
      <c r="K299" s="388">
        <f>SUM(K294:K298)</f>
        <v>15958787487.52</v>
      </c>
      <c r="L299" s="388">
        <f>SUM(L294:L298)</f>
        <v>0</v>
      </c>
      <c r="M299" s="354">
        <f>SUM(M294:M298)</f>
        <v>15958787487.52</v>
      </c>
      <c r="N299" s="321"/>
      <c r="O299" s="322">
        <v>103212644.22</v>
      </c>
      <c r="P299" s="322"/>
      <c r="Q299" s="344"/>
      <c r="R299" s="343"/>
      <c r="S299" s="346"/>
      <c r="T299" s="346"/>
      <c r="U299" s="344"/>
      <c r="V299" s="241">
        <v>13826022026.889999</v>
      </c>
      <c r="W299" s="241"/>
      <c r="X299" s="241"/>
      <c r="Y299" s="241"/>
      <c r="Z299" s="129">
        <f>SUM(Z294:Z297)</f>
        <v>496901892.79999995</v>
      </c>
      <c r="AA299" s="129"/>
      <c r="AB299" s="129">
        <f t="shared" ref="AB299" si="230">SUM(AB294:AB297)</f>
        <v>26542687.280000001</v>
      </c>
      <c r="AC299" s="129"/>
      <c r="AD299" s="129">
        <v>38036699322.129997</v>
      </c>
      <c r="AE299" s="129"/>
      <c r="AF299" s="129">
        <v>27596617473.02</v>
      </c>
      <c r="AG299" s="129"/>
    </row>
    <row r="300" spans="1:33" ht="28.15" customHeight="1">
      <c r="B300" s="124"/>
    </row>
    <row r="301" spans="1:33">
      <c r="E301" s="125"/>
    </row>
    <row r="302" spans="1:33">
      <c r="A302" s="124"/>
    </row>
    <row r="303" spans="1:33" ht="15.75" thickBot="1">
      <c r="B303" s="124" t="s">
        <v>498</v>
      </c>
    </row>
    <row r="304" spans="1:33">
      <c r="F304" s="125"/>
      <c r="G304" s="543" t="s">
        <v>625</v>
      </c>
      <c r="H304" s="545"/>
      <c r="I304" s="544"/>
      <c r="J304" s="543" t="s">
        <v>626</v>
      </c>
      <c r="K304" s="545"/>
      <c r="L304" s="544"/>
      <c r="M304" s="543" t="s">
        <v>627</v>
      </c>
      <c r="N304" s="545"/>
      <c r="O304" s="544"/>
      <c r="P304" s="543" t="s">
        <v>628</v>
      </c>
      <c r="Q304" s="545"/>
      <c r="R304" s="544"/>
      <c r="S304" s="543" t="s">
        <v>629</v>
      </c>
      <c r="T304" s="545"/>
      <c r="U304" s="544"/>
      <c r="V304" s="543" t="s">
        <v>630</v>
      </c>
      <c r="W304" s="545"/>
      <c r="X304" s="544"/>
      <c r="Y304" s="543" t="s">
        <v>631</v>
      </c>
      <c r="Z304" s="545"/>
      <c r="AA304" s="544"/>
      <c r="AB304" s="543" t="s">
        <v>635</v>
      </c>
      <c r="AC304" s="545"/>
      <c r="AD304" s="544"/>
    </row>
    <row r="305" spans="1:115" ht="63.75">
      <c r="B305" s="126" t="s">
        <v>289</v>
      </c>
      <c r="C305" s="126" t="s">
        <v>159</v>
      </c>
      <c r="D305" s="126" t="s">
        <v>499</v>
      </c>
      <c r="E305" s="126" t="s">
        <v>500</v>
      </c>
      <c r="F305" s="127" t="s">
        <v>297</v>
      </c>
      <c r="G305" s="227" t="s">
        <v>499</v>
      </c>
      <c r="H305" s="126" t="s">
        <v>500</v>
      </c>
      <c r="I305" s="228" t="s">
        <v>297</v>
      </c>
      <c r="J305" s="229" t="s">
        <v>499</v>
      </c>
      <c r="K305" s="133" t="s">
        <v>500</v>
      </c>
      <c r="L305" s="230" t="s">
        <v>297</v>
      </c>
      <c r="M305" s="227" t="s">
        <v>499</v>
      </c>
      <c r="N305" s="126" t="s">
        <v>500</v>
      </c>
      <c r="O305" s="228" t="s">
        <v>297</v>
      </c>
      <c r="P305" s="227" t="s">
        <v>499</v>
      </c>
      <c r="Q305" s="126" t="s">
        <v>500</v>
      </c>
      <c r="R305" s="228" t="s">
        <v>297</v>
      </c>
      <c r="S305" s="293" t="s">
        <v>499</v>
      </c>
      <c r="T305" s="233" t="s">
        <v>500</v>
      </c>
      <c r="U305" s="393" t="s">
        <v>297</v>
      </c>
      <c r="V305" s="293" t="s">
        <v>499</v>
      </c>
      <c r="W305" s="233" t="s">
        <v>500</v>
      </c>
      <c r="X305" s="393" t="s">
        <v>297</v>
      </c>
      <c r="Y305" s="293" t="s">
        <v>499</v>
      </c>
      <c r="Z305" s="233" t="s">
        <v>500</v>
      </c>
      <c r="AA305" s="393" t="s">
        <v>297</v>
      </c>
      <c r="AB305" s="293" t="s">
        <v>499</v>
      </c>
      <c r="AC305" s="233" t="s">
        <v>500</v>
      </c>
      <c r="AD305" s="393" t="s">
        <v>297</v>
      </c>
    </row>
    <row r="306" spans="1:115">
      <c r="B306" s="128" t="s">
        <v>149</v>
      </c>
      <c r="C306" s="128" t="s">
        <v>151</v>
      </c>
      <c r="D306" s="129">
        <v>157839025853.57001</v>
      </c>
      <c r="E306" s="129">
        <f t="shared" ref="E306" si="231">+H306+K306+Q306+N306+T306+W306+Z306+AC306</f>
        <v>0</v>
      </c>
      <c r="F306" s="129">
        <v>157839025853.57001</v>
      </c>
      <c r="G306" s="235">
        <v>123527121267.27</v>
      </c>
      <c r="H306" s="129"/>
      <c r="I306" s="236">
        <v>123527121267.27</v>
      </c>
      <c r="J306" s="237">
        <v>767150656.63999999</v>
      </c>
      <c r="K306" s="224"/>
      <c r="L306" s="238">
        <f>+J306</f>
        <v>767150656.63999999</v>
      </c>
      <c r="M306" s="235">
        <v>14482801970.950001</v>
      </c>
      <c r="N306" s="129"/>
      <c r="O306" s="236">
        <f>+M306</f>
        <v>14482801970.950001</v>
      </c>
      <c r="P306" s="235">
        <v>13371469101.209999</v>
      </c>
      <c r="Q306" s="129"/>
      <c r="R306" s="236">
        <f>+P306</f>
        <v>13371469101.209999</v>
      </c>
      <c r="S306" s="259">
        <v>21555570099.18</v>
      </c>
      <c r="T306" s="241"/>
      <c r="U306" s="259">
        <v>21555570099.18</v>
      </c>
      <c r="V306" s="129">
        <v>689442974.11000001</v>
      </c>
      <c r="W306" s="129">
        <v>0</v>
      </c>
      <c r="X306" s="130">
        <f>SUM(V306:W306)</f>
        <v>689442974.11000001</v>
      </c>
      <c r="Y306" s="259"/>
      <c r="Z306" s="241"/>
      <c r="AA306" s="288"/>
      <c r="AB306" s="62">
        <v>-16553568255.549999</v>
      </c>
      <c r="AC306" s="241"/>
      <c r="AD306" s="236">
        <f>+AB306</f>
        <v>-16553568255.549999</v>
      </c>
    </row>
    <row r="307" spans="1:115">
      <c r="B307" s="128" t="s">
        <v>101</v>
      </c>
      <c r="C307" s="128" t="s">
        <v>352</v>
      </c>
      <c r="D307" s="132">
        <f>SUM(D308:D309)</f>
        <v>0</v>
      </c>
      <c r="E307" s="132">
        <f t="shared" ref="E307" si="232">SUM(E308:E309)</f>
        <v>0</v>
      </c>
      <c r="F307" s="245">
        <f>SUM(F308:F309)</f>
        <v>0</v>
      </c>
      <c r="G307" s="263">
        <f>SUM(G308:G309)</f>
        <v>0</v>
      </c>
      <c r="H307" s="132">
        <f t="shared" ref="H307" si="233">SUM(H308:H309)</f>
        <v>0</v>
      </c>
      <c r="I307" s="264">
        <f>SUM(I308:I309)</f>
        <v>0</v>
      </c>
      <c r="J307" s="265">
        <f>SUM(J308:J309)</f>
        <v>0</v>
      </c>
      <c r="K307" s="266">
        <f t="shared" ref="K307" si="234">SUM(K308:K309)</f>
        <v>0</v>
      </c>
      <c r="L307" s="267">
        <f>SUM(L308:L309)</f>
        <v>0</v>
      </c>
      <c r="M307" s="263">
        <f>SUM(M308:M309)</f>
        <v>0</v>
      </c>
      <c r="N307" s="132">
        <f t="shared" ref="N307" si="235">SUM(N308:N309)</f>
        <v>0</v>
      </c>
      <c r="O307" s="264">
        <f>SUM(O308:O309)</f>
        <v>0</v>
      </c>
      <c r="P307" s="263">
        <f>SUM(P308:P309)</f>
        <v>0</v>
      </c>
      <c r="Q307" s="132">
        <f t="shared" ref="Q307" si="236">SUM(Q308:Q309)</f>
        <v>0</v>
      </c>
      <c r="R307" s="264">
        <f>SUM(R308:R309)</f>
        <v>0</v>
      </c>
      <c r="S307" s="394">
        <f>SUM(S308:S309)</f>
        <v>0</v>
      </c>
      <c r="T307" s="252">
        <f t="shared" ref="T307" si="237">SUM(T308:T309)</f>
        <v>0</v>
      </c>
      <c r="U307" s="395">
        <f>SUM(U308:U309)</f>
        <v>0</v>
      </c>
      <c r="V307" s="132">
        <f>SUM(V308:V309)</f>
        <v>0</v>
      </c>
      <c r="W307" s="132">
        <f t="shared" ref="W307" si="238">SUM(W308:W309)</f>
        <v>0</v>
      </c>
      <c r="X307" s="245">
        <f>SUM(X308:X309)</f>
        <v>0</v>
      </c>
      <c r="Y307" s="394">
        <f>SUM(Y308:Y309)</f>
        <v>0</v>
      </c>
      <c r="Z307" s="252">
        <f t="shared" ref="Z307" si="239">SUM(Z308:Z309)</f>
        <v>0</v>
      </c>
      <c r="AA307" s="395">
        <f>SUM(AA308:AA309)</f>
        <v>0</v>
      </c>
      <c r="AB307" s="394">
        <f>SUM(AB308:AB309)</f>
        <v>0</v>
      </c>
      <c r="AC307" s="252">
        <f t="shared" ref="AC307" si="240">SUM(AC308:AC309)</f>
        <v>0</v>
      </c>
      <c r="AD307" s="395">
        <f>SUM(AD308:AD309)</f>
        <v>0</v>
      </c>
    </row>
    <row r="308" spans="1:115" ht="25.5">
      <c r="B308" s="128" t="s">
        <v>495</v>
      </c>
      <c r="C308" s="128" t="s">
        <v>501</v>
      </c>
      <c r="D308" s="129">
        <f t="shared" ref="D308:F309" si="241">+G308+J308+P308+M308+S308+V308+Y308+AB308</f>
        <v>0</v>
      </c>
      <c r="E308" s="129">
        <f t="shared" si="241"/>
        <v>0</v>
      </c>
      <c r="F308" s="129">
        <f t="shared" si="241"/>
        <v>0</v>
      </c>
      <c r="G308" s="235"/>
      <c r="H308" s="129"/>
      <c r="I308" s="236"/>
      <c r="J308" s="237"/>
      <c r="K308" s="224"/>
      <c r="L308" s="238"/>
      <c r="M308" s="235"/>
      <c r="N308" s="129"/>
      <c r="O308" s="236"/>
      <c r="P308" s="235"/>
      <c r="Q308" s="129"/>
      <c r="R308" s="236"/>
      <c r="S308" s="259"/>
      <c r="T308" s="241"/>
      <c r="U308" s="288"/>
      <c r="V308" s="129"/>
      <c r="W308" s="129"/>
      <c r="X308" s="130"/>
      <c r="Y308" s="259"/>
      <c r="Z308" s="241"/>
      <c r="AA308" s="288"/>
      <c r="AB308" s="259"/>
      <c r="AC308" s="241"/>
      <c r="AD308" s="288"/>
    </row>
    <row r="309" spans="1:115" ht="25.5">
      <c r="B309" s="128" t="s">
        <v>497</v>
      </c>
      <c r="C309" s="128" t="s">
        <v>502</v>
      </c>
      <c r="D309" s="129">
        <f t="shared" si="241"/>
        <v>0</v>
      </c>
      <c r="E309" s="129">
        <f t="shared" si="241"/>
        <v>0</v>
      </c>
      <c r="F309" s="129">
        <f t="shared" si="241"/>
        <v>0</v>
      </c>
      <c r="G309" s="235"/>
      <c r="H309" s="129"/>
      <c r="I309" s="236"/>
      <c r="J309" s="237"/>
      <c r="K309" s="224"/>
      <c r="L309" s="238"/>
      <c r="M309" s="235"/>
      <c r="N309" s="129"/>
      <c r="O309" s="236"/>
      <c r="P309" s="235"/>
      <c r="Q309" s="129"/>
      <c r="R309" s="236"/>
      <c r="S309" s="259"/>
      <c r="T309" s="241"/>
      <c r="U309" s="288"/>
      <c r="V309" s="129"/>
      <c r="W309" s="129"/>
      <c r="X309" s="130"/>
      <c r="Y309" s="259"/>
      <c r="Z309" s="241"/>
      <c r="AA309" s="288"/>
      <c r="AB309" s="259"/>
      <c r="AC309" s="241"/>
      <c r="AD309" s="288"/>
    </row>
    <row r="310" spans="1:115">
      <c r="B310" s="128" t="s">
        <v>260</v>
      </c>
      <c r="C310" s="128" t="s">
        <v>353</v>
      </c>
      <c r="D310" s="132">
        <f>SUM(D311:D313)</f>
        <v>1266096205.9500036</v>
      </c>
      <c r="E310" s="132">
        <f t="shared" ref="E310" si="242">SUM(E311:E313)</f>
        <v>0</v>
      </c>
      <c r="F310" s="245">
        <f>SUM(F311:F313)</f>
        <v>1266096205.9500036</v>
      </c>
      <c r="G310" s="263">
        <f>SUM(G311:G313)</f>
        <v>1156525188.71</v>
      </c>
      <c r="H310" s="132">
        <f t="shared" ref="H310" si="243">SUM(H311:H313)</f>
        <v>0</v>
      </c>
      <c r="I310" s="264">
        <f>SUM(I311:I313)</f>
        <v>1156525188.71</v>
      </c>
      <c r="J310" s="265">
        <f>SUM(J311:J313)</f>
        <v>0</v>
      </c>
      <c r="K310" s="266">
        <f t="shared" ref="K310" si="244">SUM(K311:K313)</f>
        <v>0</v>
      </c>
      <c r="L310" s="267">
        <f>SUM(L311:L313)</f>
        <v>0</v>
      </c>
      <c r="M310" s="263">
        <f>SUM(M311:M313)</f>
        <v>5972248.2800006904</v>
      </c>
      <c r="N310" s="132">
        <f t="shared" ref="N310" si="245">SUM(N311:N313)</f>
        <v>0</v>
      </c>
      <c r="O310" s="264">
        <f>+M310</f>
        <v>5972248.2800006904</v>
      </c>
      <c r="P310" s="263">
        <f>SUM(P311:P313)</f>
        <v>245823752.83000001</v>
      </c>
      <c r="Q310" s="132">
        <f t="shared" ref="Q310" si="246">SUM(Q311:Q313)</f>
        <v>0</v>
      </c>
      <c r="R310" s="264">
        <f>SUM(R311:R313)</f>
        <v>245823752.83000001</v>
      </c>
      <c r="S310" s="394">
        <f>SUM(S311:S313)</f>
        <v>45836384.900001526</v>
      </c>
      <c r="T310" s="252">
        <f t="shared" ref="T310" si="247">SUM(T311:T313)</f>
        <v>0</v>
      </c>
      <c r="U310" s="395">
        <f>SUM(U311:U313)</f>
        <v>45836384.900001526</v>
      </c>
      <c r="V310" s="132">
        <f>SUM(V311:V313)</f>
        <v>0</v>
      </c>
      <c r="W310" s="132">
        <f t="shared" ref="W310" si="248">SUM(W311:W313)</f>
        <v>0</v>
      </c>
      <c r="X310" s="245">
        <f>SUM(X311:X313)</f>
        <v>0</v>
      </c>
      <c r="Y310" s="394">
        <f>SUM(Y311:Y313)</f>
        <v>0</v>
      </c>
      <c r="Z310" s="252">
        <f t="shared" ref="Z310" si="249">SUM(Z311:Z313)</f>
        <v>0</v>
      </c>
      <c r="AA310" s="395">
        <f>SUM(AA311:AA313)</f>
        <v>0</v>
      </c>
      <c r="AB310" s="394">
        <f>SUM(AB311:AB313)</f>
        <v>-188061368.76999855</v>
      </c>
      <c r="AC310" s="252">
        <f t="shared" ref="AC310" si="250">SUM(AC311:AC313)</f>
        <v>0</v>
      </c>
      <c r="AD310" s="395">
        <f>SUM(AD311:AD313)</f>
        <v>-188061368.76999855</v>
      </c>
    </row>
    <row r="311" spans="1:115" ht="25.5">
      <c r="B311" s="128" t="s">
        <v>325</v>
      </c>
      <c r="C311" s="128" t="s">
        <v>501</v>
      </c>
      <c r="D311" s="129">
        <f t="shared" ref="D311:F313" si="251">+G311+J311+P311+M311+S311+V311+Y311+AB311</f>
        <v>1156525188.71</v>
      </c>
      <c r="E311" s="129">
        <f t="shared" si="251"/>
        <v>0</v>
      </c>
      <c r="F311" s="129">
        <f t="shared" si="251"/>
        <v>1156525188.71</v>
      </c>
      <c r="G311" s="235">
        <v>1156525188.71</v>
      </c>
      <c r="H311" s="129"/>
      <c r="I311" s="236">
        <v>1156525188.71</v>
      </c>
      <c r="J311" s="237"/>
      <c r="K311" s="224"/>
      <c r="L311" s="238"/>
      <c r="M311" s="235"/>
      <c r="N311" s="129"/>
      <c r="O311" s="236"/>
      <c r="P311" s="235"/>
      <c r="Q311" s="129"/>
      <c r="R311" s="236"/>
      <c r="S311" s="259"/>
      <c r="T311" s="241"/>
      <c r="U311" s="288">
        <f>+S311</f>
        <v>0</v>
      </c>
      <c r="V311" s="129"/>
      <c r="W311" s="129"/>
      <c r="X311" s="130"/>
      <c r="Y311" s="259"/>
      <c r="Z311" s="241"/>
      <c r="AA311" s="288"/>
      <c r="AB311" s="259"/>
      <c r="AC311" s="241"/>
      <c r="AD311" s="236">
        <f>+AB311</f>
        <v>0</v>
      </c>
    </row>
    <row r="312" spans="1:115" ht="25.5">
      <c r="B312" s="128" t="s">
        <v>327</v>
      </c>
      <c r="C312" s="128" t="s">
        <v>305</v>
      </c>
      <c r="D312" s="129">
        <f t="shared" si="251"/>
        <v>109571017.24000371</v>
      </c>
      <c r="E312" s="129">
        <f t="shared" si="251"/>
        <v>0</v>
      </c>
      <c r="F312" s="129">
        <f t="shared" si="251"/>
        <v>109571017.24000371</v>
      </c>
      <c r="G312" s="235"/>
      <c r="H312" s="129"/>
      <c r="I312" s="236"/>
      <c r="J312" s="237"/>
      <c r="K312" s="224"/>
      <c r="L312" s="238"/>
      <c r="M312" s="235">
        <v>5972248.2800006904</v>
      </c>
      <c r="N312" s="129"/>
      <c r="O312" s="236">
        <f>+M312</f>
        <v>5972248.2800006904</v>
      </c>
      <c r="P312" s="235">
        <v>245823752.83000001</v>
      </c>
      <c r="Q312" s="129"/>
      <c r="R312" s="236">
        <f>+P312</f>
        <v>245823752.83000001</v>
      </c>
      <c r="S312" s="259">
        <v>45836384.900001526</v>
      </c>
      <c r="T312" s="241"/>
      <c r="U312" s="288">
        <f>+S312</f>
        <v>45836384.900001526</v>
      </c>
      <c r="V312" s="129"/>
      <c r="W312" s="129"/>
      <c r="X312" s="130"/>
      <c r="Y312" s="259"/>
      <c r="Z312" s="241"/>
      <c r="AA312" s="288"/>
      <c r="AB312" s="259">
        <v>-188061368.76999855</v>
      </c>
      <c r="AC312" s="241"/>
      <c r="AD312" s="236">
        <f>+AB312</f>
        <v>-188061368.76999855</v>
      </c>
    </row>
    <row r="313" spans="1:115" ht="25.5">
      <c r="B313" s="128" t="s">
        <v>503</v>
      </c>
      <c r="C313" s="128" t="s">
        <v>504</v>
      </c>
      <c r="D313" s="129">
        <f t="shared" si="251"/>
        <v>0</v>
      </c>
      <c r="E313" s="129">
        <f t="shared" si="251"/>
        <v>0</v>
      </c>
      <c r="F313" s="129">
        <f t="shared" si="251"/>
        <v>0</v>
      </c>
      <c r="G313" s="235"/>
      <c r="H313" s="129"/>
      <c r="I313" s="236"/>
      <c r="J313" s="237"/>
      <c r="K313" s="224"/>
      <c r="L313" s="238"/>
      <c r="M313" s="235"/>
      <c r="N313" s="129"/>
      <c r="O313" s="236"/>
      <c r="P313" s="235"/>
      <c r="Q313" s="129"/>
      <c r="R313" s="236"/>
      <c r="S313" s="259"/>
      <c r="T313" s="241"/>
      <c r="U313" s="288">
        <f>+S313</f>
        <v>0</v>
      </c>
      <c r="V313" s="129"/>
      <c r="W313" s="129"/>
      <c r="X313" s="130"/>
      <c r="Y313" s="259"/>
      <c r="Z313" s="241"/>
      <c r="AA313" s="288"/>
      <c r="AB313" s="259"/>
      <c r="AC313" s="241"/>
      <c r="AD313" s="236">
        <f>+AB313</f>
        <v>0</v>
      </c>
    </row>
    <row r="314" spans="1:115">
      <c r="B314" s="128" t="s">
        <v>165</v>
      </c>
      <c r="C314" s="128" t="s">
        <v>150</v>
      </c>
      <c r="D314" s="132">
        <f>+D306+D307-D310</f>
        <v>156572929647.62</v>
      </c>
      <c r="E314" s="132">
        <f t="shared" ref="E314" si="252">+E306+E307-E310</f>
        <v>0</v>
      </c>
      <c r="F314" s="245">
        <f>+F306+F307-F310</f>
        <v>156572929647.62</v>
      </c>
      <c r="G314" s="263">
        <f>+G306+G307-G310</f>
        <v>122370596078.56</v>
      </c>
      <c r="H314" s="132">
        <f t="shared" ref="H314" si="253">+H306+H307-H310</f>
        <v>0</v>
      </c>
      <c r="I314" s="264">
        <f>+I306+I307-I310</f>
        <v>122370596078.56</v>
      </c>
      <c r="J314" s="265">
        <f>+J306+J307-J310</f>
        <v>767150656.63999999</v>
      </c>
      <c r="K314" s="266">
        <f t="shared" ref="K314" si="254">+K306+K307-K310</f>
        <v>0</v>
      </c>
      <c r="L314" s="267">
        <f>+L306+L307-L310</f>
        <v>767150656.63999999</v>
      </c>
      <c r="M314" s="263">
        <f>+M306+M307-M310</f>
        <v>14476829722.67</v>
      </c>
      <c r="N314" s="132">
        <f t="shared" ref="N314" si="255">+N306+N307-N310</f>
        <v>0</v>
      </c>
      <c r="O314" s="264">
        <f>+O306+O307-O310</f>
        <v>14476829722.67</v>
      </c>
      <c r="P314" s="263">
        <f>+P306+P307-P310</f>
        <v>13125645348.379999</v>
      </c>
      <c r="Q314" s="132">
        <f t="shared" ref="Q314" si="256">+Q306+Q307-Q310</f>
        <v>0</v>
      </c>
      <c r="R314" s="264">
        <f>+R306+R307-R310</f>
        <v>13125645348.379999</v>
      </c>
      <c r="S314" s="394">
        <f>+S306+S307-S310</f>
        <v>21509733714.279999</v>
      </c>
      <c r="T314" s="252">
        <f t="shared" ref="T314" si="257">+T306+T307-T310</f>
        <v>0</v>
      </c>
      <c r="U314" s="395">
        <f>+U306+U307-U310</f>
        <v>21509733714.279999</v>
      </c>
      <c r="V314" s="132">
        <f>+V306+V307-V310</f>
        <v>689442974.11000001</v>
      </c>
      <c r="W314" s="132">
        <f t="shared" ref="W314" si="258">+W306+W307-W310</f>
        <v>0</v>
      </c>
      <c r="X314" s="245">
        <f>+X306+X307-X310</f>
        <v>689442974.11000001</v>
      </c>
      <c r="Y314" s="394">
        <f>+Y306+Y307-Y310</f>
        <v>0</v>
      </c>
      <c r="Z314" s="252">
        <f t="shared" ref="Z314" si="259">+Z306+Z307-Z310</f>
        <v>0</v>
      </c>
      <c r="AA314" s="395">
        <f>+AA306+AA307-AA310</f>
        <v>0</v>
      </c>
      <c r="AB314" s="394">
        <f>+AB306+AB307-AB310</f>
        <v>-16365506886.780001</v>
      </c>
      <c r="AC314" s="252">
        <f t="shared" ref="AC314" si="260">+AC306+AC307-AC310</f>
        <v>0</v>
      </c>
      <c r="AD314" s="395">
        <f>+AD306+AD307-AD310</f>
        <v>-16365506886.780001</v>
      </c>
    </row>
    <row r="315" spans="1:115" ht="25.5">
      <c r="B315" s="128" t="s">
        <v>505</v>
      </c>
      <c r="C315" s="128" t="s">
        <v>506</v>
      </c>
      <c r="D315" s="129">
        <f t="shared" ref="D315:F316" si="261">+G315+J315+P315+M315+S315+V315+Y315+AB315</f>
        <v>0</v>
      </c>
      <c r="E315" s="129">
        <f t="shared" si="261"/>
        <v>0</v>
      </c>
      <c r="F315" s="129">
        <f t="shared" si="261"/>
        <v>0</v>
      </c>
      <c r="G315" s="235"/>
      <c r="H315" s="129"/>
      <c r="I315" s="236"/>
      <c r="J315" s="237"/>
      <c r="K315" s="224"/>
      <c r="L315" s="238"/>
      <c r="M315" s="235"/>
      <c r="N315" s="129"/>
      <c r="O315" s="236"/>
      <c r="P315" s="235"/>
      <c r="Q315" s="129"/>
      <c r="R315" s="236"/>
      <c r="S315" s="259"/>
      <c r="T315" s="241"/>
      <c r="U315" s="288">
        <f>+S315</f>
        <v>0</v>
      </c>
      <c r="V315" s="259"/>
      <c r="W315" s="241"/>
      <c r="X315" s="288"/>
      <c r="Y315" s="259"/>
      <c r="Z315" s="241"/>
      <c r="AA315" s="288"/>
      <c r="AB315" s="259"/>
      <c r="AC315" s="241"/>
      <c r="AD315" s="288"/>
    </row>
    <row r="316" spans="1:115" ht="15.75" thickBot="1">
      <c r="B316" s="128" t="s">
        <v>505</v>
      </c>
      <c r="C316" s="128" t="s">
        <v>507</v>
      </c>
      <c r="D316" s="129">
        <f t="shared" si="261"/>
        <v>0</v>
      </c>
      <c r="E316" s="129">
        <f t="shared" si="261"/>
        <v>0</v>
      </c>
      <c r="F316" s="129">
        <f t="shared" si="261"/>
        <v>0</v>
      </c>
      <c r="G316" s="343"/>
      <c r="H316" s="346"/>
      <c r="I316" s="344"/>
      <c r="J316" s="321"/>
      <c r="K316" s="322"/>
      <c r="L316" s="323"/>
      <c r="M316" s="343"/>
      <c r="N316" s="346"/>
      <c r="O316" s="344"/>
      <c r="P316" s="343"/>
      <c r="Q316" s="346"/>
      <c r="R316" s="344"/>
      <c r="S316" s="396"/>
      <c r="T316" s="348"/>
      <c r="U316" s="288">
        <f>+S316</f>
        <v>0</v>
      </c>
      <c r="V316" s="396"/>
      <c r="W316" s="348"/>
      <c r="X316" s="397"/>
      <c r="Y316" s="396"/>
      <c r="Z316" s="348"/>
      <c r="AA316" s="397"/>
      <c r="AB316" s="396"/>
      <c r="AC316" s="348"/>
      <c r="AD316" s="397"/>
    </row>
    <row r="317" spans="1:115">
      <c r="A317" t="s">
        <v>317</v>
      </c>
      <c r="B317" t="s">
        <v>317</v>
      </c>
      <c r="C317" t="s">
        <v>317</v>
      </c>
      <c r="D317" s="146">
        <f>+D314-'[55]Disclosure 2024'!D309</f>
        <v>0</v>
      </c>
      <c r="BK317" s="532"/>
      <c r="BL317" s="532"/>
      <c r="BM317" s="532"/>
      <c r="BN317" s="532"/>
      <c r="BO317" s="532"/>
      <c r="BP317" s="532"/>
      <c r="BQ317" s="532"/>
      <c r="BR317" s="532"/>
      <c r="BS317" s="532"/>
      <c r="BT317" s="532"/>
      <c r="BU317" s="532"/>
      <c r="BV317" s="532"/>
      <c r="BW317" s="532"/>
      <c r="BX317" s="532"/>
      <c r="BY317" s="532"/>
      <c r="BZ317" s="532"/>
      <c r="CA317" s="532"/>
      <c r="CB317" s="532"/>
      <c r="CC317" s="532"/>
      <c r="CD317" s="532"/>
      <c r="CE317" s="532"/>
      <c r="CF317" s="532"/>
      <c r="CG317" s="532"/>
      <c r="CH317" s="532"/>
      <c r="CI317" s="532"/>
      <c r="CJ317" s="532"/>
      <c r="CK317" s="532"/>
      <c r="CL317" s="532"/>
      <c r="CM317" s="532"/>
      <c r="CN317" s="532"/>
      <c r="CO317" s="532"/>
      <c r="CP317" s="532"/>
      <c r="CQ317" s="532"/>
      <c r="CR317" s="532"/>
      <c r="CS317" s="532"/>
      <c r="CT317" s="532"/>
      <c r="CU317" s="532"/>
      <c r="CV317" s="532"/>
      <c r="CW317" s="532"/>
      <c r="CX317" s="532"/>
      <c r="CY317" s="532"/>
      <c r="CZ317" s="532"/>
      <c r="DA317" s="532"/>
      <c r="DB317" s="532"/>
      <c r="DC317" s="532"/>
      <c r="DD317" s="532"/>
      <c r="DE317" s="532"/>
      <c r="DF317" s="532"/>
      <c r="DG317" s="532"/>
      <c r="DH317" s="532"/>
      <c r="DI317" s="532"/>
      <c r="DJ317" s="532"/>
      <c r="DK317" s="532"/>
    </row>
    <row r="318" spans="1:115">
      <c r="E318" s="125"/>
    </row>
    <row r="319" spans="1:115">
      <c r="E319" s="125"/>
    </row>
    <row r="320" spans="1:115">
      <c r="A320" s="124"/>
    </row>
    <row r="321" spans="1:115">
      <c r="B321" s="124" t="s">
        <v>508</v>
      </c>
    </row>
    <row r="322" spans="1:115">
      <c r="I322" s="125"/>
    </row>
    <row r="323" spans="1:115" ht="25.5">
      <c r="B323" s="126" t="s">
        <v>289</v>
      </c>
      <c r="C323" s="126" t="s">
        <v>159</v>
      </c>
      <c r="D323" s="126" t="s">
        <v>151</v>
      </c>
      <c r="E323" s="126" t="s">
        <v>323</v>
      </c>
      <c r="F323" s="126" t="s">
        <v>324</v>
      </c>
      <c r="G323" s="126" t="s">
        <v>150</v>
      </c>
      <c r="H323" s="126" t="s">
        <v>506</v>
      </c>
      <c r="I323" s="126" t="s">
        <v>507</v>
      </c>
    </row>
    <row r="324" spans="1:115" ht="25.5">
      <c r="B324" s="128" t="s">
        <v>149</v>
      </c>
      <c r="C324" s="128" t="s">
        <v>509</v>
      </c>
      <c r="D324" s="129"/>
      <c r="E324" s="129"/>
      <c r="F324" s="129"/>
      <c r="G324" s="129"/>
      <c r="H324" s="129"/>
      <c r="I324" s="129"/>
    </row>
    <row r="325" spans="1:115" ht="38.25">
      <c r="B325" s="128" t="s">
        <v>101</v>
      </c>
      <c r="C325" s="128" t="s">
        <v>510</v>
      </c>
      <c r="D325" s="129"/>
      <c r="E325" s="129"/>
      <c r="F325" s="129"/>
      <c r="G325" s="129"/>
      <c r="H325" s="129"/>
      <c r="I325" s="129"/>
    </row>
    <row r="326" spans="1:115">
      <c r="B326" s="128" t="s">
        <v>101</v>
      </c>
      <c r="C326" s="128" t="s">
        <v>341</v>
      </c>
      <c r="D326" s="129"/>
      <c r="E326" s="129"/>
      <c r="F326" s="129"/>
      <c r="G326" s="129"/>
      <c r="H326" s="129"/>
      <c r="I326" s="129"/>
    </row>
    <row r="327" spans="1:115">
      <c r="B327" s="128" t="s">
        <v>101</v>
      </c>
      <c r="C327" s="131" t="s">
        <v>297</v>
      </c>
      <c r="D327" s="132">
        <f>SUM(D324:D326)</f>
        <v>0</v>
      </c>
      <c r="E327" s="132">
        <f t="shared" ref="E327:I327" si="262">SUM(E324:E326)</f>
        <v>0</v>
      </c>
      <c r="F327" s="132">
        <f t="shared" si="262"/>
        <v>0</v>
      </c>
      <c r="G327" s="132">
        <f t="shared" si="262"/>
        <v>0</v>
      </c>
      <c r="H327" s="132">
        <f t="shared" si="262"/>
        <v>0</v>
      </c>
      <c r="I327" s="132">
        <f t="shared" si="262"/>
        <v>0</v>
      </c>
    </row>
    <row r="328" spans="1:115">
      <c r="A328" t="s">
        <v>317</v>
      </c>
      <c r="B328" t="s">
        <v>317</v>
      </c>
      <c r="C328" t="s">
        <v>317</v>
      </c>
      <c r="D328" t="s">
        <v>317</v>
      </c>
      <c r="BK328" s="532"/>
      <c r="BL328" s="532"/>
      <c r="BM328" s="532"/>
      <c r="BN328" s="532"/>
      <c r="BO328" s="532"/>
      <c r="BP328" s="532"/>
      <c r="BQ328" s="532"/>
      <c r="BR328" s="532"/>
      <c r="BS328" s="532"/>
      <c r="BT328" s="532"/>
      <c r="BU328" s="532"/>
      <c r="BV328" s="532"/>
      <c r="BW328" s="532"/>
      <c r="BX328" s="532"/>
      <c r="BY328" s="532"/>
      <c r="BZ328" s="532"/>
      <c r="CA328" s="532"/>
      <c r="CB328" s="532"/>
      <c r="CC328" s="532"/>
      <c r="CD328" s="532"/>
      <c r="CE328" s="532"/>
      <c r="CF328" s="532"/>
      <c r="CG328" s="532"/>
      <c r="CH328" s="532"/>
      <c r="CI328" s="532"/>
      <c r="CJ328" s="532"/>
      <c r="CK328" s="532"/>
      <c r="CL328" s="532"/>
      <c r="CM328" s="532"/>
      <c r="CN328" s="532"/>
      <c r="CO328" s="532"/>
      <c r="CP328" s="532"/>
      <c r="CQ328" s="532"/>
      <c r="CR328" s="532"/>
      <c r="CS328" s="532"/>
      <c r="CT328" s="532"/>
      <c r="CU328" s="532"/>
      <c r="CV328" s="532"/>
      <c r="CW328" s="532"/>
      <c r="CX328" s="532"/>
      <c r="CY328" s="532"/>
      <c r="CZ328" s="532"/>
      <c r="DA328" s="532"/>
      <c r="DB328" s="532"/>
      <c r="DC328" s="532"/>
      <c r="DD328" s="532"/>
      <c r="DE328" s="532"/>
      <c r="DF328" s="532"/>
      <c r="DG328" s="532"/>
      <c r="DH328" s="532"/>
      <c r="DI328" s="532"/>
      <c r="DJ328" s="532"/>
      <c r="DK328" s="532"/>
    </row>
    <row r="329" spans="1:115">
      <c r="E329" s="125"/>
    </row>
    <row r="330" spans="1:115">
      <c r="E330" s="125"/>
    </row>
    <row r="331" spans="1:115">
      <c r="A331" s="124"/>
    </row>
    <row r="332" spans="1:115" ht="15.75" thickBot="1">
      <c r="B332" s="124" t="s">
        <v>511</v>
      </c>
    </row>
    <row r="333" spans="1:115">
      <c r="E333" s="125"/>
      <c r="F333" s="576" t="s">
        <v>625</v>
      </c>
      <c r="G333" s="577"/>
      <c r="H333" s="576" t="s">
        <v>626</v>
      </c>
      <c r="I333" s="577"/>
      <c r="J333" s="576" t="s">
        <v>627</v>
      </c>
      <c r="K333" s="577"/>
      <c r="L333" s="576" t="s">
        <v>628</v>
      </c>
      <c r="M333" s="577"/>
      <c r="N333" s="576" t="s">
        <v>629</v>
      </c>
      <c r="O333" s="577"/>
      <c r="P333" s="576" t="s">
        <v>630</v>
      </c>
      <c r="Q333" s="577"/>
      <c r="R333" s="576" t="s">
        <v>631</v>
      </c>
      <c r="S333" s="577"/>
    </row>
    <row r="334" spans="1:115">
      <c r="B334" s="126" t="s">
        <v>289</v>
      </c>
      <c r="C334" s="126" t="s">
        <v>159</v>
      </c>
      <c r="D334" s="126" t="s">
        <v>151</v>
      </c>
      <c r="E334" s="127" t="s">
        <v>150</v>
      </c>
      <c r="F334" s="398" t="s">
        <v>160</v>
      </c>
      <c r="G334" s="399" t="s">
        <v>512</v>
      </c>
      <c r="H334" s="400" t="s">
        <v>151</v>
      </c>
      <c r="I334" s="401" t="s">
        <v>150</v>
      </c>
      <c r="J334" s="289" t="s">
        <v>151</v>
      </c>
      <c r="K334" s="402" t="s">
        <v>150</v>
      </c>
      <c r="L334" s="403" t="s">
        <v>151</v>
      </c>
      <c r="M334" s="404" t="s">
        <v>150</v>
      </c>
      <c r="N334" s="233" t="s">
        <v>151</v>
      </c>
      <c r="O334" s="234" t="s">
        <v>150</v>
      </c>
      <c r="P334" s="126" t="s">
        <v>151</v>
      </c>
      <c r="Q334" s="127" t="s">
        <v>150</v>
      </c>
      <c r="R334" s="142" t="s">
        <v>151</v>
      </c>
      <c r="S334" s="142" t="s">
        <v>150</v>
      </c>
    </row>
    <row r="335" spans="1:115">
      <c r="B335" s="128" t="s">
        <v>343</v>
      </c>
      <c r="C335" s="128" t="s">
        <v>513</v>
      </c>
      <c r="D335" s="129"/>
      <c r="E335" s="130"/>
      <c r="F335" s="405"/>
      <c r="G335" s="406"/>
      <c r="H335" s="407">
        <v>537090013372.09003</v>
      </c>
      <c r="I335" s="408">
        <v>640315981062.46704</v>
      </c>
      <c r="J335" s="409"/>
      <c r="K335" s="410"/>
      <c r="L335" s="411"/>
      <c r="M335" s="412"/>
      <c r="N335" s="241"/>
      <c r="O335" s="242"/>
      <c r="P335" s="129"/>
      <c r="Q335" s="130"/>
      <c r="R335" s="144"/>
      <c r="S335" s="144"/>
    </row>
    <row r="336" spans="1:115" ht="25.5">
      <c r="B336" s="128" t="s">
        <v>488</v>
      </c>
      <c r="C336" s="128" t="s">
        <v>514</v>
      </c>
      <c r="D336" s="129"/>
      <c r="E336" s="130"/>
      <c r="F336" s="413">
        <v>759196509233.52002</v>
      </c>
      <c r="G336" s="414">
        <v>881973865929.43005</v>
      </c>
      <c r="H336" s="407"/>
      <c r="I336" s="408"/>
      <c r="J336" s="409">
        <v>115941982672.13</v>
      </c>
      <c r="K336" s="410">
        <v>127316008140.53</v>
      </c>
      <c r="L336" s="411">
        <v>97060312210.820007</v>
      </c>
      <c r="M336" s="412">
        <v>94409657703.710007</v>
      </c>
      <c r="N336" s="241">
        <v>70621803703.990005</v>
      </c>
      <c r="O336" s="242">
        <v>89305531771</v>
      </c>
      <c r="P336" s="129">
        <v>525789114473.83002</v>
      </c>
      <c r="Q336" s="130">
        <v>583415666542.57959</v>
      </c>
      <c r="R336" s="144">
        <v>190211455425</v>
      </c>
      <c r="S336" s="144">
        <v>262112774602.72</v>
      </c>
    </row>
    <row r="337" spans="1:115">
      <c r="B337" s="128" t="s">
        <v>490</v>
      </c>
      <c r="C337" s="128"/>
      <c r="D337" s="129"/>
      <c r="E337" s="130"/>
      <c r="F337" s="405"/>
      <c r="G337" s="406"/>
      <c r="H337" s="407"/>
      <c r="I337" s="408"/>
      <c r="J337" s="409"/>
      <c r="K337" s="410"/>
      <c r="L337" s="411"/>
      <c r="M337" s="412"/>
      <c r="N337" s="241"/>
      <c r="O337" s="242"/>
      <c r="P337" s="129"/>
      <c r="Q337" s="130"/>
      <c r="R337" s="144"/>
      <c r="S337" s="144"/>
    </row>
    <row r="338" spans="1:115" ht="25.5">
      <c r="B338" s="128" t="s">
        <v>495</v>
      </c>
      <c r="C338" s="128" t="s">
        <v>515</v>
      </c>
      <c r="D338" s="129"/>
      <c r="E338" s="130"/>
      <c r="F338" s="405"/>
      <c r="G338" s="406"/>
      <c r="H338" s="407"/>
      <c r="I338" s="408"/>
      <c r="J338" s="409"/>
      <c r="K338" s="410"/>
      <c r="L338" s="411"/>
      <c r="M338" s="412"/>
      <c r="N338" s="241"/>
      <c r="O338" s="242"/>
      <c r="P338" s="129"/>
      <c r="Q338" s="130"/>
      <c r="R338" s="144"/>
      <c r="S338" s="144"/>
    </row>
    <row r="339" spans="1:115">
      <c r="B339" s="128" t="s">
        <v>497</v>
      </c>
      <c r="C339" s="128"/>
      <c r="D339" s="129"/>
      <c r="E339" s="130"/>
      <c r="F339" s="405"/>
      <c r="G339" s="406"/>
      <c r="H339" s="407"/>
      <c r="I339" s="408"/>
      <c r="J339" s="409"/>
      <c r="K339" s="410"/>
      <c r="L339" s="411"/>
      <c r="M339" s="412"/>
      <c r="N339" s="241"/>
      <c r="O339" s="242"/>
      <c r="P339" s="129"/>
      <c r="Q339" s="130"/>
      <c r="R339" s="144"/>
      <c r="S339" s="144"/>
    </row>
    <row r="340" spans="1:115">
      <c r="B340" s="128" t="s">
        <v>260</v>
      </c>
      <c r="C340" s="128" t="s">
        <v>516</v>
      </c>
      <c r="D340" s="132">
        <f t="shared" ref="D340:E340" si="263">+D336+D338</f>
        <v>0</v>
      </c>
      <c r="E340" s="245">
        <f t="shared" si="263"/>
        <v>0</v>
      </c>
      <c r="F340" s="413">
        <v>759196509233.52002</v>
      </c>
      <c r="G340" s="414">
        <v>881973865929.43005</v>
      </c>
      <c r="H340" s="415">
        <f>SUM(H335:H339)</f>
        <v>537090013372.09003</v>
      </c>
      <c r="I340" s="416">
        <f>SUM(I335:I339)</f>
        <v>640315981062.46704</v>
      </c>
      <c r="J340" s="417">
        <f t="shared" ref="J340:S340" si="264">+J336+J338</f>
        <v>115941982672.13</v>
      </c>
      <c r="K340" s="418">
        <f t="shared" si="264"/>
        <v>127316008140.53</v>
      </c>
      <c r="L340" s="419">
        <f t="shared" si="264"/>
        <v>97060312210.820007</v>
      </c>
      <c r="M340" s="420">
        <f t="shared" si="264"/>
        <v>94409657703.710007</v>
      </c>
      <c r="N340" s="252">
        <f t="shared" si="264"/>
        <v>70621803703.990005</v>
      </c>
      <c r="O340" s="269">
        <f t="shared" si="264"/>
        <v>89305531771</v>
      </c>
      <c r="P340" s="132">
        <f t="shared" si="264"/>
        <v>525789114473.83002</v>
      </c>
      <c r="Q340" s="245">
        <f t="shared" si="264"/>
        <v>583415666542.57959</v>
      </c>
      <c r="R340" s="173">
        <f t="shared" si="264"/>
        <v>190211455425</v>
      </c>
      <c r="S340" s="173">
        <f t="shared" si="264"/>
        <v>262112774602.72</v>
      </c>
    </row>
    <row r="341" spans="1:115" ht="25.5">
      <c r="B341" s="128" t="s">
        <v>468</v>
      </c>
      <c r="C341" s="131" t="s">
        <v>517</v>
      </c>
      <c r="D341" s="129"/>
      <c r="E341" s="130"/>
      <c r="F341" s="405"/>
      <c r="G341" s="406"/>
      <c r="H341" s="407"/>
      <c r="I341" s="408"/>
      <c r="J341" s="409"/>
      <c r="K341" s="410"/>
      <c r="L341" s="411"/>
      <c r="M341" s="412"/>
      <c r="N341" s="241"/>
      <c r="O341" s="242"/>
      <c r="P341" s="129"/>
      <c r="Q341" s="130"/>
      <c r="R341" s="144"/>
      <c r="S341" s="144"/>
    </row>
    <row r="342" spans="1:115">
      <c r="B342" s="128" t="s">
        <v>167</v>
      </c>
      <c r="C342" s="131" t="s">
        <v>518</v>
      </c>
      <c r="D342" s="132">
        <f t="shared" ref="D342:E342" si="265">+D340-D341</f>
        <v>0</v>
      </c>
      <c r="E342" s="245">
        <f t="shared" si="265"/>
        <v>0</v>
      </c>
      <c r="F342" s="405"/>
      <c r="G342" s="406"/>
      <c r="H342" s="415">
        <f t="shared" ref="H342:S342" si="266">+H340-H341</f>
        <v>537090013372.09003</v>
      </c>
      <c r="I342" s="416">
        <f t="shared" si="266"/>
        <v>640315981062.46704</v>
      </c>
      <c r="J342" s="417">
        <f t="shared" si="266"/>
        <v>115941982672.13</v>
      </c>
      <c r="K342" s="418">
        <f t="shared" si="266"/>
        <v>127316008140.53</v>
      </c>
      <c r="L342" s="419">
        <f t="shared" si="266"/>
        <v>97060312210.820007</v>
      </c>
      <c r="M342" s="420">
        <f t="shared" si="266"/>
        <v>94409657703.710007</v>
      </c>
      <c r="N342" s="252">
        <f t="shared" si="266"/>
        <v>70621803703.990005</v>
      </c>
      <c r="O342" s="269">
        <f t="shared" si="266"/>
        <v>89305531771</v>
      </c>
      <c r="P342" s="132">
        <f t="shared" si="266"/>
        <v>525789114473.83002</v>
      </c>
      <c r="Q342" s="245">
        <f t="shared" si="266"/>
        <v>583415666542.57959</v>
      </c>
      <c r="R342" s="173">
        <f t="shared" si="266"/>
        <v>190211455425</v>
      </c>
      <c r="S342" s="173">
        <f t="shared" si="266"/>
        <v>262112774602.72</v>
      </c>
    </row>
    <row r="343" spans="1:115" ht="25.5">
      <c r="B343" s="128" t="s">
        <v>317</v>
      </c>
      <c r="C343" s="131" t="s">
        <v>519</v>
      </c>
      <c r="D343" s="129"/>
      <c r="E343" s="130"/>
      <c r="F343" s="405"/>
      <c r="G343" s="406"/>
      <c r="H343" s="407"/>
      <c r="I343" s="408"/>
      <c r="J343" s="409"/>
      <c r="K343" s="410"/>
      <c r="L343" s="411"/>
      <c r="M343" s="412"/>
      <c r="N343" s="241"/>
      <c r="O343" s="242"/>
      <c r="P343" s="129"/>
      <c r="Q343" s="130"/>
      <c r="R343" s="144"/>
      <c r="S343" s="144"/>
    </row>
    <row r="344" spans="1:115" ht="25.5">
      <c r="B344" s="128" t="s">
        <v>520</v>
      </c>
      <c r="C344" s="128" t="s">
        <v>521</v>
      </c>
      <c r="D344" s="129"/>
      <c r="E344" s="130"/>
      <c r="F344" s="421">
        <v>516285024147.4801</v>
      </c>
      <c r="G344" s="422">
        <v>548952200506.06995</v>
      </c>
      <c r="H344" s="407">
        <v>494231713372.51001</v>
      </c>
      <c r="I344" s="408">
        <v>583346402353.17798</v>
      </c>
      <c r="J344" s="409">
        <v>94257830066.979996</v>
      </c>
      <c r="K344" s="410">
        <v>108909192989.95998</v>
      </c>
      <c r="L344" s="411">
        <v>87813637841.889893</v>
      </c>
      <c r="M344" s="412">
        <v>76955234737.25</v>
      </c>
      <c r="N344" s="241">
        <v>62076627840.32</v>
      </c>
      <c r="O344" s="242">
        <v>73675409862.169998</v>
      </c>
      <c r="P344" s="129">
        <v>490398375188.48999</v>
      </c>
      <c r="Q344" s="130">
        <v>538764420049.28998</v>
      </c>
      <c r="R344" s="144">
        <v>142956273435.67001</v>
      </c>
      <c r="S344" s="144">
        <v>180405133401.42999</v>
      </c>
    </row>
    <row r="345" spans="1:115">
      <c r="B345" s="128" t="s">
        <v>522</v>
      </c>
      <c r="C345" s="128"/>
      <c r="D345" s="129"/>
      <c r="E345" s="130"/>
      <c r="F345" s="405"/>
      <c r="G345" s="406"/>
      <c r="H345" s="407"/>
      <c r="I345" s="408"/>
      <c r="J345" s="409"/>
      <c r="K345" s="410"/>
      <c r="L345" s="411"/>
      <c r="M345" s="412"/>
      <c r="N345" s="241"/>
      <c r="O345" s="242"/>
      <c r="P345" s="129"/>
      <c r="Q345" s="130"/>
      <c r="R345" s="144"/>
      <c r="S345" s="144"/>
    </row>
    <row r="346" spans="1:115" ht="25.5">
      <c r="B346" s="128" t="s">
        <v>523</v>
      </c>
      <c r="C346" s="128" t="s">
        <v>524</v>
      </c>
      <c r="D346" s="129"/>
      <c r="E346" s="130"/>
      <c r="F346" s="421">
        <v>516285024147.4801</v>
      </c>
      <c r="G346" s="422">
        <v>548952200506.06995</v>
      </c>
      <c r="H346" s="407"/>
      <c r="I346" s="408"/>
      <c r="J346" s="409"/>
      <c r="K346" s="410"/>
      <c r="L346" s="411"/>
      <c r="M346" s="412"/>
      <c r="N346" s="241"/>
      <c r="O346" s="242"/>
      <c r="P346" s="129"/>
      <c r="Q346" s="130"/>
      <c r="R346" s="144"/>
      <c r="S346" s="144"/>
    </row>
    <row r="347" spans="1:115">
      <c r="B347" s="128" t="s">
        <v>525</v>
      </c>
      <c r="C347" s="128"/>
      <c r="D347" s="129"/>
      <c r="E347" s="130"/>
      <c r="F347" s="405"/>
      <c r="G347" s="406"/>
      <c r="H347" s="407"/>
      <c r="I347" s="408"/>
      <c r="J347" s="409"/>
      <c r="K347" s="410"/>
      <c r="L347" s="411"/>
      <c r="M347" s="412"/>
      <c r="N347" s="241"/>
      <c r="O347" s="242"/>
      <c r="P347" s="129"/>
      <c r="Q347" s="130"/>
      <c r="R347" s="144"/>
      <c r="S347" s="144"/>
    </row>
    <row r="348" spans="1:115" ht="26.25" thickBot="1">
      <c r="B348" s="128" t="s">
        <v>526</v>
      </c>
      <c r="C348" s="131" t="s">
        <v>527</v>
      </c>
      <c r="D348" s="132">
        <f t="shared" ref="D348:E348" si="267">+D344+D346</f>
        <v>0</v>
      </c>
      <c r="E348" s="245">
        <f t="shared" si="267"/>
        <v>0</v>
      </c>
      <c r="F348" s="423">
        <v>516285024147.4801</v>
      </c>
      <c r="G348" s="424">
        <v>548952200506.06995</v>
      </c>
      <c r="H348" s="425">
        <f t="shared" ref="H348:S348" si="268">+H344+H346</f>
        <v>494231713372.51001</v>
      </c>
      <c r="I348" s="426">
        <f t="shared" si="268"/>
        <v>583346402353.17798</v>
      </c>
      <c r="J348" s="427">
        <f t="shared" si="268"/>
        <v>94257830066.979996</v>
      </c>
      <c r="K348" s="428">
        <f t="shared" si="268"/>
        <v>108909192989.95998</v>
      </c>
      <c r="L348" s="429">
        <f t="shared" si="268"/>
        <v>87813637841.889893</v>
      </c>
      <c r="M348" s="430">
        <f t="shared" si="268"/>
        <v>76955234737.25</v>
      </c>
      <c r="N348" s="252">
        <f t="shared" si="268"/>
        <v>62076627840.32</v>
      </c>
      <c r="O348" s="269">
        <f t="shared" si="268"/>
        <v>73675409862.169998</v>
      </c>
      <c r="P348" s="132">
        <f t="shared" si="268"/>
        <v>490398375188.48999</v>
      </c>
      <c r="Q348" s="245">
        <f t="shared" si="268"/>
        <v>538764420049.28998</v>
      </c>
      <c r="R348" s="173">
        <f t="shared" si="268"/>
        <v>142956273435.67001</v>
      </c>
      <c r="S348" s="173">
        <f t="shared" si="268"/>
        <v>180405133401.42999</v>
      </c>
    </row>
    <row r="349" spans="1:115" ht="25.15" customHeight="1">
      <c r="A349" t="s">
        <v>317</v>
      </c>
      <c r="B349" t="s">
        <v>317</v>
      </c>
      <c r="C349" t="s">
        <v>317</v>
      </c>
      <c r="D349" t="s">
        <v>317</v>
      </c>
      <c r="BK349" s="532"/>
      <c r="BL349" s="532"/>
      <c r="BM349" s="532"/>
      <c r="BN349" s="532"/>
      <c r="BO349" s="532"/>
      <c r="BP349" s="532"/>
      <c r="BQ349" s="532"/>
      <c r="BR349" s="532"/>
      <c r="BS349" s="532"/>
      <c r="BT349" s="532"/>
      <c r="BU349" s="532"/>
      <c r="BV349" s="532"/>
      <c r="BW349" s="532"/>
      <c r="BX349" s="532"/>
      <c r="BY349" s="532"/>
      <c r="BZ349" s="532"/>
      <c r="CA349" s="532"/>
      <c r="CB349" s="532"/>
      <c r="CC349" s="532"/>
      <c r="CD349" s="532"/>
      <c r="CE349" s="532"/>
      <c r="CF349" s="532"/>
      <c r="CG349" s="532"/>
      <c r="CH349" s="532"/>
      <c r="CI349" s="532"/>
      <c r="CJ349" s="532"/>
      <c r="CK349" s="532"/>
      <c r="CL349" s="532"/>
      <c r="CM349" s="532"/>
      <c r="CN349" s="532"/>
      <c r="CO349" s="532"/>
      <c r="CP349" s="532"/>
      <c r="CQ349" s="532"/>
      <c r="CR349" s="532"/>
      <c r="CS349" s="532"/>
      <c r="CT349" s="532"/>
      <c r="CU349" s="532"/>
      <c r="CV349" s="532"/>
      <c r="CW349" s="532"/>
      <c r="CX349" s="532"/>
      <c r="CY349" s="532"/>
      <c r="CZ349" s="532"/>
      <c r="DA349" s="532"/>
      <c r="DB349" s="532"/>
      <c r="DC349" s="532"/>
      <c r="DD349" s="532"/>
      <c r="DE349" s="532"/>
      <c r="DF349" s="532"/>
      <c r="DG349" s="532"/>
      <c r="DH349" s="532"/>
      <c r="DI349" s="532"/>
      <c r="DJ349" s="532"/>
      <c r="DK349" s="532"/>
    </row>
    <row r="350" spans="1:115">
      <c r="E350" s="125"/>
    </row>
    <row r="351" spans="1:115">
      <c r="E351" s="125"/>
    </row>
    <row r="352" spans="1:115">
      <c r="A352" s="124"/>
    </row>
    <row r="353" spans="1:115" ht="15.75" thickBot="1">
      <c r="B353" s="124" t="s">
        <v>528</v>
      </c>
    </row>
    <row r="354" spans="1:115">
      <c r="E354" s="125"/>
      <c r="F354" s="565" t="s">
        <v>625</v>
      </c>
      <c r="G354" s="567"/>
      <c r="H354" s="565" t="s">
        <v>626</v>
      </c>
      <c r="I354" s="567"/>
      <c r="J354" s="565" t="s">
        <v>627</v>
      </c>
      <c r="K354" s="567"/>
      <c r="L354" s="565" t="s">
        <v>628</v>
      </c>
      <c r="M354" s="567"/>
      <c r="N354" s="565" t="s">
        <v>629</v>
      </c>
      <c r="O354" s="567"/>
      <c r="P354" s="565" t="s">
        <v>630</v>
      </c>
      <c r="Q354" s="567"/>
      <c r="R354" s="565" t="s">
        <v>631</v>
      </c>
      <c r="S354" s="567"/>
    </row>
    <row r="355" spans="1:115">
      <c r="B355" s="126" t="s">
        <v>289</v>
      </c>
      <c r="C355" s="126" t="s">
        <v>159</v>
      </c>
      <c r="D355" s="126" t="s">
        <v>151</v>
      </c>
      <c r="E355" s="127" t="s">
        <v>150</v>
      </c>
      <c r="F355" s="431" t="s">
        <v>160</v>
      </c>
      <c r="G355" s="432" t="s">
        <v>512</v>
      </c>
      <c r="H355" s="229" t="s">
        <v>151</v>
      </c>
      <c r="I355" s="230" t="s">
        <v>150</v>
      </c>
      <c r="J355" s="227" t="s">
        <v>151</v>
      </c>
      <c r="K355" s="228" t="s">
        <v>150</v>
      </c>
      <c r="L355" s="126" t="s">
        <v>151</v>
      </c>
      <c r="M355" s="127" t="s">
        <v>150</v>
      </c>
      <c r="N355" s="233" t="s">
        <v>151</v>
      </c>
      <c r="O355" s="234" t="s">
        <v>150</v>
      </c>
      <c r="P355" s="126" t="s">
        <v>151</v>
      </c>
      <c r="Q355" s="127" t="s">
        <v>150</v>
      </c>
      <c r="R355" s="127" t="s">
        <v>151</v>
      </c>
      <c r="S355" s="142" t="s">
        <v>150</v>
      </c>
    </row>
    <row r="356" spans="1:115">
      <c r="B356" s="128" t="s">
        <v>149</v>
      </c>
      <c r="C356" s="128" t="s">
        <v>529</v>
      </c>
      <c r="D356" s="129">
        <f>+F356+H356+J356+L356+N356+P356+R356+T356+V356+X356+Z356</f>
        <v>14880296378.91</v>
      </c>
      <c r="E356" s="129">
        <f>+G356+I356+K356+M356+O356+Q356+S356+U356+W356+Y356+AA356</f>
        <v>16130987930.800001</v>
      </c>
      <c r="F356" s="235">
        <v>11222768868.83</v>
      </c>
      <c r="G356" s="236">
        <v>11663438107.950001</v>
      </c>
      <c r="H356" s="237">
        <v>373629187.75999999</v>
      </c>
      <c r="I356" s="238">
        <v>193992524.65000001</v>
      </c>
      <c r="J356" s="235">
        <v>663188937.61000001</v>
      </c>
      <c r="K356" s="236">
        <v>1415329640.7</v>
      </c>
      <c r="L356" s="129">
        <v>782059156.71000004</v>
      </c>
      <c r="M356" s="130">
        <v>842530017.24000001</v>
      </c>
      <c r="N356" s="241">
        <v>939703230.49000001</v>
      </c>
      <c r="O356" s="242">
        <v>1197736692.76</v>
      </c>
      <c r="P356" s="129">
        <v>224132363.91</v>
      </c>
      <c r="Q356" s="130">
        <v>151937419.34</v>
      </c>
      <c r="R356" s="130">
        <v>674814633.60000002</v>
      </c>
      <c r="S356" s="144">
        <v>666023528.15999997</v>
      </c>
    </row>
    <row r="357" spans="1:115" ht="15.75" thickBot="1">
      <c r="B357" s="128" t="s">
        <v>165</v>
      </c>
      <c r="C357" s="131" t="s">
        <v>297</v>
      </c>
      <c r="D357" s="132">
        <f t="shared" ref="D357:E357" si="269">SUM(D356)</f>
        <v>14880296378.91</v>
      </c>
      <c r="E357" s="245">
        <f t="shared" si="269"/>
        <v>16130987930.800001</v>
      </c>
      <c r="F357" s="246">
        <f t="shared" ref="F357:S357" si="270">SUM(F356)</f>
        <v>11222768868.83</v>
      </c>
      <c r="G357" s="271">
        <f t="shared" si="270"/>
        <v>11663438107.950001</v>
      </c>
      <c r="H357" s="248">
        <f t="shared" si="270"/>
        <v>373629187.75999999</v>
      </c>
      <c r="I357" s="273">
        <f t="shared" si="270"/>
        <v>193992524.65000001</v>
      </c>
      <c r="J357" s="246">
        <f t="shared" si="270"/>
        <v>663188937.61000001</v>
      </c>
      <c r="K357" s="271">
        <f t="shared" si="270"/>
        <v>1415329640.7</v>
      </c>
      <c r="L357" s="132">
        <f t="shared" si="270"/>
        <v>782059156.71000004</v>
      </c>
      <c r="M357" s="245">
        <f t="shared" si="270"/>
        <v>842530017.24000001</v>
      </c>
      <c r="N357" s="252">
        <f t="shared" si="270"/>
        <v>939703230.49000001</v>
      </c>
      <c r="O357" s="269">
        <f t="shared" si="270"/>
        <v>1197736692.76</v>
      </c>
      <c r="P357" s="132">
        <f t="shared" si="270"/>
        <v>224132363.91</v>
      </c>
      <c r="Q357" s="245">
        <f t="shared" si="270"/>
        <v>151937419.34</v>
      </c>
      <c r="R357" s="245">
        <f t="shared" si="270"/>
        <v>674814633.60000002</v>
      </c>
      <c r="S357" s="173">
        <f t="shared" si="270"/>
        <v>666023528.15999997</v>
      </c>
    </row>
    <row r="358" spans="1:115">
      <c r="A358" t="s">
        <v>317</v>
      </c>
      <c r="B358" t="s">
        <v>317</v>
      </c>
      <c r="C358" t="s">
        <v>317</v>
      </c>
      <c r="D358" s="146">
        <f>+D357-'[55]Disclosure 2024'!D352</f>
        <v>8397611753.9099998</v>
      </c>
      <c r="BK358" s="532"/>
      <c r="BL358" s="532"/>
      <c r="BM358" s="532"/>
      <c r="BN358" s="532"/>
      <c r="BO358" s="532"/>
      <c r="BP358" s="532"/>
      <c r="BQ358" s="532"/>
      <c r="BR358" s="532"/>
      <c r="BS358" s="532"/>
      <c r="BT358" s="532"/>
      <c r="BU358" s="532"/>
      <c r="BV358" s="532"/>
      <c r="BW358" s="532"/>
      <c r="BX358" s="532"/>
      <c r="BY358" s="532"/>
      <c r="BZ358" s="532"/>
      <c r="CA358" s="532"/>
      <c r="CB358" s="532"/>
      <c r="CC358" s="532"/>
      <c r="CD358" s="532"/>
      <c r="CE358" s="532"/>
      <c r="CF358" s="532"/>
      <c r="CG358" s="532"/>
      <c r="CH358" s="532"/>
      <c r="CI358" s="532"/>
      <c r="CJ358" s="532"/>
      <c r="CK358" s="532"/>
      <c r="CL358" s="532"/>
      <c r="CM358" s="532"/>
      <c r="CN358" s="532"/>
      <c r="CO358" s="532"/>
      <c r="CP358" s="532"/>
      <c r="CQ358" s="532"/>
      <c r="CR358" s="532"/>
      <c r="CS358" s="532"/>
      <c r="CT358" s="532"/>
      <c r="CU358" s="532"/>
      <c r="CV358" s="532"/>
      <c r="CW358" s="532"/>
      <c r="CX358" s="532"/>
      <c r="CY358" s="532"/>
      <c r="CZ358" s="532"/>
      <c r="DA358" s="532"/>
      <c r="DB358" s="532"/>
      <c r="DC358" s="532"/>
      <c r="DD358" s="532"/>
      <c r="DE358" s="532"/>
      <c r="DF358" s="532"/>
      <c r="DG358" s="532"/>
      <c r="DH358" s="532"/>
      <c r="DI358" s="532"/>
      <c r="DJ358" s="532"/>
      <c r="DK358" s="532"/>
    </row>
    <row r="359" spans="1:115">
      <c r="E359" s="125"/>
    </row>
    <row r="360" spans="1:115">
      <c r="E360" s="125"/>
    </row>
    <row r="361" spans="1:115">
      <c r="A361" s="124"/>
    </row>
    <row r="362" spans="1:115" ht="15.75" thickBot="1">
      <c r="B362" s="124" t="s">
        <v>530</v>
      </c>
    </row>
    <row r="363" spans="1:115">
      <c r="E363" s="125"/>
      <c r="F363" s="578" t="s">
        <v>625</v>
      </c>
      <c r="G363" s="579"/>
      <c r="H363" s="578" t="s">
        <v>626</v>
      </c>
      <c r="I363" s="579"/>
      <c r="J363" s="578" t="s">
        <v>627</v>
      </c>
      <c r="K363" s="579"/>
      <c r="L363" s="578" t="s">
        <v>628</v>
      </c>
      <c r="M363" s="579"/>
      <c r="N363" s="578" t="s">
        <v>629</v>
      </c>
      <c r="O363" s="579"/>
      <c r="P363" s="578" t="s">
        <v>630</v>
      </c>
      <c r="Q363" s="579"/>
      <c r="R363" s="565" t="s">
        <v>631</v>
      </c>
      <c r="S363" s="567"/>
      <c r="T363" s="565" t="s">
        <v>635</v>
      </c>
      <c r="U363" s="567"/>
    </row>
    <row r="364" spans="1:115">
      <c r="B364" s="126" t="s">
        <v>289</v>
      </c>
      <c r="C364" s="126" t="s">
        <v>159</v>
      </c>
      <c r="D364" s="126" t="s">
        <v>151</v>
      </c>
      <c r="E364" s="127" t="s">
        <v>150</v>
      </c>
      <c r="F364" s="469" t="s">
        <v>160</v>
      </c>
      <c r="G364" s="470" t="s">
        <v>512</v>
      </c>
      <c r="H364" s="229" t="s">
        <v>151</v>
      </c>
      <c r="I364" s="230" t="s">
        <v>150</v>
      </c>
      <c r="J364" s="227" t="s">
        <v>151</v>
      </c>
      <c r="K364" s="228" t="s">
        <v>150</v>
      </c>
      <c r="L364" s="227" t="s">
        <v>151</v>
      </c>
      <c r="M364" s="228" t="s">
        <v>150</v>
      </c>
      <c r="N364" s="293" t="s">
        <v>151</v>
      </c>
      <c r="O364" s="393" t="s">
        <v>150</v>
      </c>
      <c r="P364" s="126" t="s">
        <v>151</v>
      </c>
      <c r="Q364" s="127" t="s">
        <v>150</v>
      </c>
      <c r="R364" s="142" t="s">
        <v>151</v>
      </c>
      <c r="S364" s="142" t="s">
        <v>150</v>
      </c>
      <c r="T364" s="142" t="s">
        <v>151</v>
      </c>
      <c r="U364" s="142" t="s">
        <v>150</v>
      </c>
    </row>
    <row r="365" spans="1:115">
      <c r="B365" s="128" t="s">
        <v>343</v>
      </c>
      <c r="C365" s="128" t="s">
        <v>531</v>
      </c>
      <c r="D365" s="129"/>
      <c r="E365" s="130">
        <f>+G365+I365+K365+M365+O365+Q365+S365+U365</f>
        <v>-100530726.99000001</v>
      </c>
      <c r="F365" s="235">
        <v>-28241064.449999999</v>
      </c>
      <c r="G365" s="236"/>
      <c r="H365" s="237">
        <v>-4213575.1100000003</v>
      </c>
      <c r="I365" s="238">
        <v>12893790.550000001</v>
      </c>
      <c r="J365" s="235">
        <v>74210384.200000018</v>
      </c>
      <c r="K365" s="236">
        <v>-113424517.54000001</v>
      </c>
      <c r="L365" s="235"/>
      <c r="M365" s="236"/>
      <c r="N365" s="259"/>
      <c r="O365" s="288"/>
      <c r="P365" s="129"/>
      <c r="Q365" s="130"/>
      <c r="R365" s="144">
        <v>-10725232.039999999</v>
      </c>
      <c r="S365" s="144"/>
    </row>
    <row r="366" spans="1:115">
      <c r="B366" s="128" t="s">
        <v>322</v>
      </c>
      <c r="C366" s="128" t="s">
        <v>532</v>
      </c>
      <c r="D366" s="129"/>
      <c r="E366" s="130">
        <f t="shared" ref="E366:E368" si="271">+G366+I366+K366+M366+O366+Q366+S366+U366</f>
        <v>0</v>
      </c>
      <c r="F366" s="235">
        <v>278470089.50999999</v>
      </c>
      <c r="G366" s="236"/>
      <c r="H366" s="237"/>
      <c r="I366" s="238"/>
      <c r="J366" s="235"/>
      <c r="K366" s="236"/>
      <c r="L366" s="235"/>
      <c r="M366" s="236"/>
      <c r="N366" s="259"/>
      <c r="O366" s="288"/>
      <c r="P366" s="129"/>
      <c r="Q366" s="130"/>
      <c r="R366" s="144"/>
      <c r="S366" s="144"/>
      <c r="U366" s="62">
        <v>0</v>
      </c>
    </row>
    <row r="367" spans="1:115" ht="25.5">
      <c r="B367" s="128" t="s">
        <v>463</v>
      </c>
      <c r="C367" s="128" t="s">
        <v>533</v>
      </c>
      <c r="D367" s="129"/>
      <c r="E367" s="130">
        <f t="shared" si="271"/>
        <v>1965728394.3199999</v>
      </c>
      <c r="F367" s="235">
        <v>-779844015.44000006</v>
      </c>
      <c r="G367" s="236"/>
      <c r="H367" s="237"/>
      <c r="I367" s="238"/>
      <c r="J367" s="235">
        <v>-51437789.119999997</v>
      </c>
      <c r="K367" s="236">
        <v>1965728394.3199999</v>
      </c>
      <c r="L367" s="235"/>
      <c r="M367" s="236"/>
      <c r="N367" s="259"/>
      <c r="O367" s="288"/>
      <c r="P367" s="129"/>
      <c r="Q367" s="130"/>
      <c r="R367" s="144">
        <v>-158569718.84</v>
      </c>
      <c r="S367" s="144"/>
    </row>
    <row r="368" spans="1:115" ht="25.5">
      <c r="B368" s="128" t="s">
        <v>468</v>
      </c>
      <c r="C368" s="128" t="s">
        <v>534</v>
      </c>
      <c r="D368" s="129"/>
      <c r="E368" s="130">
        <f t="shared" si="271"/>
        <v>-449519396.6400001</v>
      </c>
      <c r="F368" s="235"/>
      <c r="G368" s="236">
        <v>-193115747.77999985</v>
      </c>
      <c r="H368" s="237"/>
      <c r="I368" s="238"/>
      <c r="J368" s="235">
        <v>-208105180</v>
      </c>
      <c r="K368" s="236">
        <v>-212453294.30000001</v>
      </c>
      <c r="L368" s="259">
        <v>-641957168.97000003</v>
      </c>
      <c r="M368" s="288">
        <v>150586161.64000002</v>
      </c>
      <c r="N368" s="259">
        <v>-50734958.020000003</v>
      </c>
      <c r="O368" s="288">
        <v>-296677927.02999997</v>
      </c>
      <c r="P368" s="129">
        <v>-4516353.58</v>
      </c>
      <c r="Q368" s="130">
        <v>17082238.550000001</v>
      </c>
      <c r="R368" s="144"/>
      <c r="S368" s="144"/>
      <c r="U368" s="62">
        <v>85059172.279999703</v>
      </c>
    </row>
    <row r="369" spans="1:115" ht="15.75" thickBot="1">
      <c r="B369" s="128" t="s">
        <v>470</v>
      </c>
      <c r="C369" s="131" t="s">
        <v>297</v>
      </c>
      <c r="D369" s="132">
        <f t="shared" ref="D369" si="272">SUM(D365:D368)</f>
        <v>0</v>
      </c>
      <c r="E369" s="245">
        <f>SUM(E365:E368)</f>
        <v>1415678270.6899998</v>
      </c>
      <c r="F369" s="246">
        <f t="shared" ref="F369:S369" si="273">SUM(F365:F368)</f>
        <v>-529614990.38000005</v>
      </c>
      <c r="G369" s="433">
        <f>SUM(G365:G368)</f>
        <v>-193115747.77999985</v>
      </c>
      <c r="H369" s="248">
        <f t="shared" si="273"/>
        <v>-4213575.1100000003</v>
      </c>
      <c r="I369" s="273">
        <f t="shared" si="273"/>
        <v>12893790.550000001</v>
      </c>
      <c r="J369" s="246">
        <f t="shared" si="273"/>
        <v>-185332584.91999999</v>
      </c>
      <c r="K369" s="271">
        <f t="shared" si="273"/>
        <v>1639850582.48</v>
      </c>
      <c r="L369" s="246">
        <f t="shared" si="273"/>
        <v>-641957168.97000003</v>
      </c>
      <c r="M369" s="271">
        <f t="shared" si="273"/>
        <v>150586161.64000002</v>
      </c>
      <c r="N369" s="250">
        <f t="shared" si="273"/>
        <v>-50734958.020000003</v>
      </c>
      <c r="O369" s="277">
        <f t="shared" si="273"/>
        <v>-296677927.02999997</v>
      </c>
      <c r="P369" s="132">
        <f t="shared" si="273"/>
        <v>-4516353.58</v>
      </c>
      <c r="Q369" s="245">
        <f t="shared" si="273"/>
        <v>17082238.550000001</v>
      </c>
      <c r="R369" s="173">
        <f t="shared" si="273"/>
        <v>-169294950.88</v>
      </c>
      <c r="S369" s="173">
        <f t="shared" si="273"/>
        <v>0</v>
      </c>
    </row>
    <row r="370" spans="1:115">
      <c r="A370" t="s">
        <v>317</v>
      </c>
      <c r="B370" t="s">
        <v>317</v>
      </c>
      <c r="C370" t="s">
        <v>317</v>
      </c>
      <c r="D370" t="s">
        <v>317</v>
      </c>
      <c r="BK370" s="532"/>
      <c r="BL370" s="532"/>
      <c r="BM370" s="532"/>
      <c r="BN370" s="532"/>
      <c r="BO370" s="532"/>
      <c r="BP370" s="532"/>
      <c r="BQ370" s="532"/>
      <c r="BR370" s="532"/>
      <c r="BS370" s="532"/>
      <c r="BT370" s="532"/>
      <c r="BU370" s="532"/>
      <c r="BV370" s="532"/>
      <c r="BW370" s="532"/>
      <c r="BX370" s="532"/>
      <c r="BY370" s="532"/>
      <c r="BZ370" s="532"/>
      <c r="CA370" s="532"/>
      <c r="CB370" s="532"/>
      <c r="CC370" s="532"/>
      <c r="CD370" s="532"/>
      <c r="CE370" s="532"/>
      <c r="CF370" s="532"/>
      <c r="CG370" s="532"/>
      <c r="CH370" s="532"/>
      <c r="CI370" s="532"/>
      <c r="CJ370" s="532"/>
      <c r="CK370" s="532"/>
      <c r="CL370" s="532"/>
      <c r="CM370" s="532"/>
      <c r="CN370" s="532"/>
      <c r="CO370" s="532"/>
      <c r="CP370" s="532"/>
      <c r="CQ370" s="532"/>
      <c r="CR370" s="532"/>
      <c r="CS370" s="532"/>
      <c r="CT370" s="532"/>
      <c r="CU370" s="532"/>
      <c r="CV370" s="532"/>
      <c r="CW370" s="532"/>
      <c r="CX370" s="532"/>
      <c r="CY370" s="532"/>
      <c r="CZ370" s="532"/>
      <c r="DA370" s="532"/>
      <c r="DB370" s="532"/>
      <c r="DC370" s="532"/>
      <c r="DD370" s="532"/>
      <c r="DE370" s="532"/>
      <c r="DF370" s="532"/>
      <c r="DG370" s="532"/>
      <c r="DH370" s="532"/>
      <c r="DI370" s="532"/>
      <c r="DJ370" s="532"/>
      <c r="DK370" s="532"/>
    </row>
    <row r="371" spans="1:115">
      <c r="E371" s="125"/>
    </row>
    <row r="372" spans="1:115">
      <c r="E372" s="125"/>
    </row>
    <row r="373" spans="1:115">
      <c r="A373" s="124"/>
    </row>
    <row r="374" spans="1:115" ht="15.75" thickBot="1">
      <c r="B374" s="124" t="s">
        <v>535</v>
      </c>
    </row>
    <row r="375" spans="1:115">
      <c r="E375" s="125"/>
      <c r="F375" s="543" t="s">
        <v>625</v>
      </c>
      <c r="G375" s="544"/>
      <c r="H375" s="543" t="s">
        <v>631</v>
      </c>
      <c r="I375" s="544"/>
    </row>
    <row r="376" spans="1:115">
      <c r="B376" s="126" t="s">
        <v>289</v>
      </c>
      <c r="C376" s="126" t="s">
        <v>159</v>
      </c>
      <c r="D376" s="126" t="s">
        <v>160</v>
      </c>
      <c r="E376" s="127" t="s">
        <v>512</v>
      </c>
      <c r="F376" s="227" t="s">
        <v>160</v>
      </c>
      <c r="G376" s="228" t="s">
        <v>512</v>
      </c>
      <c r="H376" s="142" t="s">
        <v>160</v>
      </c>
      <c r="I376" s="142" t="s">
        <v>512</v>
      </c>
    </row>
    <row r="377" spans="1:115" ht="25.5">
      <c r="B377" s="128" t="s">
        <v>343</v>
      </c>
      <c r="C377" s="128" t="s">
        <v>536</v>
      </c>
      <c r="D377" s="129">
        <f>+F377+H377</f>
        <v>0</v>
      </c>
      <c r="E377" s="129">
        <f>+G377+I377</f>
        <v>0</v>
      </c>
      <c r="F377" s="235">
        <v>0</v>
      </c>
      <c r="G377" s="236">
        <v>0</v>
      </c>
      <c r="H377" s="144">
        <v>0</v>
      </c>
      <c r="I377" s="144">
        <v>0</v>
      </c>
    </row>
    <row r="378" spans="1:115" ht="25.5">
      <c r="B378" s="128" t="s">
        <v>322</v>
      </c>
      <c r="C378" s="128" t="s">
        <v>537</v>
      </c>
      <c r="D378" s="129">
        <f t="shared" ref="D378:E382" si="274">+F378+H378</f>
        <v>0</v>
      </c>
      <c r="E378" s="129">
        <f t="shared" si="274"/>
        <v>0</v>
      </c>
      <c r="F378" s="235">
        <v>0</v>
      </c>
      <c r="G378" s="236">
        <v>0</v>
      </c>
      <c r="H378" s="144">
        <v>0</v>
      </c>
      <c r="I378" s="144">
        <v>0</v>
      </c>
    </row>
    <row r="379" spans="1:115">
      <c r="B379" s="128" t="s">
        <v>463</v>
      </c>
      <c r="C379" s="128" t="s">
        <v>538</v>
      </c>
      <c r="D379" s="129">
        <f t="shared" si="274"/>
        <v>0</v>
      </c>
      <c r="E379" s="129">
        <f t="shared" si="274"/>
        <v>0</v>
      </c>
      <c r="F379" s="235">
        <v>0</v>
      </c>
      <c r="G379" s="236">
        <v>0</v>
      </c>
      <c r="H379" s="144">
        <v>0</v>
      </c>
      <c r="I379" s="144">
        <v>0</v>
      </c>
    </row>
    <row r="380" spans="1:115" ht="25.5">
      <c r="B380" s="128" t="s">
        <v>468</v>
      </c>
      <c r="C380" s="128" t="s">
        <v>539</v>
      </c>
      <c r="D380" s="129">
        <f t="shared" si="274"/>
        <v>0</v>
      </c>
      <c r="E380" s="129">
        <f t="shared" si="274"/>
        <v>0</v>
      </c>
      <c r="F380" s="235">
        <v>0</v>
      </c>
      <c r="G380" s="236">
        <v>0</v>
      </c>
      <c r="H380" s="144">
        <v>0</v>
      </c>
      <c r="I380" s="144">
        <v>0</v>
      </c>
    </row>
    <row r="381" spans="1:115" ht="25.5">
      <c r="B381" s="128" t="s">
        <v>470</v>
      </c>
      <c r="C381" s="128" t="s">
        <v>540</v>
      </c>
      <c r="D381" s="129">
        <f t="shared" si="274"/>
        <v>0</v>
      </c>
      <c r="E381" s="129">
        <f t="shared" si="274"/>
        <v>0</v>
      </c>
      <c r="F381" s="235">
        <v>0</v>
      </c>
      <c r="G381" s="236">
        <v>0</v>
      </c>
      <c r="H381" s="144">
        <v>0</v>
      </c>
      <c r="I381" s="144">
        <v>0</v>
      </c>
    </row>
    <row r="382" spans="1:115">
      <c r="C382" s="434" t="s">
        <v>341</v>
      </c>
      <c r="D382" s="129">
        <f t="shared" si="274"/>
        <v>-607292326.63999999</v>
      </c>
      <c r="E382" s="129">
        <f t="shared" si="274"/>
        <v>-1447768098.9100001</v>
      </c>
      <c r="F382" s="435">
        <v>-174954813.34999999</v>
      </c>
      <c r="G382" s="436">
        <v>-51988259.240000002</v>
      </c>
      <c r="H382" s="144">
        <v>-432337513.29000002</v>
      </c>
      <c r="I382" s="144">
        <v>-1395779839.6700001</v>
      </c>
    </row>
    <row r="383" spans="1:115" ht="15.75" thickBot="1">
      <c r="A383" t="s">
        <v>317</v>
      </c>
      <c r="B383" s="128" t="s">
        <v>472</v>
      </c>
      <c r="C383" s="131" t="s">
        <v>297</v>
      </c>
      <c r="D383" s="132">
        <f t="shared" ref="D383:I383" si="275">SUM(D377:D382)</f>
        <v>-607292326.63999999</v>
      </c>
      <c r="E383" s="132">
        <f t="shared" si="275"/>
        <v>-1447768098.9100001</v>
      </c>
      <c r="F383" s="246">
        <f t="shared" si="275"/>
        <v>-174954813.34999999</v>
      </c>
      <c r="G383" s="271">
        <f t="shared" si="275"/>
        <v>-51988259.240000002</v>
      </c>
      <c r="H383" s="173">
        <f t="shared" si="275"/>
        <v>-432337513.29000002</v>
      </c>
      <c r="I383" s="173">
        <f t="shared" si="275"/>
        <v>-1395779839.6700001</v>
      </c>
      <c r="BF383" s="532"/>
      <c r="BG383" s="532"/>
      <c r="BH383" s="532"/>
      <c r="BI383" s="532"/>
      <c r="BJ383" s="532"/>
      <c r="BK383" s="532"/>
      <c r="BL383" s="532"/>
      <c r="BM383" s="532"/>
      <c r="BN383" s="532"/>
      <c r="BO383" s="532"/>
      <c r="BP383" s="532"/>
      <c r="BQ383" s="532"/>
      <c r="BR383" s="532"/>
      <c r="BS383" s="532"/>
      <c r="BT383" s="532"/>
      <c r="BU383" s="532"/>
      <c r="BV383" s="532"/>
      <c r="BW383" s="532"/>
      <c r="BX383" s="532"/>
      <c r="BY383" s="532"/>
      <c r="BZ383" s="532"/>
      <c r="CA383" s="532"/>
      <c r="CB383" s="532"/>
      <c r="CC383" s="532"/>
      <c r="CD383" s="532"/>
      <c r="CE383" s="532"/>
      <c r="CF383" s="532"/>
      <c r="CG383" s="532"/>
      <c r="CH383" s="532"/>
      <c r="CI383" s="532"/>
      <c r="CJ383" s="532"/>
      <c r="CK383" s="532"/>
      <c r="CL383" s="532"/>
      <c r="CM383" s="532"/>
      <c r="CN383" s="532"/>
      <c r="CO383" s="532"/>
      <c r="CP383" s="532"/>
      <c r="CQ383" s="532"/>
      <c r="CR383" s="532"/>
      <c r="CS383" s="532"/>
      <c r="CT383" s="532"/>
      <c r="CU383" s="532"/>
      <c r="CV383" s="532"/>
      <c r="CW383" s="532"/>
      <c r="CX383" s="532"/>
      <c r="CY383" s="532"/>
      <c r="CZ383" s="532"/>
      <c r="DA383" s="532"/>
      <c r="DB383" s="532"/>
      <c r="DC383" s="532"/>
      <c r="DD383" s="532"/>
      <c r="DE383" s="532"/>
      <c r="DF383" s="532"/>
    </row>
    <row r="384" spans="1:115">
      <c r="E384" s="125"/>
    </row>
    <row r="385" spans="1:27">
      <c r="E385" s="125"/>
    </row>
    <row r="386" spans="1:27">
      <c r="A386" s="124"/>
    </row>
    <row r="387" spans="1:27" ht="15.75" thickBot="1">
      <c r="B387" s="124" t="s">
        <v>664</v>
      </c>
    </row>
    <row r="388" spans="1:27">
      <c r="E388" s="125"/>
      <c r="F388" s="546" t="s">
        <v>625</v>
      </c>
      <c r="G388" s="548"/>
      <c r="H388" s="546" t="s">
        <v>626</v>
      </c>
      <c r="I388" s="548"/>
      <c r="J388" s="546" t="s">
        <v>627</v>
      </c>
      <c r="K388" s="548"/>
      <c r="L388" s="546" t="s">
        <v>628</v>
      </c>
      <c r="M388" s="548"/>
      <c r="N388" s="546" t="s">
        <v>629</v>
      </c>
      <c r="O388" s="548"/>
      <c r="P388" s="546" t="s">
        <v>630</v>
      </c>
      <c r="Q388" s="548"/>
      <c r="R388" s="546" t="s">
        <v>631</v>
      </c>
      <c r="S388" s="548"/>
      <c r="T388" s="543" t="s">
        <v>632</v>
      </c>
      <c r="U388" s="544"/>
      <c r="V388" s="543" t="s">
        <v>633</v>
      </c>
      <c r="W388" s="544"/>
      <c r="X388" s="543" t="s">
        <v>634</v>
      </c>
      <c r="Y388" s="544"/>
      <c r="Z388" s="543" t="s">
        <v>635</v>
      </c>
      <c r="AA388" s="544"/>
    </row>
    <row r="389" spans="1:27" ht="25.5">
      <c r="B389" s="126" t="s">
        <v>289</v>
      </c>
      <c r="C389" s="126" t="s">
        <v>159</v>
      </c>
      <c r="D389" s="126" t="s">
        <v>160</v>
      </c>
      <c r="E389" s="127" t="s">
        <v>512</v>
      </c>
      <c r="F389" s="227" t="s">
        <v>160</v>
      </c>
      <c r="G389" s="228" t="s">
        <v>512</v>
      </c>
      <c r="H389" s="229" t="s">
        <v>160</v>
      </c>
      <c r="I389" s="230" t="s">
        <v>512</v>
      </c>
      <c r="J389" s="227" t="s">
        <v>160</v>
      </c>
      <c r="K389" s="228" t="s">
        <v>512</v>
      </c>
      <c r="L389" s="227" t="s">
        <v>160</v>
      </c>
      <c r="M389" s="228" t="s">
        <v>512</v>
      </c>
      <c r="N389" s="233" t="s">
        <v>160</v>
      </c>
      <c r="O389" s="234" t="s">
        <v>512</v>
      </c>
      <c r="P389" s="126" t="s">
        <v>160</v>
      </c>
      <c r="Q389" s="127" t="s">
        <v>512</v>
      </c>
      <c r="R389" s="127" t="s">
        <v>160</v>
      </c>
      <c r="S389" s="142" t="s">
        <v>512</v>
      </c>
      <c r="T389" s="127" t="s">
        <v>160</v>
      </c>
      <c r="U389" s="142" t="s">
        <v>512</v>
      </c>
      <c r="V389" s="127" t="s">
        <v>160</v>
      </c>
      <c r="W389" s="142" t="s">
        <v>512</v>
      </c>
      <c r="X389" s="127" t="s">
        <v>160</v>
      </c>
      <c r="Y389" s="142" t="s">
        <v>512</v>
      </c>
      <c r="Z389" s="127" t="s">
        <v>160</v>
      </c>
      <c r="AA389" s="142" t="s">
        <v>512</v>
      </c>
    </row>
    <row r="390" spans="1:27">
      <c r="B390" s="128" t="s">
        <v>343</v>
      </c>
      <c r="C390" s="128" t="s">
        <v>541</v>
      </c>
      <c r="D390" s="129">
        <f>+F390+H390+J390+L390+N390+P390+R390</f>
        <v>80386863145.569977</v>
      </c>
      <c r="E390" s="129">
        <f>+G390+I390+K390+M390+O390+Q390+S390+U390+W390+Y390+AA390</f>
        <v>61318646631.690002</v>
      </c>
      <c r="F390" s="235">
        <v>11664654413.700001</v>
      </c>
      <c r="G390" s="471">
        <v>13469778082.02</v>
      </c>
      <c r="H390" s="237">
        <v>20528202548.449989</v>
      </c>
      <c r="I390" s="238">
        <v>24632656892.98</v>
      </c>
      <c r="J390" s="235">
        <v>6586586895.0999975</v>
      </c>
      <c r="K390" s="236">
        <v>8568875593.6300011</v>
      </c>
      <c r="L390" s="236">
        <v>3280963373.1300001</v>
      </c>
      <c r="M390" s="236">
        <v>3886974146.8900003</v>
      </c>
      <c r="N390" s="241">
        <v>857974606.16999996</v>
      </c>
      <c r="O390" s="241">
        <v>1180088486.22</v>
      </c>
      <c r="P390" s="129">
        <v>7989212971.7599983</v>
      </c>
      <c r="Q390" s="129">
        <v>9228493429.9500008</v>
      </c>
      <c r="R390" s="437">
        <v>29479268337.259998</v>
      </c>
      <c r="S390" s="437"/>
      <c r="T390" s="62">
        <v>54799920</v>
      </c>
      <c r="U390" s="62">
        <v>107069040</v>
      </c>
      <c r="V390" s="62">
        <v>84180600</v>
      </c>
      <c r="W390" s="62">
        <v>244710960</v>
      </c>
    </row>
    <row r="391" spans="1:27" ht="25.5">
      <c r="B391" s="128" t="s">
        <v>322</v>
      </c>
      <c r="C391" s="128" t="s">
        <v>542</v>
      </c>
      <c r="D391" s="129">
        <f t="shared" ref="D391:D414" si="276">+F391+H391+J391+L391+N391+P391+R391</f>
        <v>9743808388.4599991</v>
      </c>
      <c r="E391" s="129">
        <f t="shared" ref="E391:E414" si="277">+G391+I391+K391+M391+O391+Q391+S391+U391+W391+Y391+AA391</f>
        <v>7899910470.7399998</v>
      </c>
      <c r="F391" s="235">
        <v>1385272428.9000001</v>
      </c>
      <c r="G391" s="236">
        <v>1692951655.7999997</v>
      </c>
      <c r="H391" s="237">
        <v>2475820766.3699999</v>
      </c>
      <c r="I391" s="238">
        <v>3268868592.02</v>
      </c>
      <c r="J391" s="235">
        <v>821944666.61000013</v>
      </c>
      <c r="K391" s="236">
        <v>1093914354.77</v>
      </c>
      <c r="L391" s="236">
        <v>349157478.75</v>
      </c>
      <c r="M391" s="236">
        <v>488502173.18000001</v>
      </c>
      <c r="N391" s="241">
        <v>75332501</v>
      </c>
      <c r="O391" s="241">
        <v>158476652.61000001</v>
      </c>
      <c r="P391" s="129">
        <v>946853535.15999997</v>
      </c>
      <c r="Q391" s="129">
        <v>1197197042.3599999</v>
      </c>
      <c r="R391" s="129">
        <v>3689427011.6700001</v>
      </c>
      <c r="S391" s="129"/>
    </row>
    <row r="392" spans="1:27" ht="25.5">
      <c r="B392" s="128" t="s">
        <v>463</v>
      </c>
      <c r="C392" s="128" t="s">
        <v>543</v>
      </c>
      <c r="D392" s="129">
        <f t="shared" si="276"/>
        <v>356922403.97000003</v>
      </c>
      <c r="E392" s="129">
        <f t="shared" si="277"/>
        <v>135574864.36000001</v>
      </c>
      <c r="F392" s="235">
        <v>27139630.300000001</v>
      </c>
      <c r="G392" s="236">
        <v>22022932.530000001</v>
      </c>
      <c r="H392" s="237">
        <v>37960745.450000003</v>
      </c>
      <c r="I392" s="238">
        <v>44822154.549999997</v>
      </c>
      <c r="J392" s="235">
        <v>10146190.119999999</v>
      </c>
      <c r="K392" s="236">
        <v>28111542.73</v>
      </c>
      <c r="L392" s="236">
        <v>2570345.46</v>
      </c>
      <c r="M392" s="236">
        <v>1514454.55</v>
      </c>
      <c r="N392" s="241">
        <v>0</v>
      </c>
      <c r="O392" s="241">
        <v>1217980</v>
      </c>
      <c r="P392" s="129">
        <v>35786338.090000004</v>
      </c>
      <c r="Q392" s="129">
        <v>37885800</v>
      </c>
      <c r="R392" s="129">
        <v>243319154.55000001</v>
      </c>
      <c r="S392" s="129"/>
    </row>
    <row r="393" spans="1:27">
      <c r="B393" s="128" t="s">
        <v>468</v>
      </c>
      <c r="C393" s="128" t="s">
        <v>544</v>
      </c>
      <c r="D393" s="129">
        <f t="shared" si="276"/>
        <v>1098396130.53</v>
      </c>
      <c r="E393" s="129">
        <f t="shared" si="277"/>
        <v>1677345601.0799999</v>
      </c>
      <c r="F393" s="235">
        <v>646466903.10000002</v>
      </c>
      <c r="G393" s="236">
        <v>983291915.8499999</v>
      </c>
      <c r="H393" s="237">
        <v>280772319.13999999</v>
      </c>
      <c r="I393" s="238">
        <v>485914598.19</v>
      </c>
      <c r="J393" s="235">
        <v>139980259.66999999</v>
      </c>
      <c r="K393" s="236">
        <v>71304787.179999992</v>
      </c>
      <c r="L393" s="236"/>
      <c r="M393" s="236">
        <v>52627.35</v>
      </c>
      <c r="N393" s="241">
        <v>14259316.800000001</v>
      </c>
      <c r="O393" s="241">
        <v>14722558.15</v>
      </c>
      <c r="P393" s="129">
        <v>14356531.82</v>
      </c>
      <c r="Q393" s="129">
        <v>91315674.360000014</v>
      </c>
      <c r="R393" s="129">
        <v>2560800</v>
      </c>
      <c r="S393" s="129"/>
      <c r="U393" s="62">
        <v>8869120</v>
      </c>
      <c r="W393" s="62">
        <v>21874320</v>
      </c>
    </row>
    <row r="394" spans="1:27">
      <c r="B394" s="128" t="s">
        <v>470</v>
      </c>
      <c r="C394" s="128" t="s">
        <v>545</v>
      </c>
      <c r="D394" s="129">
        <f t="shared" si="276"/>
        <v>814876975.3599999</v>
      </c>
      <c r="E394" s="129">
        <f>+G394+I394+K394+M394+O394+Q394+S394+U394+W394+Y394+AA394</f>
        <v>504937853.26999998</v>
      </c>
      <c r="F394" s="235">
        <v>65137025.799999997</v>
      </c>
      <c r="G394" s="236">
        <v>98456959.730000004</v>
      </c>
      <c r="H394" s="237">
        <v>82941262.400000006</v>
      </c>
      <c r="I394" s="238">
        <v>91387344.140000001</v>
      </c>
      <c r="J394" s="235">
        <v>282386479.37</v>
      </c>
      <c r="K394" s="236">
        <v>274563826.75</v>
      </c>
      <c r="L394" s="236">
        <v>10310966.130000001</v>
      </c>
      <c r="M394" s="236">
        <v>5443362.0599999996</v>
      </c>
      <c r="N394" s="241">
        <v>31414841.199999999</v>
      </c>
      <c r="O394" s="241">
        <v>2814324.32</v>
      </c>
      <c r="P394" s="129">
        <v>14656089.810000001</v>
      </c>
      <c r="Q394" s="129">
        <v>32272036.27</v>
      </c>
      <c r="R394" s="129">
        <v>328030310.64999998</v>
      </c>
      <c r="S394" s="129"/>
    </row>
    <row r="395" spans="1:27">
      <c r="B395" s="128" t="s">
        <v>472</v>
      </c>
      <c r="C395" s="128" t="s">
        <v>546</v>
      </c>
      <c r="D395" s="129">
        <f t="shared" si="276"/>
        <v>449118795.19</v>
      </c>
      <c r="E395" s="129">
        <f>+G395+I395+K395+M395+O395+Q395+S395+U395+W395+Y395+AA395</f>
        <v>277002024.73000002</v>
      </c>
      <c r="F395" s="235">
        <v>31011861.800000001</v>
      </c>
      <c r="G395" s="236">
        <v>126603921.39</v>
      </c>
      <c r="H395" s="237">
        <v>48392401.460000001</v>
      </c>
      <c r="I395" s="238">
        <v>75971342.920000002</v>
      </c>
      <c r="J395" s="235">
        <v>35302858.589999996</v>
      </c>
      <c r="K395" s="236">
        <v>38949416.139999993</v>
      </c>
      <c r="L395" s="236">
        <v>2843275.25</v>
      </c>
      <c r="M395" s="236">
        <v>2968618.37</v>
      </c>
      <c r="N395" s="241">
        <v>0</v>
      </c>
      <c r="O395" s="241">
        <v>3613980</v>
      </c>
      <c r="P395" s="129">
        <v>24043675.390000001</v>
      </c>
      <c r="Q395" s="129">
        <v>28894745.91</v>
      </c>
      <c r="R395" s="129">
        <v>307524722.69999999</v>
      </c>
      <c r="S395" s="129"/>
    </row>
    <row r="396" spans="1:27">
      <c r="B396" s="128" t="s">
        <v>547</v>
      </c>
      <c r="C396" s="128" t="s">
        <v>548</v>
      </c>
      <c r="D396" s="129">
        <f t="shared" si="276"/>
        <v>4276869301.6300001</v>
      </c>
      <c r="E396" s="129">
        <f t="shared" si="277"/>
        <v>4042482997.8700004</v>
      </c>
      <c r="F396" s="235">
        <v>3025471886.1999998</v>
      </c>
      <c r="G396" s="236">
        <v>2391737327.9700003</v>
      </c>
      <c r="H396" s="237"/>
      <c r="I396" s="238">
        <v>873341646.52999997</v>
      </c>
      <c r="J396" s="235">
        <v>195411264.42000002</v>
      </c>
      <c r="K396" s="236">
        <v>295184650.94</v>
      </c>
      <c r="L396" s="236">
        <v>441268636.36000001</v>
      </c>
      <c r="M396" s="236">
        <v>74140538.780000001</v>
      </c>
      <c r="N396" s="241">
        <v>32751621.760000002</v>
      </c>
      <c r="O396" s="241">
        <v>24289033.649999999</v>
      </c>
      <c r="P396" s="129"/>
      <c r="Q396" s="129">
        <v>383789800</v>
      </c>
      <c r="R396" s="129">
        <v>581965892.8900001</v>
      </c>
      <c r="S396" s="129"/>
    </row>
    <row r="397" spans="1:27">
      <c r="B397" s="128" t="s">
        <v>526</v>
      </c>
      <c r="C397" s="128" t="s">
        <v>549</v>
      </c>
      <c r="D397" s="129">
        <f t="shared" si="276"/>
        <v>317893491.62000006</v>
      </c>
      <c r="E397" s="129">
        <f t="shared" si="277"/>
        <v>305632042.92000002</v>
      </c>
      <c r="F397" s="235">
        <v>235348113.40000001</v>
      </c>
      <c r="G397" s="236">
        <v>141896355.46000004</v>
      </c>
      <c r="H397" s="237">
        <v>37186261.380000003</v>
      </c>
      <c r="I397" s="238">
        <v>149530673.00000003</v>
      </c>
      <c r="J397" s="235">
        <v>5077409.5999999996</v>
      </c>
      <c r="K397" s="236">
        <v>7649421.3700000001</v>
      </c>
      <c r="L397" s="236">
        <v>1322877.9099999999</v>
      </c>
      <c r="M397" s="236">
        <v>1565172.83</v>
      </c>
      <c r="N397" s="241">
        <v>27936564.940000001</v>
      </c>
      <c r="O397" s="241">
        <v>1219971.42</v>
      </c>
      <c r="P397" s="129">
        <v>9022264.3900000006</v>
      </c>
      <c r="Q397" s="129">
        <v>3770448.84</v>
      </c>
      <c r="R397" s="129">
        <v>2000000</v>
      </c>
      <c r="S397" s="129"/>
    </row>
    <row r="398" spans="1:27">
      <c r="B398" s="128" t="s">
        <v>550</v>
      </c>
      <c r="C398" s="128" t="s">
        <v>551</v>
      </c>
      <c r="D398" s="129">
        <f t="shared" si="276"/>
        <v>28879332.699999999</v>
      </c>
      <c r="E398" s="129">
        <f t="shared" si="277"/>
        <v>0</v>
      </c>
      <c r="F398" s="235">
        <v>28879332.699999999</v>
      </c>
      <c r="G398" s="236">
        <v>0</v>
      </c>
      <c r="H398" s="237"/>
      <c r="I398" s="238"/>
      <c r="J398" s="235">
        <v>0</v>
      </c>
      <c r="K398" s="236"/>
      <c r="L398" s="236"/>
      <c r="M398" s="236"/>
      <c r="N398" s="241">
        <v>0</v>
      </c>
      <c r="O398" s="241"/>
      <c r="P398" s="129"/>
      <c r="Q398" s="129"/>
      <c r="R398" s="129"/>
      <c r="S398" s="129"/>
    </row>
    <row r="399" spans="1:27">
      <c r="B399" s="128" t="s">
        <v>552</v>
      </c>
      <c r="C399" s="128" t="s">
        <v>553</v>
      </c>
      <c r="D399" s="129">
        <f t="shared" si="276"/>
        <v>855812263.96000004</v>
      </c>
      <c r="E399" s="129">
        <f t="shared" si="277"/>
        <v>660869566.00999999</v>
      </c>
      <c r="F399" s="235">
        <v>621527947.89999998</v>
      </c>
      <c r="G399" s="236">
        <v>518857299.04000002</v>
      </c>
      <c r="H399" s="237"/>
      <c r="I399" s="238"/>
      <c r="J399" s="235">
        <v>87224530.610000014</v>
      </c>
      <c r="K399" s="236">
        <v>35703978.870000005</v>
      </c>
      <c r="L399" s="236"/>
      <c r="M399" s="236"/>
      <c r="N399" s="241">
        <v>0</v>
      </c>
      <c r="O399" s="241">
        <v>41818.18</v>
      </c>
      <c r="P399" s="129"/>
      <c r="Q399" s="129"/>
      <c r="R399" s="129">
        <v>147059785.44999999</v>
      </c>
      <c r="S399" s="129"/>
      <c r="U399" s="278">
        <v>32363760</v>
      </c>
      <c r="W399" s="278">
        <v>73902709.920000002</v>
      </c>
    </row>
    <row r="400" spans="1:27">
      <c r="B400" s="128" t="s">
        <v>554</v>
      </c>
      <c r="C400" s="128" t="s">
        <v>555</v>
      </c>
      <c r="D400" s="129">
        <f t="shared" si="276"/>
        <v>6993484085.7399998</v>
      </c>
      <c r="E400" s="129">
        <f t="shared" si="277"/>
        <v>806557395.31999993</v>
      </c>
      <c r="F400" s="235">
        <v>692340399.60000002</v>
      </c>
      <c r="G400" s="236">
        <v>686602758.44999993</v>
      </c>
      <c r="H400" s="237">
        <v>86315012.769999996</v>
      </c>
      <c r="I400" s="238">
        <v>8954611.3300000001</v>
      </c>
      <c r="J400" s="235">
        <v>0</v>
      </c>
      <c r="K400" s="236"/>
      <c r="L400" s="236">
        <v>96150221.560000002</v>
      </c>
      <c r="M400" s="236">
        <v>50174902.459999993</v>
      </c>
      <c r="N400" s="241">
        <v>1012647</v>
      </c>
      <c r="O400" s="241">
        <v>14806184.300000001</v>
      </c>
      <c r="P400" s="129">
        <v>7376622.3700000001</v>
      </c>
      <c r="Q400" s="129">
        <v>46018938.780000001</v>
      </c>
      <c r="R400" s="129">
        <v>6110289182.4399996</v>
      </c>
      <c r="S400" s="129"/>
    </row>
    <row r="401" spans="1:101">
      <c r="B401" s="128" t="s">
        <v>556</v>
      </c>
      <c r="C401" s="128" t="s">
        <v>557</v>
      </c>
      <c r="D401" s="129">
        <f t="shared" si="276"/>
        <v>4240837964.7800007</v>
      </c>
      <c r="E401" s="129">
        <f t="shared" si="277"/>
        <v>3578551555.5299997</v>
      </c>
      <c r="F401" s="235">
        <v>2106106559.0999999</v>
      </c>
      <c r="G401" s="236">
        <v>1949379484.9199998</v>
      </c>
      <c r="H401" s="237">
        <v>479380624.03000003</v>
      </c>
      <c r="I401" s="238">
        <v>529479255.69999999</v>
      </c>
      <c r="J401" s="235">
        <v>56154766.780000001</v>
      </c>
      <c r="K401" s="236">
        <v>115441616.7</v>
      </c>
      <c r="L401" s="236">
        <v>250551834.63</v>
      </c>
      <c r="M401" s="236">
        <v>387434576.27000004</v>
      </c>
      <c r="N401" s="241">
        <v>97558701.25</v>
      </c>
      <c r="O401" s="241">
        <v>146738085.16999999</v>
      </c>
      <c r="P401" s="129">
        <v>360720693.44</v>
      </c>
      <c r="Q401" s="129">
        <v>449780056.76999992</v>
      </c>
      <c r="R401" s="129">
        <v>890364785.54999995</v>
      </c>
      <c r="S401" s="129"/>
      <c r="U401">
        <v>298480</v>
      </c>
    </row>
    <row r="402" spans="1:101">
      <c r="B402" s="128" t="s">
        <v>558</v>
      </c>
      <c r="C402" s="128" t="s">
        <v>559</v>
      </c>
      <c r="D402" s="129">
        <f t="shared" si="276"/>
        <v>33351661360.639999</v>
      </c>
      <c r="E402" s="129">
        <f t="shared" si="277"/>
        <v>17164422611.019997</v>
      </c>
      <c r="F402" s="235">
        <v>7268565243.1999998</v>
      </c>
      <c r="G402" s="236">
        <v>5923944254.5699987</v>
      </c>
      <c r="H402" s="237">
        <v>1238703433.02</v>
      </c>
      <c r="I402" s="438">
        <v>1416580789.79</v>
      </c>
      <c r="J402" s="235">
        <v>934851854.83000004</v>
      </c>
      <c r="K402" s="236">
        <v>1927697096.1799998</v>
      </c>
      <c r="L402" s="236">
        <v>466926044.56999999</v>
      </c>
      <c r="M402" s="236">
        <v>1904175766.2999997</v>
      </c>
      <c r="N402" s="241">
        <v>0</v>
      </c>
      <c r="O402" s="241">
        <v>693924712.41999996</v>
      </c>
      <c r="P402" s="129">
        <v>622273755.79999995</v>
      </c>
      <c r="Q402" s="129">
        <v>850616693.80000007</v>
      </c>
      <c r="R402" s="129">
        <v>22820341029.220001</v>
      </c>
      <c r="S402" s="129"/>
      <c r="U402" s="278">
        <v>8698560</v>
      </c>
      <c r="W402" s="278">
        <v>10660000</v>
      </c>
      <c r="AA402" s="62">
        <v>4428124737.96</v>
      </c>
    </row>
    <row r="403" spans="1:101">
      <c r="B403" s="128" t="s">
        <v>560</v>
      </c>
      <c r="C403" s="128" t="s">
        <v>561</v>
      </c>
      <c r="D403" s="129">
        <f t="shared" si="276"/>
        <v>1861215184.2399998</v>
      </c>
      <c r="E403" s="129">
        <f t="shared" si="277"/>
        <v>2483977732.9900002</v>
      </c>
      <c r="F403" s="235">
        <v>897311376.79999995</v>
      </c>
      <c r="G403" s="236">
        <v>429854888.09999996</v>
      </c>
      <c r="H403" s="237">
        <v>318930744.54000002</v>
      </c>
      <c r="I403" s="238">
        <v>399818181.82999998</v>
      </c>
      <c r="J403" s="235">
        <v>396914881.00999999</v>
      </c>
      <c r="K403" s="236">
        <v>1157588882.01</v>
      </c>
      <c r="L403" s="236"/>
      <c r="M403" s="236">
        <v>275734517.05000001</v>
      </c>
      <c r="N403" s="241">
        <v>0</v>
      </c>
      <c r="O403" s="241"/>
      <c r="P403" s="129">
        <v>103800000</v>
      </c>
      <c r="Q403" s="129">
        <v>17844304</v>
      </c>
      <c r="R403" s="129">
        <v>144258181.88999999</v>
      </c>
      <c r="S403" s="129"/>
      <c r="U403" s="278">
        <v>89544000</v>
      </c>
      <c r="W403" s="62">
        <v>113592960</v>
      </c>
    </row>
    <row r="404" spans="1:101">
      <c r="B404" s="128" t="s">
        <v>562</v>
      </c>
      <c r="C404" s="128" t="s">
        <v>563</v>
      </c>
      <c r="D404" s="129">
        <f t="shared" si="276"/>
        <v>189511186.35999998</v>
      </c>
      <c r="E404" s="129">
        <f t="shared" si="277"/>
        <v>14181818.16</v>
      </c>
      <c r="F404" s="235">
        <v>175329368.19999999</v>
      </c>
      <c r="G404" s="236">
        <v>0</v>
      </c>
      <c r="H404" s="237"/>
      <c r="I404" s="238"/>
      <c r="J404" s="235">
        <v>0</v>
      </c>
      <c r="K404" s="236"/>
      <c r="L404" s="236"/>
      <c r="M404" s="236">
        <v>0</v>
      </c>
      <c r="N404" s="241">
        <v>0</v>
      </c>
      <c r="O404" s="241"/>
      <c r="P404" s="129">
        <v>14181818.16</v>
      </c>
      <c r="Q404" s="129">
        <v>14181818.16</v>
      </c>
      <c r="R404" s="129"/>
      <c r="S404" s="129"/>
    </row>
    <row r="405" spans="1:101">
      <c r="B405" s="128" t="s">
        <v>564</v>
      </c>
      <c r="C405" s="128" t="s">
        <v>565</v>
      </c>
      <c r="D405" s="129">
        <f t="shared" si="276"/>
        <v>2987812865.9400001</v>
      </c>
      <c r="E405" s="129">
        <f t="shared" si="277"/>
        <v>180149043.88</v>
      </c>
      <c r="F405" s="235">
        <v>52326774.899999999</v>
      </c>
      <c r="G405" s="236">
        <v>48904184.729999997</v>
      </c>
      <c r="H405" s="237"/>
      <c r="I405" s="238">
        <v>65850592.75</v>
      </c>
      <c r="J405" s="235">
        <v>10358014.280000001</v>
      </c>
      <c r="K405" s="236">
        <v>9057767.2899999991</v>
      </c>
      <c r="L405" s="236">
        <v>28577530.57</v>
      </c>
      <c r="M405" s="236">
        <v>30549435.5</v>
      </c>
      <c r="N405" s="241">
        <v>33033459.09</v>
      </c>
      <c r="O405" s="241">
        <v>4531341.12</v>
      </c>
      <c r="P405" s="129">
        <v>16663092.709999999</v>
      </c>
      <c r="Q405" s="129">
        <v>21255722.490000002</v>
      </c>
      <c r="R405" s="129">
        <v>2846853994.3899999</v>
      </c>
      <c r="S405" s="129"/>
    </row>
    <row r="406" spans="1:101">
      <c r="B406" s="128" t="s">
        <v>566</v>
      </c>
      <c r="C406" s="128" t="s">
        <v>567</v>
      </c>
      <c r="D406" s="129">
        <f t="shared" si="276"/>
        <v>36530633482.619995</v>
      </c>
      <c r="E406" s="129">
        <f t="shared" si="277"/>
        <v>35710594348.629997</v>
      </c>
      <c r="F406" s="235">
        <v>1220440324.3</v>
      </c>
      <c r="G406" s="236">
        <v>1207105543.74</v>
      </c>
      <c r="H406" s="237">
        <v>10685982661.779999</v>
      </c>
      <c r="I406" s="238">
        <v>8729710347.1499996</v>
      </c>
      <c r="J406" s="235">
        <v>1723691866.7400002</v>
      </c>
      <c r="K406" s="236">
        <v>2309146598.7399998</v>
      </c>
      <c r="L406" s="236">
        <v>81662726.900000006</v>
      </c>
      <c r="M406" s="236">
        <v>59246718.93</v>
      </c>
      <c r="N406" s="241">
        <v>865227142.99000001</v>
      </c>
      <c r="O406" s="241">
        <v>1266121113.76</v>
      </c>
      <c r="P406" s="129">
        <v>21953628759.91</v>
      </c>
      <c r="Q406" s="129">
        <v>21996121266.309998</v>
      </c>
      <c r="R406" s="129"/>
      <c r="S406" s="129"/>
      <c r="T406" s="62">
        <v>78531880</v>
      </c>
      <c r="U406" s="62">
        <v>49419760</v>
      </c>
      <c r="V406" s="62">
        <v>88692240</v>
      </c>
      <c r="W406" s="62">
        <v>93723000</v>
      </c>
    </row>
    <row r="407" spans="1:101">
      <c r="B407" s="128" t="s">
        <v>568</v>
      </c>
      <c r="C407" s="128" t="s">
        <v>569</v>
      </c>
      <c r="D407" s="129">
        <f t="shared" si="276"/>
        <v>1529152210.1900001</v>
      </c>
      <c r="E407" s="129">
        <f t="shared" si="277"/>
        <v>1396597800.75</v>
      </c>
      <c r="F407" s="235">
        <v>41674995.200000003</v>
      </c>
      <c r="G407" s="236">
        <v>9556363.7299999986</v>
      </c>
      <c r="H407" s="237">
        <v>858985162.78999996</v>
      </c>
      <c r="I407" s="439">
        <v>927983443.24000001</v>
      </c>
      <c r="J407" s="235">
        <v>0</v>
      </c>
      <c r="K407" s="236"/>
      <c r="L407" s="236"/>
      <c r="M407" s="236"/>
      <c r="N407" s="241">
        <v>0</v>
      </c>
      <c r="O407" s="241"/>
      <c r="P407" s="129">
        <v>609660412.62</v>
      </c>
      <c r="Q407" s="129">
        <v>459057993.77999997</v>
      </c>
      <c r="R407" s="129">
        <v>18831639.579999998</v>
      </c>
      <c r="S407" s="129"/>
    </row>
    <row r="408" spans="1:101">
      <c r="B408" s="128" t="s">
        <v>570</v>
      </c>
      <c r="C408" s="128" t="s">
        <v>571</v>
      </c>
      <c r="D408" s="129">
        <f t="shared" si="276"/>
        <v>181803411.96000001</v>
      </c>
      <c r="E408" s="129">
        <f t="shared" si="277"/>
        <v>650493060.74000001</v>
      </c>
      <c r="F408" s="235">
        <v>120518902.40000001</v>
      </c>
      <c r="G408" s="236">
        <v>32559989.759999998</v>
      </c>
      <c r="H408" s="237"/>
      <c r="I408" s="238">
        <v>395385703.66000003</v>
      </c>
      <c r="J408" s="235">
        <v>0</v>
      </c>
      <c r="K408" s="236"/>
      <c r="L408" s="236">
        <v>7633550.4400000004</v>
      </c>
      <c r="M408" s="236">
        <v>62900297.390000001</v>
      </c>
      <c r="N408" s="241">
        <v>0</v>
      </c>
      <c r="O408" s="241">
        <v>3587165</v>
      </c>
      <c r="P408" s="129">
        <v>53650959.120000005</v>
      </c>
      <c r="Q408" s="129">
        <v>156059904.93000001</v>
      </c>
      <c r="R408" s="129"/>
      <c r="S408" s="129"/>
    </row>
    <row r="409" spans="1:101">
      <c r="B409" s="128" t="s">
        <v>572</v>
      </c>
      <c r="C409" s="128" t="s">
        <v>573</v>
      </c>
      <c r="D409" s="129">
        <f t="shared" si="276"/>
        <v>21980963100.860001</v>
      </c>
      <c r="E409" s="129">
        <f t="shared" si="277"/>
        <v>28157035690.480015</v>
      </c>
      <c r="F409" s="235">
        <v>16245711311.4</v>
      </c>
      <c r="G409" s="236">
        <v>21453003540.450001</v>
      </c>
      <c r="H409" s="237">
        <v>1603290236.9200001</v>
      </c>
      <c r="I409" s="438">
        <v>1568241086.0599999</v>
      </c>
      <c r="J409" s="235">
        <v>3143141194.6399989</v>
      </c>
      <c r="K409" s="236">
        <v>2938333167.1199989</v>
      </c>
      <c r="L409" s="236"/>
      <c r="M409" s="236"/>
      <c r="N409" s="241">
        <v>0</v>
      </c>
      <c r="O409" s="241"/>
      <c r="P409" s="129">
        <v>333552621.81999999</v>
      </c>
      <c r="Q409" s="129">
        <v>1815396460.1500001</v>
      </c>
      <c r="R409" s="129">
        <v>655267736.07999992</v>
      </c>
      <c r="S409" s="129"/>
      <c r="T409" s="62">
        <v>529842600</v>
      </c>
      <c r="U409" s="62">
        <v>256394320</v>
      </c>
      <c r="V409" s="62">
        <v>164179680</v>
      </c>
      <c r="W409" s="62">
        <v>121097600</v>
      </c>
      <c r="X409" s="62">
        <v>8303809.21</v>
      </c>
      <c r="Y409" s="62"/>
      <c r="AA409">
        <v>4569516.7000122098</v>
      </c>
    </row>
    <row r="410" spans="1:101">
      <c r="B410" s="128" t="s">
        <v>574</v>
      </c>
      <c r="C410" s="128" t="s">
        <v>341</v>
      </c>
      <c r="D410" s="129">
        <f t="shared" si="276"/>
        <v>3657509784.4400001</v>
      </c>
      <c r="E410" s="129">
        <f t="shared" si="277"/>
        <v>1430164304.4300001</v>
      </c>
      <c r="F410" s="235">
        <v>133649801.3</v>
      </c>
      <c r="G410" s="236">
        <v>334782932.37</v>
      </c>
      <c r="H410" s="237">
        <v>2539193382.6300001</v>
      </c>
      <c r="I410" s="238">
        <v>699956763.01999998</v>
      </c>
      <c r="J410" s="235"/>
      <c r="K410" s="236"/>
      <c r="L410" s="236">
        <v>310450694.20999998</v>
      </c>
      <c r="M410" s="236">
        <v>61180051.850000001</v>
      </c>
      <c r="N410" s="241">
        <v>0</v>
      </c>
      <c r="O410" s="241">
        <v>15406177.279999999</v>
      </c>
      <c r="P410" s="129">
        <v>625983659.38999999</v>
      </c>
      <c r="Q410" s="129">
        <v>178850161.88</v>
      </c>
      <c r="R410" s="129">
        <v>48232246.909999996</v>
      </c>
      <c r="S410" s="129"/>
      <c r="U410" s="278">
        <v>79695258.030000001</v>
      </c>
      <c r="W410" s="278">
        <v>60292960</v>
      </c>
      <c r="AA410" s="62"/>
    </row>
    <row r="411" spans="1:101">
      <c r="B411" s="128" t="s">
        <v>574</v>
      </c>
      <c r="C411" s="128" t="s">
        <v>665</v>
      </c>
      <c r="D411" s="129">
        <f t="shared" si="276"/>
        <v>1306292282.0400014</v>
      </c>
      <c r="E411" s="129">
        <f t="shared" si="277"/>
        <v>0</v>
      </c>
      <c r="F411" s="235"/>
      <c r="G411" s="236"/>
      <c r="H411" s="237"/>
      <c r="I411" s="238"/>
      <c r="J411" s="235"/>
      <c r="K411" s="236"/>
      <c r="L411" s="236"/>
      <c r="M411" s="236"/>
      <c r="N411" s="241">
        <v>0</v>
      </c>
      <c r="O411" s="241"/>
      <c r="P411" s="129"/>
      <c r="Q411" s="129"/>
      <c r="R411" s="129">
        <v>1306292282.0400014</v>
      </c>
      <c r="S411" s="129"/>
    </row>
    <row r="412" spans="1:101">
      <c r="B412" s="128" t="s">
        <v>574</v>
      </c>
      <c r="C412" s="128" t="s">
        <v>666</v>
      </c>
      <c r="D412" s="129">
        <f t="shared" si="276"/>
        <v>2262871896.2999992</v>
      </c>
      <c r="E412" s="129">
        <f t="shared" si="277"/>
        <v>1467692564.0899997</v>
      </c>
      <c r="F412" s="235">
        <v>179000609</v>
      </c>
      <c r="G412" s="236">
        <v>305071882.80000001</v>
      </c>
      <c r="H412" s="237">
        <v>496059100.12000006</v>
      </c>
      <c r="I412" s="238">
        <v>688613550.02999997</v>
      </c>
      <c r="J412" s="235">
        <v>73150748.750000015</v>
      </c>
      <c r="K412" s="236">
        <v>80104463.299999997</v>
      </c>
      <c r="L412" s="236">
        <v>104274379.61</v>
      </c>
      <c r="M412" s="236">
        <v>124803024.33000001</v>
      </c>
      <c r="N412" s="241">
        <v>23518104.940000001</v>
      </c>
      <c r="O412" s="241">
        <v>19353197.809999999</v>
      </c>
      <c r="P412" s="129">
        <v>206669211.59</v>
      </c>
      <c r="Q412" s="129">
        <v>249746445.81999999</v>
      </c>
      <c r="R412" s="440">
        <v>1180199742.2899992</v>
      </c>
      <c r="S412" s="440"/>
    </row>
    <row r="413" spans="1:101" ht="25.5">
      <c r="C413" s="128" t="s">
        <v>667</v>
      </c>
      <c r="D413" s="129">
        <f t="shared" si="276"/>
        <v>0</v>
      </c>
      <c r="E413" s="129">
        <f t="shared" si="277"/>
        <v>0</v>
      </c>
      <c r="F413" s="235"/>
      <c r="G413" s="236"/>
      <c r="H413" s="237"/>
      <c r="I413" s="238"/>
      <c r="J413" s="235"/>
      <c r="K413" s="236"/>
      <c r="L413" s="235"/>
      <c r="M413" s="236"/>
      <c r="P413" s="129"/>
      <c r="Q413" s="129"/>
      <c r="R413" s="144"/>
      <c r="S413" s="144"/>
    </row>
    <row r="414" spans="1:101" ht="25.5">
      <c r="A414" t="s">
        <v>317</v>
      </c>
      <c r="B414" t="s">
        <v>317</v>
      </c>
      <c r="C414" s="128" t="s">
        <v>668</v>
      </c>
      <c r="D414" s="129">
        <f t="shared" si="276"/>
        <v>830846196.53999984</v>
      </c>
      <c r="E414" s="129">
        <f t="shared" si="277"/>
        <v>0</v>
      </c>
      <c r="F414" s="235">
        <v>47503193.299999997</v>
      </c>
      <c r="G414" s="236"/>
      <c r="H414" s="237"/>
      <c r="I414" s="238"/>
      <c r="J414" s="235"/>
      <c r="K414" s="236"/>
      <c r="L414" s="235"/>
      <c r="M414" s="236"/>
      <c r="P414" s="129">
        <v>18336168.100000001</v>
      </c>
      <c r="Q414" s="129"/>
      <c r="R414" s="144">
        <v>765006835.13999987</v>
      </c>
      <c r="S414" s="144"/>
      <c r="AW414" s="532"/>
      <c r="AX414" s="532"/>
      <c r="AY414" s="532"/>
      <c r="AZ414" s="532"/>
      <c r="BA414" s="532"/>
      <c r="BB414" s="532"/>
      <c r="BC414" s="532"/>
      <c r="BD414" s="532"/>
      <c r="BE414" s="532"/>
      <c r="BF414" s="532"/>
      <c r="BG414" s="532"/>
      <c r="BH414" s="532"/>
      <c r="BI414" s="532"/>
      <c r="BJ414" s="532"/>
      <c r="BK414" s="532"/>
      <c r="BL414" s="532"/>
      <c r="BM414" s="532"/>
      <c r="BN414" s="532"/>
      <c r="BO414" s="532"/>
      <c r="BP414" s="532"/>
      <c r="BQ414" s="532"/>
      <c r="BR414" s="532"/>
      <c r="BS414" s="532"/>
      <c r="BT414" s="532"/>
      <c r="BU414" s="532"/>
      <c r="BV414" s="532"/>
      <c r="BW414" s="532"/>
      <c r="BX414" s="532"/>
      <c r="BY414" s="532"/>
      <c r="BZ414" s="532"/>
      <c r="CA414" s="532"/>
      <c r="CB414" s="532"/>
      <c r="CC414" s="532"/>
      <c r="CD414" s="532"/>
      <c r="CE414" s="532"/>
      <c r="CF414" s="532"/>
      <c r="CG414" s="532"/>
      <c r="CH414" s="532"/>
      <c r="CI414" s="532"/>
      <c r="CJ414" s="532"/>
      <c r="CK414" s="532"/>
      <c r="CL414" s="532"/>
      <c r="CM414" s="532"/>
      <c r="CN414" s="532"/>
      <c r="CO414" s="532"/>
      <c r="CP414" s="532"/>
      <c r="CQ414" s="532"/>
      <c r="CR414" s="532"/>
      <c r="CS414" s="532"/>
      <c r="CT414" s="532"/>
      <c r="CU414" s="532"/>
      <c r="CV414" s="532"/>
      <c r="CW414" s="532"/>
    </row>
    <row r="415" spans="1:101" ht="15.75" thickBot="1">
      <c r="B415" s="128" t="s">
        <v>317</v>
      </c>
      <c r="C415" s="131" t="s">
        <v>297</v>
      </c>
      <c r="D415" s="132">
        <f t="shared" ref="D415" si="278">SUM(D390:D412)</f>
        <v>215403189045.09995</v>
      </c>
      <c r="E415" s="245">
        <f>SUM(E390:E414)</f>
        <v>169862819978.69</v>
      </c>
      <c r="F415" s="246">
        <f>SUM(F390:F414)</f>
        <v>46911388402.500008</v>
      </c>
      <c r="G415" s="441">
        <f>SUM(G390:G414)</f>
        <v>51826362273.410004</v>
      </c>
      <c r="H415" s="248">
        <f t="shared" ref="H415:P415" si="279">SUM(H390:H412)</f>
        <v>41798116663.249992</v>
      </c>
      <c r="I415" s="442">
        <f t="shared" si="279"/>
        <v>45053067568.889992</v>
      </c>
      <c r="J415" s="246">
        <f t="shared" si="279"/>
        <v>14502323881.119997</v>
      </c>
      <c r="K415" s="441">
        <f t="shared" si="279"/>
        <v>18951627163.720005</v>
      </c>
      <c r="L415" s="246">
        <f t="shared" si="279"/>
        <v>5434663935.4799986</v>
      </c>
      <c r="M415" s="441">
        <f t="shared" si="279"/>
        <v>7417360384.0900021</v>
      </c>
      <c r="N415" s="246">
        <f t="shared" si="279"/>
        <v>2060019507.1399999</v>
      </c>
      <c r="O415" s="441">
        <f>SUM(O390:O412)</f>
        <v>3550952781.4099998</v>
      </c>
      <c r="P415" s="132">
        <f t="shared" si="279"/>
        <v>33942093013.349995</v>
      </c>
      <c r="Q415" s="245">
        <f>SUM(Q390:Q414)</f>
        <v>37258548744.559998</v>
      </c>
      <c r="R415" s="173">
        <f>SUM(R390:R414)</f>
        <v>71567093670.700012</v>
      </c>
      <c r="S415" s="173">
        <f>SUM(S390:S414)</f>
        <v>0</v>
      </c>
      <c r="T415" s="173">
        <f t="shared" ref="T415:AA415" si="280">SUM(T390:T414)</f>
        <v>663174400</v>
      </c>
      <c r="U415" s="173">
        <f t="shared" si="280"/>
        <v>632352298.02999997</v>
      </c>
      <c r="V415" s="173">
        <f t="shared" si="280"/>
        <v>337052520</v>
      </c>
      <c r="W415" s="173">
        <f t="shared" si="280"/>
        <v>739854509.92000008</v>
      </c>
      <c r="X415" s="173">
        <f t="shared" si="280"/>
        <v>8303809.21</v>
      </c>
      <c r="Y415" s="173">
        <f t="shared" si="280"/>
        <v>0</v>
      </c>
      <c r="Z415" s="173">
        <f t="shared" si="280"/>
        <v>0</v>
      </c>
      <c r="AA415" s="173">
        <f t="shared" si="280"/>
        <v>4432694254.6600122</v>
      </c>
    </row>
    <row r="416" spans="1:101">
      <c r="E416" s="125"/>
      <c r="Q416" s="278">
        <v>33924370138.400002</v>
      </c>
      <c r="S416" s="278">
        <v>57939695998.230003</v>
      </c>
    </row>
    <row r="417" spans="1:115">
      <c r="A417" s="124"/>
      <c r="Q417" s="443">
        <f>+Q415-Q416</f>
        <v>3334178606.159996</v>
      </c>
      <c r="S417" s="278">
        <f>+S415-S416</f>
        <v>-57939695998.230003</v>
      </c>
    </row>
    <row r="418" spans="1:115" ht="15.75" thickBot="1">
      <c r="B418" s="124" t="s">
        <v>575</v>
      </c>
    </row>
    <row r="419" spans="1:115">
      <c r="E419" s="125"/>
      <c r="F419" s="546" t="s">
        <v>625</v>
      </c>
      <c r="G419" s="548"/>
      <c r="H419" s="546" t="s">
        <v>626</v>
      </c>
      <c r="I419" s="548"/>
      <c r="J419" s="546" t="s">
        <v>627</v>
      </c>
      <c r="K419" s="548"/>
      <c r="L419" s="546" t="s">
        <v>628</v>
      </c>
      <c r="M419" s="548"/>
      <c r="N419" s="546" t="s">
        <v>629</v>
      </c>
      <c r="O419" s="548"/>
      <c r="P419" s="546" t="s">
        <v>630</v>
      </c>
      <c r="Q419" s="548"/>
      <c r="R419" s="543" t="s">
        <v>631</v>
      </c>
      <c r="S419" s="544"/>
      <c r="T419" s="543" t="s">
        <v>637</v>
      </c>
      <c r="U419" s="544"/>
      <c r="V419" s="543" t="s">
        <v>634</v>
      </c>
      <c r="W419" s="544"/>
      <c r="X419" s="543" t="s">
        <v>669</v>
      </c>
      <c r="Y419" s="544"/>
    </row>
    <row r="420" spans="1:115" ht="25.5">
      <c r="B420" s="126" t="s">
        <v>289</v>
      </c>
      <c r="C420" s="126" t="s">
        <v>159</v>
      </c>
      <c r="D420" s="126" t="s">
        <v>160</v>
      </c>
      <c r="E420" s="127" t="s">
        <v>512</v>
      </c>
      <c r="F420" s="227" t="s">
        <v>160</v>
      </c>
      <c r="G420" s="228" t="s">
        <v>512</v>
      </c>
      <c r="H420" s="229" t="s">
        <v>160</v>
      </c>
      <c r="I420" s="230" t="s">
        <v>512</v>
      </c>
      <c r="J420" s="227" t="s">
        <v>160</v>
      </c>
      <c r="K420" s="228" t="s">
        <v>512</v>
      </c>
      <c r="L420" s="126" t="s">
        <v>160</v>
      </c>
      <c r="M420" s="127" t="s">
        <v>512</v>
      </c>
      <c r="N420" s="233" t="s">
        <v>160</v>
      </c>
      <c r="O420" s="234" t="s">
        <v>512</v>
      </c>
      <c r="P420" s="126" t="s">
        <v>160</v>
      </c>
      <c r="Q420" s="127" t="s">
        <v>512</v>
      </c>
      <c r="R420" s="142" t="s">
        <v>160</v>
      </c>
      <c r="S420" s="142" t="s">
        <v>512</v>
      </c>
      <c r="T420" s="142" t="s">
        <v>160</v>
      </c>
      <c r="U420" s="142" t="s">
        <v>512</v>
      </c>
      <c r="V420" s="142" t="s">
        <v>160</v>
      </c>
      <c r="W420" s="142" t="s">
        <v>512</v>
      </c>
      <c r="X420" s="142" t="s">
        <v>160</v>
      </c>
      <c r="Y420" s="142" t="s">
        <v>512</v>
      </c>
    </row>
    <row r="421" spans="1:115">
      <c r="B421" s="128" t="s">
        <v>149</v>
      </c>
      <c r="C421" s="128" t="s">
        <v>576</v>
      </c>
      <c r="D421" s="129">
        <f>+F421+H421+J421+L421+N421+P421+R421</f>
        <v>623092160.21000004</v>
      </c>
      <c r="E421" s="129">
        <f>+G421+I421+K421+M421+O421+Q421+S421</f>
        <v>680794765.71000004</v>
      </c>
      <c r="F421" s="235"/>
      <c r="G421" s="236"/>
      <c r="H421" s="237"/>
      <c r="I421" s="238"/>
      <c r="J421" s="235"/>
      <c r="K421" s="236"/>
      <c r="L421" s="129"/>
      <c r="M421" s="129"/>
      <c r="N421" s="241">
        <v>563444037.22000003</v>
      </c>
      <c r="O421" s="241">
        <v>680794765.71000004</v>
      </c>
      <c r="P421" s="129"/>
      <c r="Q421" s="129"/>
      <c r="R421" s="144">
        <v>59648122.990000002</v>
      </c>
      <c r="S421" s="144"/>
    </row>
    <row r="422" spans="1:115">
      <c r="B422" s="128" t="s">
        <v>101</v>
      </c>
      <c r="C422" s="128" t="s">
        <v>577</v>
      </c>
      <c r="D422" s="129">
        <f t="shared" ref="D422:E424" si="281">+F422+H422+J422+L422+N422+P422+R422</f>
        <v>160987717.94999999</v>
      </c>
      <c r="E422" s="129">
        <f t="shared" si="281"/>
        <v>340000000</v>
      </c>
      <c r="F422" s="235"/>
      <c r="G422" s="236"/>
      <c r="H422" s="237"/>
      <c r="I422" s="238"/>
      <c r="J422" s="235"/>
      <c r="K422" s="236"/>
      <c r="L422" s="129"/>
      <c r="M422" s="129">
        <v>340000000</v>
      </c>
      <c r="N422" s="241"/>
      <c r="O422" s="241"/>
      <c r="P422" s="129"/>
      <c r="Q422" s="129"/>
      <c r="R422" s="144">
        <v>160987717.94999999</v>
      </c>
      <c r="S422" s="144"/>
    </row>
    <row r="423" spans="1:115">
      <c r="B423" s="128" t="s">
        <v>260</v>
      </c>
      <c r="C423" s="128" t="s">
        <v>578</v>
      </c>
      <c r="D423" s="129">
        <f t="shared" si="281"/>
        <v>3308065589.48</v>
      </c>
      <c r="E423" s="129">
        <f t="shared" si="281"/>
        <v>178097972.86000001</v>
      </c>
      <c r="F423" s="235">
        <v>24157974.850000001</v>
      </c>
      <c r="G423" s="236">
        <v>178097972.86000001</v>
      </c>
      <c r="H423" s="237"/>
      <c r="I423" s="238"/>
      <c r="J423" s="235"/>
      <c r="K423" s="236"/>
      <c r="L423" s="129"/>
      <c r="M423" s="129">
        <v>0</v>
      </c>
      <c r="N423" s="241"/>
      <c r="O423" s="241"/>
      <c r="P423" s="129"/>
      <c r="Q423" s="278"/>
      <c r="R423" s="144">
        <v>3283907614.6300001</v>
      </c>
      <c r="S423" s="144"/>
    </row>
    <row r="424" spans="1:115">
      <c r="B424" s="128" t="s">
        <v>165</v>
      </c>
      <c r="C424" s="128" t="s">
        <v>341</v>
      </c>
      <c r="D424" s="129">
        <f t="shared" si="281"/>
        <v>15831158220.030001</v>
      </c>
      <c r="E424" s="129">
        <f>+G424+I424+K424+M424+O424+Q424+S424+U424+W424+Y424</f>
        <v>6817857315.4800005</v>
      </c>
      <c r="F424" s="235">
        <v>8702285549.5799999</v>
      </c>
      <c r="G424" s="236">
        <v>4834333637.4800005</v>
      </c>
      <c r="H424" s="237">
        <v>63030593.119999997</v>
      </c>
      <c r="I424" s="238">
        <v>101915770</v>
      </c>
      <c r="J424" s="235">
        <v>893685105</v>
      </c>
      <c r="K424" s="236">
        <v>1326716127.79</v>
      </c>
      <c r="L424" s="129">
        <v>624860226.05999994</v>
      </c>
      <c r="M424" s="129">
        <v>449268497.11000001</v>
      </c>
      <c r="N424" s="241"/>
      <c r="O424" s="241"/>
      <c r="P424" s="129">
        <v>12391170.59</v>
      </c>
      <c r="Q424" s="278">
        <v>105623283.09999999</v>
      </c>
      <c r="R424" s="144">
        <v>5534905575.6800003</v>
      </c>
      <c r="S424" s="144"/>
      <c r="T424" s="278">
        <v>-9157624767.7600002</v>
      </c>
      <c r="U424" s="278"/>
      <c r="V424" s="62">
        <v>110425547.31999999</v>
      </c>
      <c r="W424" s="62"/>
      <c r="X424">
        <v>1039927673.1299992</v>
      </c>
    </row>
    <row r="425" spans="1:115" ht="15.75" thickBot="1">
      <c r="B425" s="128" t="s">
        <v>167</v>
      </c>
      <c r="C425" s="131" t="s">
        <v>297</v>
      </c>
      <c r="D425" s="132">
        <f t="shared" ref="D425:E425" si="282">SUM(D421:D424)</f>
        <v>19923303687.670002</v>
      </c>
      <c r="E425" s="245">
        <f t="shared" si="282"/>
        <v>8016750054.0500011</v>
      </c>
      <c r="F425" s="246">
        <f t="shared" ref="F425:S425" si="283">SUM(F421:F424)</f>
        <v>8726443524.4300003</v>
      </c>
      <c r="G425" s="271">
        <f t="shared" si="283"/>
        <v>5012431610.3400002</v>
      </c>
      <c r="H425" s="248">
        <f t="shared" si="283"/>
        <v>63030593.119999997</v>
      </c>
      <c r="I425" s="273">
        <f t="shared" si="283"/>
        <v>101915770</v>
      </c>
      <c r="J425" s="246">
        <f t="shared" si="283"/>
        <v>893685105</v>
      </c>
      <c r="K425" s="271">
        <f t="shared" si="283"/>
        <v>1326716127.79</v>
      </c>
      <c r="L425" s="132">
        <f t="shared" si="283"/>
        <v>624860226.05999994</v>
      </c>
      <c r="M425" s="245">
        <f t="shared" si="283"/>
        <v>789268497.11000001</v>
      </c>
      <c r="N425" s="252">
        <f t="shared" si="283"/>
        <v>563444037.22000003</v>
      </c>
      <c r="O425" s="269">
        <f t="shared" si="283"/>
        <v>680794765.71000004</v>
      </c>
      <c r="P425" s="132">
        <f t="shared" si="283"/>
        <v>12391170.59</v>
      </c>
      <c r="Q425" s="245">
        <f t="shared" si="283"/>
        <v>105623283.09999999</v>
      </c>
      <c r="R425" s="173">
        <f t="shared" si="283"/>
        <v>9039449031.25</v>
      </c>
      <c r="S425" s="173">
        <f t="shared" si="283"/>
        <v>0</v>
      </c>
    </row>
    <row r="426" spans="1:115">
      <c r="A426" t="s">
        <v>317</v>
      </c>
      <c r="B426" t="s">
        <v>317</v>
      </c>
      <c r="C426" t="s">
        <v>317</v>
      </c>
      <c r="D426" t="s">
        <v>317</v>
      </c>
      <c r="G426" s="278">
        <v>447900998.69</v>
      </c>
      <c r="I426" s="278">
        <v>30467391.91</v>
      </c>
      <c r="K426" s="278">
        <v>893685105</v>
      </c>
      <c r="M426" s="278">
        <v>-81971401.840000004</v>
      </c>
      <c r="O426" s="278">
        <v>448538965.49000001</v>
      </c>
      <c r="Q426" s="278">
        <v>-12391170.59</v>
      </c>
      <c r="S426" s="62">
        <v>9039449031.25</v>
      </c>
      <c r="U426" s="155">
        <v>213874.80999946594</v>
      </c>
      <c r="BK426" s="532"/>
      <c r="BL426" s="532"/>
      <c r="BM426" s="532"/>
      <c r="BN426" s="532"/>
      <c r="BO426" s="532"/>
      <c r="BP426" s="532"/>
      <c r="BQ426" s="532"/>
      <c r="BR426" s="532"/>
      <c r="BS426" s="532"/>
      <c r="BT426" s="532"/>
      <c r="BU426" s="532"/>
      <c r="BV426" s="532"/>
      <c r="BW426" s="532"/>
      <c r="BX426" s="532"/>
      <c r="BY426" s="532"/>
      <c r="BZ426" s="532"/>
      <c r="CA426" s="532"/>
      <c r="CB426" s="532"/>
      <c r="CC426" s="532"/>
      <c r="CD426" s="532"/>
      <c r="CE426" s="532"/>
      <c r="CF426" s="532"/>
      <c r="CG426" s="532"/>
      <c r="CH426" s="532"/>
      <c r="CI426" s="532"/>
      <c r="CJ426" s="532"/>
      <c r="CK426" s="532"/>
      <c r="CL426" s="532"/>
      <c r="CM426" s="532"/>
      <c r="CN426" s="532"/>
      <c r="CO426" s="532"/>
      <c r="CP426" s="532"/>
      <c r="CQ426" s="532"/>
      <c r="CR426" s="532"/>
      <c r="CS426" s="532"/>
      <c r="CT426" s="532"/>
      <c r="CU426" s="532"/>
      <c r="CV426" s="532"/>
      <c r="CW426" s="532"/>
      <c r="CX426" s="532"/>
      <c r="CY426" s="532"/>
      <c r="CZ426" s="532"/>
      <c r="DA426" s="532"/>
      <c r="DB426" s="532"/>
      <c r="DC426" s="532"/>
      <c r="DD426" s="532"/>
      <c r="DE426" s="532"/>
      <c r="DF426" s="532"/>
      <c r="DG426" s="532"/>
      <c r="DH426" s="532"/>
      <c r="DI426" s="532"/>
      <c r="DJ426" s="532"/>
      <c r="DK426" s="532"/>
    </row>
    <row r="427" spans="1:115">
      <c r="G427" s="279">
        <v>8305815253.0100002</v>
      </c>
      <c r="I427" s="279">
        <v>32563201.210000001</v>
      </c>
      <c r="M427" s="279">
        <v>706831627.89999998</v>
      </c>
      <c r="O427" s="279">
        <v>114905071.73</v>
      </c>
      <c r="Q427" s="279">
        <v>-2704260.9</v>
      </c>
      <c r="U427" s="278"/>
    </row>
    <row r="428" spans="1:115">
      <c r="E428" s="125"/>
      <c r="G428" s="115">
        <f>+G425-G426-G427</f>
        <v>-3741284641.3599997</v>
      </c>
      <c r="I428" s="115">
        <f>I425-I426-I427</f>
        <v>38885176.880000003</v>
      </c>
      <c r="M428" s="115">
        <f>+M425-M426-M427</f>
        <v>164408271.05000007</v>
      </c>
      <c r="O428" s="115">
        <f>+O425-O426-O427</f>
        <v>117350728.49000002</v>
      </c>
      <c r="Q428" s="115">
        <f>+Q425-Q426-Q427</f>
        <v>120718714.59</v>
      </c>
    </row>
    <row r="429" spans="1:115">
      <c r="A429" s="124"/>
    </row>
    <row r="430" spans="1:115" ht="15.75" thickBot="1">
      <c r="B430" s="124" t="s">
        <v>579</v>
      </c>
    </row>
    <row r="431" spans="1:115">
      <c r="F431" s="125"/>
      <c r="G431" s="543" t="s">
        <v>625</v>
      </c>
      <c r="H431" s="545"/>
      <c r="I431" s="544"/>
      <c r="J431" s="543" t="s">
        <v>626</v>
      </c>
      <c r="K431" s="545"/>
      <c r="L431" s="544"/>
      <c r="M431" s="543" t="s">
        <v>627</v>
      </c>
      <c r="N431" s="545"/>
      <c r="O431" s="544"/>
      <c r="P431" s="543" t="s">
        <v>628</v>
      </c>
      <c r="Q431" s="545"/>
      <c r="R431" s="545"/>
      <c r="S431" s="538" t="s">
        <v>629</v>
      </c>
      <c r="T431" s="542"/>
      <c r="U431" s="539"/>
      <c r="V431" s="538" t="s">
        <v>630</v>
      </c>
      <c r="W431" s="542"/>
      <c r="X431" s="539"/>
      <c r="Y431" s="538" t="s">
        <v>631</v>
      </c>
      <c r="Z431" s="542"/>
      <c r="AA431" s="539"/>
    </row>
    <row r="432" spans="1:115" ht="25.5">
      <c r="B432" s="126" t="s">
        <v>289</v>
      </c>
      <c r="C432" s="126" t="s">
        <v>159</v>
      </c>
      <c r="D432" s="126" t="s">
        <v>580</v>
      </c>
      <c r="E432" s="126" t="s">
        <v>160</v>
      </c>
      <c r="F432" s="127" t="s">
        <v>512</v>
      </c>
      <c r="G432" s="227" t="s">
        <v>580</v>
      </c>
      <c r="H432" s="126" t="s">
        <v>160</v>
      </c>
      <c r="I432" s="228" t="s">
        <v>512</v>
      </c>
      <c r="J432" s="229" t="s">
        <v>580</v>
      </c>
      <c r="K432" s="133" t="s">
        <v>160</v>
      </c>
      <c r="L432" s="230" t="s">
        <v>512</v>
      </c>
      <c r="M432" s="227" t="s">
        <v>580</v>
      </c>
      <c r="N432" s="126" t="s">
        <v>160</v>
      </c>
      <c r="O432" s="228" t="s">
        <v>512</v>
      </c>
      <c r="P432" s="126" t="s">
        <v>580</v>
      </c>
      <c r="Q432" s="126" t="s">
        <v>160</v>
      </c>
      <c r="R432" s="127" t="s">
        <v>512</v>
      </c>
      <c r="S432" s="293" t="s">
        <v>580</v>
      </c>
      <c r="T432" s="233" t="s">
        <v>160</v>
      </c>
      <c r="U432" s="393" t="s">
        <v>512</v>
      </c>
      <c r="V432" s="126" t="s">
        <v>580</v>
      </c>
      <c r="W432" s="126" t="s">
        <v>160</v>
      </c>
      <c r="X432" s="127" t="s">
        <v>512</v>
      </c>
      <c r="Y432" s="172" t="s">
        <v>580</v>
      </c>
      <c r="Z432" s="444" t="s">
        <v>160</v>
      </c>
      <c r="AA432" s="444" t="s">
        <v>512</v>
      </c>
    </row>
    <row r="433" spans="1:115">
      <c r="B433" s="128" t="s">
        <v>343</v>
      </c>
      <c r="C433" s="128" t="s">
        <v>581</v>
      </c>
      <c r="D433" s="129"/>
      <c r="E433" s="129"/>
      <c r="F433" s="445">
        <f>+I433+L433+O433+R433+U433+X433+AA433</f>
        <v>3691347122.0899992</v>
      </c>
      <c r="G433" s="235"/>
      <c r="H433" s="129"/>
      <c r="I433" s="236"/>
      <c r="J433" s="237"/>
      <c r="K433" s="224"/>
      <c r="L433" s="238"/>
      <c r="M433" s="235"/>
      <c r="N433" s="129"/>
      <c r="O433" s="236"/>
      <c r="P433" s="129"/>
      <c r="Q433" s="129"/>
      <c r="R433" s="130">
        <v>3691347122.0899992</v>
      </c>
      <c r="S433" s="259"/>
      <c r="T433" s="241"/>
      <c r="U433" s="288"/>
      <c r="V433" s="129"/>
      <c r="W433" s="129"/>
      <c r="X433" s="129"/>
      <c r="Y433" s="144"/>
      <c r="Z433" s="144"/>
      <c r="AA433" s="144"/>
    </row>
    <row r="434" spans="1:115">
      <c r="B434" s="128" t="s">
        <v>322</v>
      </c>
      <c r="C434" s="128" t="s">
        <v>582</v>
      </c>
      <c r="D434" s="129"/>
      <c r="E434" s="129"/>
      <c r="F434" s="130"/>
      <c r="G434" s="235"/>
      <c r="H434" s="129"/>
      <c r="I434" s="236"/>
      <c r="J434" s="237"/>
      <c r="K434" s="224"/>
      <c r="L434" s="238"/>
      <c r="M434" s="235"/>
      <c r="N434" s="129"/>
      <c r="O434" s="236"/>
      <c r="P434" s="129"/>
      <c r="Q434" s="129"/>
      <c r="R434" s="130"/>
      <c r="S434" s="259"/>
      <c r="T434" s="241"/>
      <c r="U434" s="288"/>
      <c r="V434" s="129"/>
      <c r="W434" s="129"/>
      <c r="X434" s="129"/>
      <c r="Y434" s="144"/>
      <c r="Z434" s="144"/>
      <c r="AA434" s="144"/>
    </row>
    <row r="435" spans="1:115">
      <c r="B435" s="128" t="s">
        <v>463</v>
      </c>
      <c r="C435" s="128" t="s">
        <v>583</v>
      </c>
      <c r="D435" s="129"/>
      <c r="E435" s="129"/>
      <c r="F435" s="130"/>
      <c r="G435" s="235"/>
      <c r="H435" s="129"/>
      <c r="I435" s="236"/>
      <c r="J435" s="237"/>
      <c r="K435" s="224"/>
      <c r="L435" s="238"/>
      <c r="M435" s="235"/>
      <c r="N435" s="129"/>
      <c r="O435" s="236"/>
      <c r="P435" s="129"/>
      <c r="Q435" s="129"/>
      <c r="R435" s="130"/>
      <c r="S435" s="259"/>
      <c r="T435" s="241"/>
      <c r="U435" s="288"/>
      <c r="V435" s="129"/>
      <c r="W435" s="129"/>
      <c r="X435" s="129"/>
      <c r="Y435" s="144"/>
      <c r="Z435" s="144"/>
      <c r="AA435" s="144"/>
    </row>
    <row r="436" spans="1:115" ht="15.75" thickBot="1">
      <c r="B436" s="128" t="s">
        <v>468</v>
      </c>
      <c r="C436" s="131" t="s">
        <v>297</v>
      </c>
      <c r="D436" s="132">
        <f>SUM(D433:D435)</f>
        <v>0</v>
      </c>
      <c r="E436" s="132">
        <f t="shared" ref="E436:F436" si="284">SUM(E433:E435)</f>
        <v>0</v>
      </c>
      <c r="F436" s="245">
        <f t="shared" si="284"/>
        <v>3691347122.0899992</v>
      </c>
      <c r="G436" s="246">
        <f>SUM(G433:G435)</f>
        <v>0</v>
      </c>
      <c r="H436" s="270">
        <v>41064134671.769997</v>
      </c>
      <c r="I436" s="271">
        <f t="shared" ref="I436" si="285">SUM(I433:I435)</f>
        <v>0</v>
      </c>
      <c r="J436" s="248">
        <f>SUM(J433:J435)</f>
        <v>0</v>
      </c>
      <c r="K436" s="272">
        <f t="shared" ref="K436:L436" si="286">SUM(K433:K435)</f>
        <v>0</v>
      </c>
      <c r="L436" s="273">
        <f t="shared" si="286"/>
        <v>0</v>
      </c>
      <c r="M436" s="246">
        <f>SUM(M433:M435)</f>
        <v>0</v>
      </c>
      <c r="N436" s="270">
        <f t="shared" ref="N436:O436" si="287">SUM(N433:N435)</f>
        <v>0</v>
      </c>
      <c r="O436" s="271">
        <f t="shared" si="287"/>
        <v>0</v>
      </c>
      <c r="P436" s="132">
        <f>SUM(P433:P435)</f>
        <v>0</v>
      </c>
      <c r="Q436" s="132">
        <v>2782802133.7199998</v>
      </c>
      <c r="R436" s="245">
        <f t="shared" ref="R436" si="288">SUM(R433:R435)</f>
        <v>3691347122.0899992</v>
      </c>
      <c r="S436" s="250">
        <f>SUM(S433:S435)</f>
        <v>0</v>
      </c>
      <c r="T436" s="276">
        <f t="shared" ref="T436:U436" si="289">SUM(T433:T435)</f>
        <v>0</v>
      </c>
      <c r="U436" s="277">
        <f t="shared" si="289"/>
        <v>0</v>
      </c>
      <c r="V436" s="132">
        <f>SUM(V433:V435)</f>
        <v>0</v>
      </c>
      <c r="W436" s="132">
        <f t="shared" ref="W436:X436" si="290">SUM(W433:W435)</f>
        <v>0</v>
      </c>
      <c r="X436" s="245">
        <f t="shared" si="290"/>
        <v>0</v>
      </c>
      <c r="Y436" s="173">
        <f>SUM(Y433:Y435)</f>
        <v>0</v>
      </c>
      <c r="Z436" s="173">
        <f t="shared" ref="Z436:AA436" si="291">SUM(Z433:Z435)</f>
        <v>0</v>
      </c>
      <c r="AA436" s="173">
        <f t="shared" si="291"/>
        <v>0</v>
      </c>
    </row>
    <row r="437" spans="1:115">
      <c r="A437" t="s">
        <v>317</v>
      </c>
      <c r="B437" t="s">
        <v>317</v>
      </c>
      <c r="C437" t="s">
        <v>317</v>
      </c>
      <c r="D437" t="s">
        <v>317</v>
      </c>
      <c r="BK437" s="532"/>
      <c r="BL437" s="532"/>
      <c r="BM437" s="532"/>
      <c r="BN437" s="532"/>
      <c r="BO437" s="532"/>
      <c r="BP437" s="532"/>
      <c r="BQ437" s="532"/>
      <c r="BR437" s="532"/>
      <c r="BS437" s="532"/>
      <c r="BT437" s="532"/>
      <c r="BU437" s="532"/>
      <c r="BV437" s="532"/>
      <c r="BW437" s="532"/>
      <c r="BX437" s="532"/>
      <c r="BY437" s="532"/>
      <c r="BZ437" s="532"/>
      <c r="CA437" s="532"/>
      <c r="CB437" s="532"/>
      <c r="CC437" s="532"/>
      <c r="CD437" s="532"/>
      <c r="CE437" s="532"/>
      <c r="CF437" s="532"/>
      <c r="CG437" s="532"/>
      <c r="CH437" s="532"/>
      <c r="CI437" s="532"/>
      <c r="CJ437" s="532"/>
      <c r="CK437" s="532"/>
      <c r="CL437" s="532"/>
      <c r="CM437" s="532"/>
      <c r="CN437" s="532"/>
      <c r="CO437" s="532"/>
      <c r="CP437" s="532"/>
      <c r="CQ437" s="532"/>
      <c r="CR437" s="532"/>
      <c r="CS437" s="532"/>
      <c r="CT437" s="532"/>
      <c r="CU437" s="532"/>
      <c r="CV437" s="532"/>
      <c r="CW437" s="532"/>
      <c r="CX437" s="532"/>
      <c r="CY437" s="532"/>
      <c r="CZ437" s="532"/>
      <c r="DA437" s="532"/>
      <c r="DB437" s="532"/>
      <c r="DC437" s="532"/>
      <c r="DD437" s="532"/>
      <c r="DE437" s="532"/>
      <c r="DF437" s="532"/>
      <c r="DG437" s="532"/>
      <c r="DH437" s="532"/>
      <c r="DI437" s="532"/>
      <c r="DJ437" s="532"/>
      <c r="DK437" s="532"/>
    </row>
    <row r="438" spans="1:115">
      <c r="E438" s="125"/>
    </row>
    <row r="439" spans="1:115">
      <c r="E439" s="125"/>
    </row>
    <row r="440" spans="1:115">
      <c r="A440" s="124"/>
    </row>
    <row r="441" spans="1:115" ht="15.75" thickBot="1">
      <c r="B441" s="124" t="s">
        <v>584</v>
      </c>
    </row>
    <row r="442" spans="1:115">
      <c r="E442" s="125"/>
      <c r="F442" s="546" t="s">
        <v>625</v>
      </c>
      <c r="G442" s="548"/>
      <c r="H442" s="546" t="s">
        <v>627</v>
      </c>
      <c r="I442" s="580"/>
      <c r="J442" s="555" t="s">
        <v>628</v>
      </c>
      <c r="K442" s="581"/>
      <c r="L442" s="555" t="s">
        <v>629</v>
      </c>
      <c r="M442" s="581"/>
      <c r="N442" s="555" t="s">
        <v>630</v>
      </c>
      <c r="O442" s="581"/>
      <c r="P442" s="538" t="s">
        <v>631</v>
      </c>
      <c r="Q442" s="540"/>
      <c r="R442" s="555" t="s">
        <v>626</v>
      </c>
      <c r="S442" s="581"/>
      <c r="T442" s="538" t="s">
        <v>635</v>
      </c>
      <c r="U442" s="540"/>
      <c r="V442" s="538" t="s">
        <v>632</v>
      </c>
      <c r="W442" s="540"/>
      <c r="X442" s="538" t="s">
        <v>633</v>
      </c>
      <c r="Y442" s="540"/>
      <c r="Z442" s="538" t="s">
        <v>634</v>
      </c>
      <c r="AA442" s="540"/>
    </row>
    <row r="443" spans="1:115" ht="25.5">
      <c r="B443" s="126" t="s">
        <v>289</v>
      </c>
      <c r="C443" s="126" t="s">
        <v>159</v>
      </c>
      <c r="D443" s="126" t="s">
        <v>151</v>
      </c>
      <c r="E443" s="127" t="s">
        <v>150</v>
      </c>
      <c r="F443" s="227" t="s">
        <v>151</v>
      </c>
      <c r="G443" s="228" t="s">
        <v>150</v>
      </c>
      <c r="H443" s="227" t="s">
        <v>151</v>
      </c>
      <c r="I443" s="228" t="s">
        <v>150</v>
      </c>
      <c r="J443" s="446" t="s">
        <v>151</v>
      </c>
      <c r="K443" s="447" t="s">
        <v>150</v>
      </c>
      <c r="L443" s="293" t="s">
        <v>151</v>
      </c>
      <c r="M443" s="393" t="s">
        <v>150</v>
      </c>
      <c r="N443" s="227" t="s">
        <v>151</v>
      </c>
      <c r="O443" s="228" t="s">
        <v>150</v>
      </c>
      <c r="P443" s="227" t="s">
        <v>151</v>
      </c>
      <c r="Q443" s="228" t="s">
        <v>150</v>
      </c>
      <c r="R443" s="227" t="s">
        <v>151</v>
      </c>
      <c r="S443" s="228" t="s">
        <v>150</v>
      </c>
      <c r="T443" s="227" t="s">
        <v>151</v>
      </c>
      <c r="U443" s="228" t="s">
        <v>150</v>
      </c>
      <c r="V443" s="227" t="s">
        <v>151</v>
      </c>
      <c r="W443" s="228" t="s">
        <v>150</v>
      </c>
      <c r="X443" s="227" t="s">
        <v>151</v>
      </c>
      <c r="Y443" s="228" t="s">
        <v>150</v>
      </c>
      <c r="Z443" s="227" t="s">
        <v>151</v>
      </c>
      <c r="AA443" s="228" t="s">
        <v>150</v>
      </c>
    </row>
    <row r="444" spans="1:115" ht="25.5">
      <c r="B444" s="128" t="s">
        <v>149</v>
      </c>
      <c r="C444" s="128" t="s">
        <v>585</v>
      </c>
      <c r="D444" s="129">
        <f>+F444+H444+J444+L444+N444+P444</f>
        <v>49736542827.299995</v>
      </c>
      <c r="E444" s="129">
        <f>+G444+I444+K444+M444+O444+Q444+S444+U444+W444+Y444+AA444</f>
        <v>50470745738.506836</v>
      </c>
      <c r="F444" s="235">
        <v>46815065038.110001</v>
      </c>
      <c r="G444" s="236">
        <v>48759759872.760002</v>
      </c>
      <c r="H444" s="236">
        <v>93513570.890000015</v>
      </c>
      <c r="I444" s="236">
        <v>341646376.11000001</v>
      </c>
      <c r="J444" s="448">
        <v>846972851.41999996</v>
      </c>
      <c r="K444" s="449">
        <v>118698439.31</v>
      </c>
      <c r="L444" s="259">
        <v>1191297451.3199999</v>
      </c>
      <c r="M444" s="288">
        <v>392412476</v>
      </c>
      <c r="N444" s="235">
        <v>687647910.30999994</v>
      </c>
      <c r="O444" s="236">
        <v>294781917.61000001</v>
      </c>
      <c r="P444" s="235">
        <v>102046005.25</v>
      </c>
      <c r="Q444" s="236"/>
      <c r="R444" s="235">
        <v>1470536235.54</v>
      </c>
      <c r="S444" s="236">
        <v>527311201.14683586</v>
      </c>
      <c r="T444" s="235">
        <v>-1652285349.95999</v>
      </c>
      <c r="U444" s="236">
        <v>-757929544.42999995</v>
      </c>
      <c r="V444" s="235">
        <v>24464066.899999999</v>
      </c>
      <c r="W444" s="236">
        <v>380447000</v>
      </c>
      <c r="X444" s="235">
        <v>108398417.03</v>
      </c>
      <c r="Y444" s="236">
        <v>413618000</v>
      </c>
      <c r="Z444" s="235">
        <v>297469.78000000003</v>
      </c>
      <c r="AA444" s="236">
        <v>0</v>
      </c>
    </row>
    <row r="445" spans="1:115" ht="25.5">
      <c r="B445" s="128" t="s">
        <v>101</v>
      </c>
      <c r="C445" s="128" t="s">
        <v>586</v>
      </c>
      <c r="D445" s="129">
        <f>+F445+H445+J445+L445+N445+P445</f>
        <v>-18004022.940000001</v>
      </c>
      <c r="E445" s="129">
        <f>+G445+I445+K445+M445+O445+Q445+S445+U445+W445+Y445+AA445</f>
        <v>-262582294.06683877</v>
      </c>
      <c r="F445" s="235"/>
      <c r="G445" s="236"/>
      <c r="H445" s="235"/>
      <c r="I445" s="236">
        <v>-649195992.01999998</v>
      </c>
      <c r="J445" s="448"/>
      <c r="K445" s="449">
        <v>111214112.81999999</v>
      </c>
      <c r="L445" s="259"/>
      <c r="M445" s="288"/>
      <c r="N445" s="235"/>
      <c r="O445" s="236">
        <v>61984077.409999996</v>
      </c>
      <c r="P445" s="235">
        <v>-18004022.940000001</v>
      </c>
      <c r="Q445" s="236"/>
      <c r="R445" s="235">
        <v>-203912308.56999999</v>
      </c>
      <c r="S445" s="236">
        <v>213415504.09999999</v>
      </c>
      <c r="T445" s="235"/>
      <c r="U445" s="146">
        <v>3.6231613159179701</v>
      </c>
      <c r="V445" s="235"/>
      <c r="W445" s="236"/>
      <c r="X445" s="235"/>
      <c r="Y445" s="236"/>
      <c r="Z445" s="235"/>
      <c r="AA445" s="236"/>
    </row>
    <row r="446" spans="1:115" ht="26.25" thickBot="1">
      <c r="B446" s="128" t="s">
        <v>260</v>
      </c>
      <c r="C446" s="131" t="s">
        <v>587</v>
      </c>
      <c r="D446" s="342">
        <f>+D444+D445</f>
        <v>49718538804.359993</v>
      </c>
      <c r="E446" s="308">
        <f t="shared" ref="E446" si="292">+E444+E445</f>
        <v>50208163444.439995</v>
      </c>
      <c r="F446" s="450">
        <f>+F444+F445</f>
        <v>46815065038.110001</v>
      </c>
      <c r="G446" s="347">
        <f t="shared" ref="G446" si="293">+G444+G445</f>
        <v>48759759872.760002</v>
      </c>
      <c r="H446" s="450">
        <f>+H444+H445</f>
        <v>93513570.890000015</v>
      </c>
      <c r="I446" s="347">
        <f t="shared" ref="I446" si="294">+I444+I445</f>
        <v>-307549615.90999997</v>
      </c>
      <c r="J446" s="451">
        <f>+J444+J445</f>
        <v>846972851.41999996</v>
      </c>
      <c r="K446" s="452">
        <f t="shared" ref="K446" si="295">+K444+K445</f>
        <v>229912552.13</v>
      </c>
      <c r="L446" s="453">
        <f>+L444+L445</f>
        <v>1191297451.3199999</v>
      </c>
      <c r="M446" s="454">
        <f t="shared" ref="M446" si="296">+M444+M445</f>
        <v>392412476</v>
      </c>
      <c r="N446" s="450">
        <f>+N444+N445</f>
        <v>687647910.30999994</v>
      </c>
      <c r="O446" s="347">
        <f t="shared" ref="O446" si="297">+O444+O445</f>
        <v>356765995.01999998</v>
      </c>
      <c r="P446" s="450">
        <f>+P444+P445</f>
        <v>84041982.310000002</v>
      </c>
      <c r="Q446" s="347">
        <f t="shared" ref="Q446:S446" si="298">+Q444+Q445</f>
        <v>0</v>
      </c>
      <c r="R446" s="450">
        <f>+R444+R445</f>
        <v>1266623926.97</v>
      </c>
      <c r="S446" s="347">
        <f t="shared" si="298"/>
        <v>740726705.24683583</v>
      </c>
      <c r="T446" s="450">
        <f>+T444+T445</f>
        <v>-1652285349.95999</v>
      </c>
      <c r="U446" s="347">
        <f t="shared" ref="U446" si="299">+U444+U445</f>
        <v>-757929540.80683863</v>
      </c>
      <c r="V446" s="450"/>
      <c r="W446" s="347"/>
      <c r="X446" s="450"/>
      <c r="Y446" s="347"/>
      <c r="Z446" s="450"/>
      <c r="AA446" s="347"/>
    </row>
    <row r="447" spans="1:115">
      <c r="B447" s="124" t="s">
        <v>316</v>
      </c>
    </row>
    <row r="448" spans="1:115">
      <c r="B448" s="125" t="s">
        <v>317</v>
      </c>
    </row>
    <row r="449" spans="1:27">
      <c r="E449" s="125"/>
    </row>
    <row r="450" spans="1:27">
      <c r="A450" s="124"/>
    </row>
    <row r="451" spans="1:27">
      <c r="A451" s="124"/>
    </row>
    <row r="452" spans="1:27" ht="15.75" thickBot="1">
      <c r="B452" s="124" t="s">
        <v>670</v>
      </c>
    </row>
    <row r="453" spans="1:27">
      <c r="E453" s="125"/>
      <c r="F453" s="578" t="s">
        <v>625</v>
      </c>
      <c r="G453" s="579"/>
      <c r="H453" s="578" t="s">
        <v>626</v>
      </c>
      <c r="I453" s="579"/>
      <c r="J453" s="578" t="s">
        <v>627</v>
      </c>
      <c r="K453" s="579"/>
      <c r="L453" s="578" t="s">
        <v>628</v>
      </c>
      <c r="M453" s="579"/>
      <c r="N453" s="578" t="s">
        <v>629</v>
      </c>
      <c r="O453" s="579"/>
      <c r="P453" s="578" t="s">
        <v>630</v>
      </c>
      <c r="Q453" s="579"/>
      <c r="R453" s="565" t="s">
        <v>631</v>
      </c>
      <c r="S453" s="567"/>
      <c r="T453" s="565" t="s">
        <v>632</v>
      </c>
      <c r="U453" s="567"/>
      <c r="V453" s="565" t="s">
        <v>633</v>
      </c>
      <c r="W453" s="567"/>
      <c r="X453" s="565" t="s">
        <v>634</v>
      </c>
      <c r="Y453" s="567"/>
      <c r="Z453" s="565" t="s">
        <v>635</v>
      </c>
      <c r="AA453" s="567"/>
    </row>
    <row r="454" spans="1:27" ht="25.5">
      <c r="B454" s="126" t="s">
        <v>289</v>
      </c>
      <c r="C454" s="126" t="s">
        <v>159</v>
      </c>
      <c r="D454" s="126" t="s">
        <v>160</v>
      </c>
      <c r="E454" s="127" t="s">
        <v>512</v>
      </c>
      <c r="F454" s="227" t="s">
        <v>160</v>
      </c>
      <c r="G454" s="228" t="s">
        <v>512</v>
      </c>
      <c r="H454" s="229" t="s">
        <v>160</v>
      </c>
      <c r="I454" s="230" t="s">
        <v>512</v>
      </c>
      <c r="J454" s="227" t="s">
        <v>160</v>
      </c>
      <c r="K454" s="228" t="s">
        <v>512</v>
      </c>
      <c r="L454" s="227" t="s">
        <v>160</v>
      </c>
      <c r="M454" s="228" t="s">
        <v>512</v>
      </c>
      <c r="N454" s="293" t="s">
        <v>160</v>
      </c>
      <c r="O454" s="393" t="s">
        <v>512</v>
      </c>
      <c r="P454" s="126" t="s">
        <v>160</v>
      </c>
      <c r="Q454" s="127" t="s">
        <v>512</v>
      </c>
      <c r="R454" s="127" t="s">
        <v>160</v>
      </c>
      <c r="S454" s="142" t="s">
        <v>512</v>
      </c>
      <c r="T454" s="127" t="s">
        <v>160</v>
      </c>
      <c r="U454" s="142" t="s">
        <v>512</v>
      </c>
      <c r="V454" s="127" t="s">
        <v>160</v>
      </c>
      <c r="W454" s="142" t="s">
        <v>512</v>
      </c>
      <c r="X454" s="127" t="s">
        <v>160</v>
      </c>
      <c r="Y454" s="142" t="s">
        <v>512</v>
      </c>
      <c r="Z454" s="127" t="s">
        <v>160</v>
      </c>
      <c r="AA454" s="142" t="s">
        <v>512</v>
      </c>
    </row>
    <row r="455" spans="1:27">
      <c r="B455" s="128" t="s">
        <v>343</v>
      </c>
      <c r="C455" s="128" t="s">
        <v>541</v>
      </c>
      <c r="D455" s="129">
        <f>+F455+H455+J455+L455+N455+P455+R455</f>
        <v>44309726826.849998</v>
      </c>
      <c r="E455" s="129">
        <f>+G455+I455+K455+M455+O455+Q455+S455+U455+W455+Y455+AA455</f>
        <v>31187562498.529999</v>
      </c>
      <c r="F455" s="235">
        <v>21925066898.509995</v>
      </c>
      <c r="G455" s="471">
        <v>22005921994.449997</v>
      </c>
      <c r="H455" s="237">
        <v>2629323603.2800002</v>
      </c>
      <c r="I455" s="144">
        <v>2834312161.48</v>
      </c>
      <c r="J455" s="235">
        <v>2605286348.0600004</v>
      </c>
      <c r="K455" s="236">
        <v>2703731825.3400006</v>
      </c>
      <c r="L455" s="455">
        <v>677149015.88</v>
      </c>
      <c r="M455" s="236">
        <v>430198420.99000001</v>
      </c>
      <c r="N455" s="259">
        <v>2196184649.0799999</v>
      </c>
      <c r="O455" s="288">
        <v>1324922027.9300001</v>
      </c>
      <c r="P455" s="129">
        <v>1575140026.98</v>
      </c>
      <c r="Q455" s="129">
        <v>1407806953.98</v>
      </c>
      <c r="R455" s="129">
        <v>12701576285.059999</v>
      </c>
      <c r="S455" s="437"/>
      <c r="T455" s="62">
        <v>209024648</v>
      </c>
      <c r="U455" s="62">
        <v>297499280</v>
      </c>
      <c r="V455" s="62">
        <v>74486076</v>
      </c>
      <c r="W455" s="62">
        <v>80035280</v>
      </c>
      <c r="X455" s="62">
        <v>64069841.709999897</v>
      </c>
      <c r="Y455" s="62">
        <v>103134554.36</v>
      </c>
    </row>
    <row r="456" spans="1:27" ht="25.5">
      <c r="B456" s="128" t="s">
        <v>322</v>
      </c>
      <c r="C456" s="128" t="s">
        <v>542</v>
      </c>
      <c r="D456" s="129">
        <f t="shared" ref="D456:D481" si="300">+F456+H456+J456+L456+N456+P456+R456</f>
        <v>4750939287.5</v>
      </c>
      <c r="E456" s="129">
        <f>+G456+I456+K456+M456+O456+Q456+S456+U456+W456+Y456+AA456</f>
        <v>3597849633.2899995</v>
      </c>
      <c r="F456" s="235">
        <v>2135775552.03</v>
      </c>
      <c r="G456" s="236">
        <v>2467507501.3299999</v>
      </c>
      <c r="H456" s="237">
        <v>305182969.88000005</v>
      </c>
      <c r="I456" s="144">
        <v>365165804.83999997</v>
      </c>
      <c r="J456" s="235">
        <v>314960001.43000001</v>
      </c>
      <c r="K456" s="236">
        <v>337778970.24000001</v>
      </c>
      <c r="L456" s="455">
        <v>49710150.740000002</v>
      </c>
      <c r="M456" s="236">
        <v>54927621.600000001</v>
      </c>
      <c r="N456" s="259">
        <v>233213927.49000001</v>
      </c>
      <c r="O456" s="288">
        <v>186576493.13999999</v>
      </c>
      <c r="P456" s="129">
        <v>147414565.81999999</v>
      </c>
      <c r="Q456" s="129">
        <v>185893242.13999999</v>
      </c>
      <c r="R456" s="129">
        <v>1564682120.1099999</v>
      </c>
      <c r="S456" s="129"/>
      <c r="T456" s="62"/>
      <c r="V456" s="62"/>
      <c r="X456" s="62"/>
    </row>
    <row r="457" spans="1:27" ht="25.5">
      <c r="B457" s="128" t="s">
        <v>463</v>
      </c>
      <c r="C457" s="128" t="s">
        <v>543</v>
      </c>
      <c r="D457" s="129">
        <f t="shared" si="300"/>
        <v>2307205138.2000003</v>
      </c>
      <c r="E457" s="129">
        <f>+G457+I457+K457+M457+O457+Q457+S457+U457+W457+Y457+AA457</f>
        <v>3099832094.0200005</v>
      </c>
      <c r="F457" s="235">
        <v>1744107962.0299997</v>
      </c>
      <c r="G457" s="236">
        <v>1854502828.1300001</v>
      </c>
      <c r="H457" s="237">
        <v>46405026.960000001</v>
      </c>
      <c r="I457" s="144">
        <v>59565786.450000003</v>
      </c>
      <c r="J457" s="235">
        <v>213642971.63</v>
      </c>
      <c r="K457" s="236">
        <v>355056080.28000003</v>
      </c>
      <c r="L457" s="455">
        <v>134790443.13</v>
      </c>
      <c r="M457" s="236">
        <v>233509146.07999998</v>
      </c>
      <c r="N457" s="259">
        <v>134836153.25999999</v>
      </c>
      <c r="O457" s="288">
        <v>474574842.05000001</v>
      </c>
      <c r="P457" s="129">
        <v>27226967.550000001</v>
      </c>
      <c r="Q457" s="129">
        <v>122101685.03</v>
      </c>
      <c r="R457" s="129">
        <v>6195613.6399999997</v>
      </c>
      <c r="S457" s="129"/>
      <c r="T457" s="62"/>
      <c r="V457" s="62"/>
      <c r="X457" s="62"/>
      <c r="Y457" s="62">
        <v>521726</v>
      </c>
    </row>
    <row r="458" spans="1:27">
      <c r="B458" s="128" t="s">
        <v>468</v>
      </c>
      <c r="C458" s="128" t="s">
        <v>544</v>
      </c>
      <c r="D458" s="129">
        <f t="shared" si="300"/>
        <v>2348117232.6799994</v>
      </c>
      <c r="E458" s="129">
        <f>+G458+I458+K458+M458+O458+Q458+S458+U458+W458+Y458+AA458</f>
        <v>2571249943.1499996</v>
      </c>
      <c r="F458" s="235">
        <v>1826437626.4599996</v>
      </c>
      <c r="G458" s="236">
        <v>2338810477.4500003</v>
      </c>
      <c r="H458" s="237">
        <v>101464974.06</v>
      </c>
      <c r="I458" s="144">
        <v>70420622.739999995</v>
      </c>
      <c r="J458" s="235">
        <v>20531230.34</v>
      </c>
      <c r="K458" s="236">
        <v>57799110.600000001</v>
      </c>
      <c r="L458" s="235">
        <v>1945237.58</v>
      </c>
      <c r="M458" s="236">
        <v>492367.49</v>
      </c>
      <c r="N458" s="259">
        <v>60789719.020000003</v>
      </c>
      <c r="O458" s="288">
        <v>36961110.979999997</v>
      </c>
      <c r="P458" s="129"/>
      <c r="Q458" s="129"/>
      <c r="R458" s="129">
        <v>336948445.22000003</v>
      </c>
      <c r="S458" s="129"/>
      <c r="T458" s="62">
        <v>14488600</v>
      </c>
      <c r="U458" s="62">
        <v>46434960</v>
      </c>
      <c r="V458" s="62">
        <v>16102520</v>
      </c>
      <c r="W458" s="62">
        <v>13474240</v>
      </c>
      <c r="X458" s="62">
        <v>2152405.5</v>
      </c>
      <c r="Y458" s="62">
        <v>6857053.8899999997</v>
      </c>
    </row>
    <row r="459" spans="1:27">
      <c r="B459" s="128" t="s">
        <v>470</v>
      </c>
      <c r="C459" s="128" t="s">
        <v>545</v>
      </c>
      <c r="D459" s="129">
        <f t="shared" si="300"/>
        <v>1117167661.73</v>
      </c>
      <c r="E459" s="129">
        <f t="shared" ref="E459:E481" si="301">+G459+I459+K459+M459+O459+Q459+S459+U459+W459+Y459+AA459</f>
        <v>422788196.29000002</v>
      </c>
      <c r="F459" s="235">
        <v>129155090.17999999</v>
      </c>
      <c r="G459" s="236">
        <v>96023616.469999999</v>
      </c>
      <c r="H459" s="237">
        <v>34384123.350000001</v>
      </c>
      <c r="I459" s="144">
        <v>37982859.609999999</v>
      </c>
      <c r="J459" s="235">
        <v>750261942.00999999</v>
      </c>
      <c r="K459" s="236">
        <v>243026521.92000002</v>
      </c>
      <c r="L459" s="235">
        <v>4190129.11</v>
      </c>
      <c r="M459" s="236">
        <v>8580054.9400000013</v>
      </c>
      <c r="N459" s="259">
        <v>8175487.8499999996</v>
      </c>
      <c r="O459" s="288">
        <v>5004981.16</v>
      </c>
      <c r="P459" s="129">
        <v>36371463.219999999</v>
      </c>
      <c r="Q459" s="129">
        <v>32170162.189999998</v>
      </c>
      <c r="R459" s="129">
        <v>154629426.00999999</v>
      </c>
      <c r="S459" s="129"/>
      <c r="V459" s="62"/>
      <c r="X459" s="62"/>
    </row>
    <row r="460" spans="1:27">
      <c r="B460" s="128" t="s">
        <v>472</v>
      </c>
      <c r="C460" s="128" t="s">
        <v>546</v>
      </c>
      <c r="D460" s="129">
        <f t="shared" si="300"/>
        <v>2141983723.0699999</v>
      </c>
      <c r="E460" s="129">
        <f t="shared" si="301"/>
        <v>687863967.25999999</v>
      </c>
      <c r="F460" s="235">
        <v>1009153419.76</v>
      </c>
      <c r="G460" s="236">
        <v>626359901.52999997</v>
      </c>
      <c r="H460" s="237">
        <v>11929779.460000001</v>
      </c>
      <c r="I460" s="144">
        <v>14772156.27</v>
      </c>
      <c r="J460" s="235">
        <v>15242391.040000001</v>
      </c>
      <c r="K460" s="236">
        <v>20774083.84</v>
      </c>
      <c r="L460" s="235">
        <v>10846370.41</v>
      </c>
      <c r="M460" s="236">
        <v>2455462.25</v>
      </c>
      <c r="N460" s="259">
        <v>265683.64</v>
      </c>
      <c r="O460" s="288">
        <v>17046771.329999998</v>
      </c>
      <c r="P460" s="129">
        <v>4976625.7300000004</v>
      </c>
      <c r="Q460" s="129">
        <v>6455592.04</v>
      </c>
      <c r="R460" s="129">
        <v>1089569453.03</v>
      </c>
      <c r="S460" s="129"/>
      <c r="V460" s="62"/>
      <c r="X460" s="62"/>
    </row>
    <row r="461" spans="1:27">
      <c r="B461" s="128" t="s">
        <v>547</v>
      </c>
      <c r="C461" s="128" t="s">
        <v>548</v>
      </c>
      <c r="D461" s="129">
        <f t="shared" si="300"/>
        <v>28361132334.119999</v>
      </c>
      <c r="E461" s="129">
        <f t="shared" si="301"/>
        <v>39817685032.44001</v>
      </c>
      <c r="F461" s="235">
        <v>23706267115.409996</v>
      </c>
      <c r="G461" s="236">
        <v>33578238002.000004</v>
      </c>
      <c r="H461" s="237"/>
      <c r="I461" s="144">
        <v>1445392044.74</v>
      </c>
      <c r="J461" s="235">
        <v>1267115521.9000001</v>
      </c>
      <c r="K461" s="236">
        <v>1034969145.4799999</v>
      </c>
      <c r="L461" s="235">
        <v>749901438.09000003</v>
      </c>
      <c r="M461" s="236">
        <v>2937900618.5999999</v>
      </c>
      <c r="N461" s="259">
        <v>323493550.29000002</v>
      </c>
      <c r="O461" s="288">
        <v>464244586.92000002</v>
      </c>
      <c r="P461" s="129">
        <v>81050769.829999998</v>
      </c>
      <c r="Q461" s="129">
        <v>354409024.69</v>
      </c>
      <c r="R461" s="129">
        <v>2233303938.5999999</v>
      </c>
      <c r="S461" s="129"/>
      <c r="V461" s="62"/>
      <c r="X461" s="62"/>
      <c r="Y461" s="62">
        <v>2531610.00999999</v>
      </c>
    </row>
    <row r="462" spans="1:27">
      <c r="B462" s="128" t="s">
        <v>526</v>
      </c>
      <c r="C462" s="128" t="s">
        <v>549</v>
      </c>
      <c r="D462" s="129">
        <f t="shared" si="300"/>
        <v>1349230808.4099998</v>
      </c>
      <c r="E462" s="129">
        <f t="shared" si="301"/>
        <v>1364026556.77</v>
      </c>
      <c r="F462" s="235">
        <v>1084222324.9100001</v>
      </c>
      <c r="G462" s="236">
        <v>1290479411.1099999</v>
      </c>
      <c r="H462" s="237">
        <v>2272727.27</v>
      </c>
      <c r="I462" s="238"/>
      <c r="J462" s="235">
        <v>30168310.09</v>
      </c>
      <c r="K462" s="236">
        <v>63769101.220000006</v>
      </c>
      <c r="L462" s="235">
        <v>751339.1</v>
      </c>
      <c r="M462" s="236">
        <v>244444.44</v>
      </c>
      <c r="N462" s="259">
        <v>6314000</v>
      </c>
      <c r="O462" s="288">
        <v>9533600</v>
      </c>
      <c r="P462" s="129">
        <v>4325097.96</v>
      </c>
      <c r="Q462" s="129"/>
      <c r="R462" s="129">
        <v>221177009.08000001</v>
      </c>
      <c r="S462" s="129"/>
      <c r="V462" s="62"/>
      <c r="X462" s="62"/>
    </row>
    <row r="463" spans="1:27">
      <c r="B463" s="128" t="s">
        <v>550</v>
      </c>
      <c r="C463" s="128" t="s">
        <v>551</v>
      </c>
      <c r="D463" s="129">
        <f t="shared" si="300"/>
        <v>40755960.100000001</v>
      </c>
      <c r="E463" s="129">
        <f t="shared" si="301"/>
        <v>0</v>
      </c>
      <c r="F463" s="235">
        <v>40755960.100000001</v>
      </c>
      <c r="G463" s="236">
        <v>0</v>
      </c>
      <c r="H463" s="237"/>
      <c r="I463" s="238"/>
      <c r="J463" s="235">
        <v>0</v>
      </c>
      <c r="K463" s="236">
        <v>0</v>
      </c>
      <c r="L463" s="235"/>
      <c r="M463" s="236"/>
      <c r="N463" s="259">
        <v>0</v>
      </c>
      <c r="O463" s="288"/>
      <c r="P463" s="129"/>
      <c r="Q463" s="129"/>
      <c r="R463" s="129"/>
      <c r="S463" s="129"/>
      <c r="V463" s="62"/>
      <c r="X463" s="62"/>
    </row>
    <row r="464" spans="1:27">
      <c r="B464" s="128" t="s">
        <v>552</v>
      </c>
      <c r="C464" s="128" t="s">
        <v>553</v>
      </c>
      <c r="D464" s="129">
        <f t="shared" si="300"/>
        <v>1772532964.8300002</v>
      </c>
      <c r="E464" s="129">
        <f t="shared" si="301"/>
        <v>3059019519.6999998</v>
      </c>
      <c r="F464" s="235">
        <v>1108176502.6000001</v>
      </c>
      <c r="G464" s="236">
        <v>1541808324.6500001</v>
      </c>
      <c r="H464" s="237">
        <v>157456744.54000002</v>
      </c>
      <c r="I464" s="144">
        <v>432405464.42000002</v>
      </c>
      <c r="J464" s="235">
        <v>1483424.8</v>
      </c>
      <c r="K464" s="236">
        <v>123707035.08</v>
      </c>
      <c r="L464" s="235">
        <v>102680570</v>
      </c>
      <c r="M464" s="236">
        <v>159593302.44999999</v>
      </c>
      <c r="N464" s="259">
        <v>148958587.11000001</v>
      </c>
      <c r="O464" s="288">
        <v>519020401.01999998</v>
      </c>
      <c r="P464" s="129">
        <v>172175775.55000001</v>
      </c>
      <c r="Q464" s="129">
        <v>148210949.13</v>
      </c>
      <c r="R464" s="129">
        <v>81601360.230000004</v>
      </c>
      <c r="S464" s="129"/>
      <c r="T464" s="62">
        <v>79988076</v>
      </c>
      <c r="U464" s="62">
        <v>89799840</v>
      </c>
      <c r="V464" s="62">
        <v>45226440</v>
      </c>
      <c r="W464" s="62">
        <v>24170654.559999999</v>
      </c>
      <c r="X464" s="62">
        <v>9246257.7300000004</v>
      </c>
      <c r="Y464" s="62">
        <v>20303548.390000001</v>
      </c>
    </row>
    <row r="465" spans="1:101">
      <c r="B465" s="128" t="s">
        <v>554</v>
      </c>
      <c r="C465" s="128" t="s">
        <v>555</v>
      </c>
      <c r="D465" s="129">
        <f t="shared" si="300"/>
        <v>932158151.63</v>
      </c>
      <c r="E465" s="129">
        <f t="shared" si="301"/>
        <v>898004111.19999981</v>
      </c>
      <c r="F465" s="235">
        <v>277264748.93000001</v>
      </c>
      <c r="G465" s="236">
        <v>316491388.51999998</v>
      </c>
      <c r="H465" s="237">
        <v>141031565.07999998</v>
      </c>
      <c r="I465" s="144">
        <v>263567168.80000001</v>
      </c>
      <c r="J465" s="235">
        <v>0</v>
      </c>
      <c r="K465" s="236">
        <v>0</v>
      </c>
      <c r="L465" s="235">
        <v>117333260.81999999</v>
      </c>
      <c r="M465" s="236">
        <v>143827351.08999997</v>
      </c>
      <c r="N465" s="259">
        <v>50905217.159999996</v>
      </c>
      <c r="O465" s="288">
        <v>126594250.40000001</v>
      </c>
      <c r="P465" s="129">
        <v>38402022</v>
      </c>
      <c r="Q465" s="129">
        <v>47523952.390000001</v>
      </c>
      <c r="R465" s="129">
        <v>307221337.63999999</v>
      </c>
      <c r="S465" s="129"/>
      <c r="T465" s="62"/>
      <c r="V465" s="62"/>
      <c r="X465" s="62"/>
      <c r="Y465" s="62"/>
    </row>
    <row r="466" spans="1:101">
      <c r="B466" s="128" t="s">
        <v>556</v>
      </c>
      <c r="C466" s="128" t="s">
        <v>557</v>
      </c>
      <c r="D466" s="129">
        <f t="shared" si="300"/>
        <v>1765397975.6699998</v>
      </c>
      <c r="E466" s="129">
        <f t="shared" si="301"/>
        <v>2002638962.8500001</v>
      </c>
      <c r="F466" s="235">
        <v>973476757.53999996</v>
      </c>
      <c r="G466" s="236">
        <v>1442995168.02</v>
      </c>
      <c r="H466" s="237">
        <v>66873022.730000004</v>
      </c>
      <c r="I466" s="144">
        <v>53016816.170000002</v>
      </c>
      <c r="J466" s="235">
        <v>46879410.009999998</v>
      </c>
      <c r="K466" s="236">
        <v>17647972.73</v>
      </c>
      <c r="L466" s="235">
        <v>141482276.61000001</v>
      </c>
      <c r="M466" s="236">
        <v>16780263.640000001</v>
      </c>
      <c r="N466" s="259">
        <v>284577335.24000001</v>
      </c>
      <c r="O466" s="288">
        <v>469575459.25</v>
      </c>
      <c r="P466" s="129">
        <v>7451636.5499999998</v>
      </c>
      <c r="Q466" s="129">
        <v>2623283.04</v>
      </c>
      <c r="R466" s="129">
        <v>244657536.99000001</v>
      </c>
      <c r="S466" s="129"/>
      <c r="T466" s="62">
        <v>13534920</v>
      </c>
      <c r="U466" s="62"/>
      <c r="V466" s="62"/>
      <c r="X466" s="62"/>
    </row>
    <row r="467" spans="1:101">
      <c r="B467" s="128" t="s">
        <v>558</v>
      </c>
      <c r="C467" s="128" t="s">
        <v>559</v>
      </c>
      <c r="D467" s="129">
        <f t="shared" si="300"/>
        <v>16095484271.529999</v>
      </c>
      <c r="E467" s="129">
        <f t="shared" si="301"/>
        <v>11776503206.709965</v>
      </c>
      <c r="F467" s="235">
        <v>8380654675.3700008</v>
      </c>
      <c r="G467" s="236">
        <v>8508897349.5299997</v>
      </c>
      <c r="H467" s="237">
        <v>1124360197.4499996</v>
      </c>
      <c r="I467" s="144">
        <v>1297629909.1700003</v>
      </c>
      <c r="J467" s="235">
        <v>164154717.30000001</v>
      </c>
      <c r="K467" s="236">
        <v>542390518.45000017</v>
      </c>
      <c r="L467" s="235">
        <v>1438121009.6199999</v>
      </c>
      <c r="M467" s="236">
        <v>253250398.50999996</v>
      </c>
      <c r="N467" s="259">
        <v>724580345.20000005</v>
      </c>
      <c r="O467" s="288">
        <v>615678117.53999996</v>
      </c>
      <c r="P467" s="129">
        <v>541113419.83000004</v>
      </c>
      <c r="Q467" s="129">
        <v>635457005.38999999</v>
      </c>
      <c r="R467" s="129">
        <v>3722499906.7599998</v>
      </c>
      <c r="S467" s="129"/>
      <c r="T467" s="62">
        <v>5318600</v>
      </c>
      <c r="U467" s="62"/>
      <c r="V467" s="62">
        <v>12177760</v>
      </c>
      <c r="W467" s="62"/>
      <c r="X467" s="62">
        <v>1355420.15</v>
      </c>
      <c r="Y467" s="62">
        <v>1482740</v>
      </c>
      <c r="Z467" s="62">
        <v>-51459988.829999998</v>
      </c>
      <c r="AA467" s="62">
        <v>-78282831.8800354</v>
      </c>
    </row>
    <row r="468" spans="1:101">
      <c r="B468" s="128" t="s">
        <v>560</v>
      </c>
      <c r="C468" s="128" t="s">
        <v>561</v>
      </c>
      <c r="D468" s="129">
        <f t="shared" si="300"/>
        <v>870782797.06999993</v>
      </c>
      <c r="E468" s="129">
        <f t="shared" si="301"/>
        <v>612189493.10000014</v>
      </c>
      <c r="F468" s="235">
        <v>99803980.680000007</v>
      </c>
      <c r="G468" s="236">
        <v>197528934.78999999</v>
      </c>
      <c r="H468" s="237">
        <v>5018181.82</v>
      </c>
      <c r="I468" s="144">
        <v>11927272.74</v>
      </c>
      <c r="J468" s="235">
        <v>215786543.66999999</v>
      </c>
      <c r="K468" s="236">
        <v>317756680.00000012</v>
      </c>
      <c r="L468" s="235"/>
      <c r="M468" s="236"/>
      <c r="N468" s="259">
        <v>0</v>
      </c>
      <c r="O468" s="288"/>
      <c r="P468" s="129"/>
      <c r="Q468" s="129"/>
      <c r="R468" s="129">
        <v>550174090.89999998</v>
      </c>
      <c r="S468" s="129"/>
      <c r="T468" s="62">
        <v>91700000</v>
      </c>
      <c r="U468" s="62">
        <v>26095680</v>
      </c>
      <c r="V468" s="62">
        <v>91700000</v>
      </c>
      <c r="W468" s="62">
        <v>16885440</v>
      </c>
      <c r="X468" s="62">
        <v>40107542.649999999</v>
      </c>
      <c r="Y468" s="62">
        <v>41995485.57</v>
      </c>
    </row>
    <row r="469" spans="1:101">
      <c r="B469" s="128" t="s">
        <v>562</v>
      </c>
      <c r="C469" s="128" t="s">
        <v>563</v>
      </c>
      <c r="D469" s="129">
        <f t="shared" si="300"/>
        <v>2994000000.04</v>
      </c>
      <c r="E469" s="129">
        <f t="shared" si="301"/>
        <v>3852112727.2199998</v>
      </c>
      <c r="F469" s="235">
        <v>2097272727.29</v>
      </c>
      <c r="G469" s="236">
        <v>2556112727.3099999</v>
      </c>
      <c r="H469" s="237"/>
      <c r="I469" s="238"/>
      <c r="J469" s="235">
        <v>0</v>
      </c>
      <c r="K469" s="236">
        <v>0</v>
      </c>
      <c r="L469" s="235"/>
      <c r="M469" s="236">
        <v>287181818.13999999</v>
      </c>
      <c r="N469" s="259">
        <v>896727272.75</v>
      </c>
      <c r="O469" s="288">
        <v>1008818181.77</v>
      </c>
      <c r="P469" s="129"/>
      <c r="Q469" s="129"/>
      <c r="R469" s="129"/>
      <c r="S469" s="129"/>
      <c r="T469" s="62"/>
      <c r="V469" s="62"/>
    </row>
    <row r="470" spans="1:101">
      <c r="B470" s="128" t="s">
        <v>564</v>
      </c>
      <c r="C470" s="128" t="s">
        <v>565</v>
      </c>
      <c r="D470" s="129">
        <f t="shared" si="300"/>
        <v>310225194.18000001</v>
      </c>
      <c r="E470" s="129">
        <f t="shared" si="301"/>
        <v>1328821136.8299999</v>
      </c>
      <c r="F470" s="235">
        <v>22934870.189999998</v>
      </c>
      <c r="G470" s="236">
        <v>1238653113.53</v>
      </c>
      <c r="H470" s="237"/>
      <c r="I470" s="144">
        <v>4083471.76</v>
      </c>
      <c r="J470" s="235">
        <v>3568849.1899999995</v>
      </c>
      <c r="K470" s="236">
        <v>20913555.770000003</v>
      </c>
      <c r="L470" s="235">
        <v>958590.37</v>
      </c>
      <c r="M470" s="236">
        <v>1038025.29</v>
      </c>
      <c r="N470" s="259">
        <v>75480128.780000001</v>
      </c>
      <c r="O470" s="288">
        <v>62309375.100000001</v>
      </c>
      <c r="P470" s="129">
        <v>4246909.07</v>
      </c>
      <c r="Q470" s="129">
        <v>1823595.38</v>
      </c>
      <c r="R470" s="129">
        <v>203035846.58000001</v>
      </c>
      <c r="S470" s="129"/>
      <c r="T470" s="62"/>
      <c r="V470" s="62"/>
    </row>
    <row r="471" spans="1:101">
      <c r="B471" s="128" t="s">
        <v>566</v>
      </c>
      <c r="C471" s="128" t="s">
        <v>567</v>
      </c>
      <c r="D471" s="129">
        <f t="shared" si="300"/>
        <v>3150509444.73</v>
      </c>
      <c r="E471" s="129">
        <f t="shared" si="301"/>
        <v>256645852.10999998</v>
      </c>
      <c r="F471" s="235">
        <v>87041336.909999996</v>
      </c>
      <c r="G471" s="236">
        <v>0</v>
      </c>
      <c r="H471" s="237"/>
      <c r="I471" s="238"/>
      <c r="J471" s="235">
        <v>13651418.109999999</v>
      </c>
      <c r="K471" s="236">
        <v>174170980.00999999</v>
      </c>
      <c r="L471" s="235">
        <v>2900115.8</v>
      </c>
      <c r="M471" s="236">
        <v>82474872.099999994</v>
      </c>
      <c r="N471" s="259">
        <v>0</v>
      </c>
      <c r="O471" s="288"/>
      <c r="P471" s="129">
        <v>2154546.0099999998</v>
      </c>
      <c r="Q471" s="129"/>
      <c r="R471" s="129">
        <v>3044762027.9000001</v>
      </c>
      <c r="S471" s="129"/>
      <c r="T471" s="62"/>
      <c r="V471" s="62"/>
    </row>
    <row r="472" spans="1:101">
      <c r="B472" s="128" t="s">
        <v>568</v>
      </c>
      <c r="C472" s="128" t="s">
        <v>569</v>
      </c>
      <c r="D472" s="129">
        <f t="shared" si="300"/>
        <v>425289631.29000002</v>
      </c>
      <c r="E472" s="129">
        <f t="shared" si="301"/>
        <v>1038007430.9600002</v>
      </c>
      <c r="F472" s="235">
        <v>41381545.450000003</v>
      </c>
      <c r="G472" s="236">
        <v>562274147.26000011</v>
      </c>
      <c r="H472" s="237">
        <v>4611818.6500000004</v>
      </c>
      <c r="I472" s="144">
        <v>343206317.30000001</v>
      </c>
      <c r="J472" s="235">
        <v>0</v>
      </c>
      <c r="K472" s="236">
        <v>0</v>
      </c>
      <c r="L472" s="235">
        <v>367062.47</v>
      </c>
      <c r="M472" s="236"/>
      <c r="N472" s="259">
        <v>227009298.31999999</v>
      </c>
      <c r="O472" s="288"/>
      <c r="P472" s="129">
        <v>1707890.91</v>
      </c>
      <c r="Q472" s="129">
        <v>132526966.40000001</v>
      </c>
      <c r="R472" s="129">
        <v>150212015.49000001</v>
      </c>
      <c r="S472" s="129"/>
      <c r="T472" s="62"/>
      <c r="V472" s="62"/>
    </row>
    <row r="473" spans="1:101">
      <c r="B473" s="128" t="s">
        <v>570</v>
      </c>
      <c r="C473" s="128" t="s">
        <v>571</v>
      </c>
      <c r="D473" s="129">
        <f t="shared" si="300"/>
        <v>3330998034.0500002</v>
      </c>
      <c r="E473" s="129">
        <f t="shared" si="301"/>
        <v>3313812308.7500005</v>
      </c>
      <c r="F473" s="235">
        <v>1666577067.1800003</v>
      </c>
      <c r="G473" s="236">
        <v>2902684013.8800006</v>
      </c>
      <c r="H473" s="237"/>
      <c r="I473" s="144">
        <v>32735605.390000001</v>
      </c>
      <c r="J473" s="235">
        <v>0</v>
      </c>
      <c r="K473" s="236">
        <v>0</v>
      </c>
      <c r="L473" s="235">
        <v>9653999.2899999991</v>
      </c>
      <c r="M473" s="236">
        <v>5177379.6900000004</v>
      </c>
      <c r="N473" s="259">
        <v>1648073632.71</v>
      </c>
      <c r="O473" s="288">
        <v>356822989.30000001</v>
      </c>
      <c r="P473" s="129">
        <v>6693334.8700000001</v>
      </c>
      <c r="Q473" s="129">
        <v>16392320.49</v>
      </c>
      <c r="R473" s="129"/>
      <c r="S473" s="129"/>
      <c r="T473" s="62"/>
      <c r="V473" s="62"/>
    </row>
    <row r="474" spans="1:101">
      <c r="B474" s="128" t="s">
        <v>572</v>
      </c>
      <c r="C474" s="128" t="s">
        <v>573</v>
      </c>
      <c r="D474" s="129">
        <f t="shared" si="300"/>
        <v>19831380598.850002</v>
      </c>
      <c r="E474" s="129">
        <f t="shared" si="301"/>
        <v>7576987089.9699993</v>
      </c>
      <c r="F474" s="235">
        <v>19302969826.650002</v>
      </c>
      <c r="G474" s="236">
        <v>7292452295.8899994</v>
      </c>
      <c r="H474" s="237"/>
      <c r="I474" s="238"/>
      <c r="J474" s="235">
        <v>258956100.39000002</v>
      </c>
      <c r="K474" s="236">
        <v>284534794.07999998</v>
      </c>
      <c r="L474" s="235"/>
      <c r="M474" s="236"/>
      <c r="N474" s="259">
        <v>0</v>
      </c>
      <c r="O474" s="288"/>
      <c r="P474" s="129"/>
      <c r="Q474" s="129"/>
      <c r="R474" s="440">
        <v>269454671.81</v>
      </c>
      <c r="S474" s="440"/>
      <c r="T474" s="62"/>
      <c r="V474" s="62"/>
    </row>
    <row r="475" spans="1:101">
      <c r="B475" s="128" t="s">
        <v>574</v>
      </c>
      <c r="C475" s="128" t="s">
        <v>341</v>
      </c>
      <c r="D475" s="129">
        <f t="shared" si="300"/>
        <v>10677145853.440002</v>
      </c>
      <c r="E475" s="129">
        <f t="shared" si="301"/>
        <v>5312501989.6400003</v>
      </c>
      <c r="F475" s="235">
        <v>4905906724.7900009</v>
      </c>
      <c r="G475" s="236">
        <v>5221872432.1000004</v>
      </c>
      <c r="H475" s="237">
        <v>2787016218.9900002</v>
      </c>
      <c r="I475" s="144">
        <v>318628857.55000001</v>
      </c>
      <c r="J475" s="235"/>
      <c r="K475" s="236">
        <v>0</v>
      </c>
      <c r="L475" s="235">
        <v>1536516728.1199999</v>
      </c>
      <c r="M475" s="236">
        <v>593996492.91999996</v>
      </c>
      <c r="N475" s="259"/>
      <c r="O475" s="288">
        <v>143510341.30000001</v>
      </c>
      <c r="P475" s="129">
        <v>902811164.62</v>
      </c>
      <c r="Q475" s="129">
        <v>251726709.61000001</v>
      </c>
      <c r="R475" s="144">
        <v>544895016.91999984</v>
      </c>
      <c r="S475" s="144"/>
      <c r="T475" s="62">
        <v>66940611.789999902</v>
      </c>
      <c r="U475" s="62">
        <v>88563280</v>
      </c>
      <c r="V475" s="62">
        <v>18461830.609999899</v>
      </c>
      <c r="W475" s="62">
        <v>41915120</v>
      </c>
      <c r="Z475" s="62">
        <v>-1476590463.78</v>
      </c>
      <c r="AA475" s="62">
        <v>-1347711243.8399999</v>
      </c>
    </row>
    <row r="476" spans="1:101">
      <c r="B476" s="128" t="s">
        <v>574</v>
      </c>
      <c r="C476" s="128" t="s">
        <v>665</v>
      </c>
      <c r="D476" s="129">
        <f t="shared" si="300"/>
        <v>365064120.94</v>
      </c>
      <c r="E476" s="129">
        <f t="shared" si="301"/>
        <v>457361</v>
      </c>
      <c r="F476" s="235">
        <v>332418231.44</v>
      </c>
      <c r="G476" s="236"/>
      <c r="H476" s="237"/>
      <c r="I476" s="238"/>
      <c r="J476" s="235"/>
      <c r="K476" s="236"/>
      <c r="L476" s="235"/>
      <c r="M476" s="236"/>
      <c r="N476" s="259"/>
      <c r="O476" s="288"/>
      <c r="P476" s="129">
        <v>13918266.890000001</v>
      </c>
      <c r="Q476" s="129"/>
      <c r="R476" s="144">
        <v>18727622.609999999</v>
      </c>
      <c r="S476" s="144"/>
      <c r="Y476" s="62">
        <v>457361</v>
      </c>
    </row>
    <row r="477" spans="1:101">
      <c r="B477" s="128" t="s">
        <v>574</v>
      </c>
      <c r="C477" s="128" t="s">
        <v>671</v>
      </c>
      <c r="D477" s="129">
        <f t="shared" si="300"/>
        <v>726648388.25</v>
      </c>
      <c r="E477" s="129">
        <f t="shared" si="301"/>
        <v>267736194.88999999</v>
      </c>
      <c r="F477" s="235">
        <v>87931994.539999977</v>
      </c>
      <c r="G477" s="236">
        <v>227551029.12</v>
      </c>
      <c r="H477" s="237">
        <v>214193388.98000002</v>
      </c>
      <c r="I477" s="144">
        <v>15226003.1</v>
      </c>
      <c r="J477" s="235">
        <v>4059612.7399999998</v>
      </c>
      <c r="K477" s="236">
        <v>-1481415.81</v>
      </c>
      <c r="L477" s="235">
        <v>1469683.26</v>
      </c>
      <c r="M477" s="236">
        <v>2229816.1700000004</v>
      </c>
      <c r="N477" s="259">
        <v>34938000.710000001</v>
      </c>
      <c r="O477" s="288">
        <v>22880798.370000001</v>
      </c>
      <c r="P477" s="129">
        <v>9175672.4499999993</v>
      </c>
      <c r="Q477" s="129">
        <v>1329963.94</v>
      </c>
      <c r="R477" s="144">
        <v>374880035.56999999</v>
      </c>
      <c r="S477" s="144"/>
    </row>
    <row r="478" spans="1:101">
      <c r="B478" s="128" t="s">
        <v>574</v>
      </c>
      <c r="C478" s="128" t="s">
        <v>672</v>
      </c>
      <c r="D478" s="129">
        <f t="shared" si="300"/>
        <v>0</v>
      </c>
      <c r="E478" s="129">
        <f t="shared" si="301"/>
        <v>0</v>
      </c>
      <c r="F478" s="235"/>
      <c r="G478" s="236"/>
      <c r="H478" s="237"/>
      <c r="I478" s="238"/>
      <c r="J478" s="235"/>
      <c r="K478" s="236"/>
      <c r="L478" s="235"/>
      <c r="M478" s="236"/>
      <c r="N478" s="259"/>
      <c r="O478" s="288"/>
      <c r="P478" s="129"/>
      <c r="Q478" s="129"/>
      <c r="R478" s="144"/>
      <c r="S478" s="144"/>
    </row>
    <row r="479" spans="1:101" ht="25.5">
      <c r="B479" s="128">
        <v>22</v>
      </c>
      <c r="C479" s="128" t="s">
        <v>673</v>
      </c>
      <c r="D479" s="129">
        <f t="shared" si="300"/>
        <v>2201742705.8499994</v>
      </c>
      <c r="E479" s="129">
        <f t="shared" si="301"/>
        <v>0</v>
      </c>
      <c r="F479" s="235"/>
      <c r="G479" s="244"/>
      <c r="H479" s="237"/>
      <c r="I479" s="238"/>
      <c r="J479" s="235"/>
      <c r="K479" s="236"/>
      <c r="L479" s="235"/>
      <c r="M479" s="236"/>
      <c r="N479" s="259"/>
      <c r="O479" s="288"/>
      <c r="P479" s="129">
        <v>22457190.91</v>
      </c>
      <c r="Q479" s="129"/>
      <c r="R479" s="144">
        <v>2179285514.9399996</v>
      </c>
      <c r="S479" s="144"/>
    </row>
    <row r="480" spans="1:101" ht="25.5">
      <c r="A480" t="s">
        <v>317</v>
      </c>
      <c r="B480">
        <v>23</v>
      </c>
      <c r="C480" s="128" t="s">
        <v>674</v>
      </c>
      <c r="D480" s="129">
        <f t="shared" si="300"/>
        <v>678915527.05000007</v>
      </c>
      <c r="E480" s="129">
        <f t="shared" si="301"/>
        <v>0</v>
      </c>
      <c r="F480" s="472">
        <v>79684373.080000013</v>
      </c>
      <c r="G480" s="236"/>
      <c r="H480" s="237"/>
      <c r="I480" s="238"/>
      <c r="J480" s="235"/>
      <c r="K480" s="236"/>
      <c r="L480" s="235"/>
      <c r="M480" s="236"/>
      <c r="N480" s="259"/>
      <c r="O480" s="288"/>
      <c r="P480" s="129">
        <v>783091.81</v>
      </c>
      <c r="Q480" s="129"/>
      <c r="R480" s="144">
        <v>598448062.16000009</v>
      </c>
      <c r="S480" s="144"/>
      <c r="AW480" s="532"/>
      <c r="AX480" s="532"/>
      <c r="AY480" s="532"/>
      <c r="AZ480" s="532"/>
      <c r="BA480" s="532"/>
      <c r="BB480" s="532"/>
      <c r="BC480" s="532"/>
      <c r="BD480" s="532"/>
      <c r="BE480" s="532"/>
      <c r="BF480" s="532"/>
      <c r="BG480" s="532"/>
      <c r="BH480" s="532"/>
      <c r="BI480" s="532"/>
      <c r="BJ480" s="532"/>
      <c r="BK480" s="532"/>
      <c r="BL480" s="532"/>
      <c r="BM480" s="532"/>
      <c r="BN480" s="532"/>
      <c r="BO480" s="532"/>
      <c r="BP480" s="532"/>
      <c r="BQ480" s="532"/>
      <c r="BR480" s="532"/>
      <c r="BS480" s="532"/>
      <c r="BT480" s="532"/>
      <c r="BU480" s="532"/>
      <c r="BV480" s="532"/>
      <c r="BW480" s="532"/>
      <c r="BX480" s="532"/>
      <c r="BY480" s="532"/>
      <c r="BZ480" s="532"/>
      <c r="CA480" s="532"/>
      <c r="CB480" s="532"/>
      <c r="CC480" s="532"/>
      <c r="CD480" s="532"/>
      <c r="CE480" s="532"/>
      <c r="CF480" s="532"/>
      <c r="CG480" s="532"/>
      <c r="CH480" s="532"/>
      <c r="CI480" s="532"/>
      <c r="CJ480" s="532"/>
      <c r="CK480" s="532"/>
      <c r="CL480" s="532"/>
      <c r="CM480" s="532"/>
      <c r="CN480" s="532"/>
      <c r="CO480" s="532"/>
      <c r="CP480" s="532"/>
      <c r="CQ480" s="532"/>
      <c r="CR480" s="532"/>
      <c r="CS480" s="532"/>
      <c r="CT480" s="532"/>
      <c r="CU480" s="532"/>
      <c r="CV480" s="532"/>
      <c r="CW480" s="532"/>
    </row>
    <row r="481" spans="1:27" ht="25.5">
      <c r="B481">
        <v>24</v>
      </c>
      <c r="C481" s="128" t="s">
        <v>675</v>
      </c>
      <c r="D481" s="129">
        <f t="shared" si="300"/>
        <v>0</v>
      </c>
      <c r="E481" s="129">
        <f t="shared" si="301"/>
        <v>0</v>
      </c>
      <c r="F481" s="243"/>
      <c r="G481" s="244"/>
      <c r="H481" s="237"/>
      <c r="I481" s="238"/>
      <c r="J481" s="235"/>
      <c r="K481" s="236"/>
      <c r="L481" s="235"/>
      <c r="M481" s="236"/>
      <c r="N481" s="259"/>
      <c r="O481" s="288"/>
      <c r="P481" s="129"/>
      <c r="Q481" s="129"/>
      <c r="R481" s="144"/>
      <c r="S481" s="144"/>
    </row>
    <row r="482" spans="1:27" ht="15.75" thickBot="1">
      <c r="C482" s="131" t="s">
        <v>297</v>
      </c>
      <c r="D482" s="132">
        <f>SUM(D455:D481)</f>
        <v>152854534632.06</v>
      </c>
      <c r="E482" s="245">
        <f>SUM(E455:E481)</f>
        <v>124044295306.67999</v>
      </c>
      <c r="F482" s="246">
        <f>SUM(F455:F481)</f>
        <v>93064437312.029999</v>
      </c>
      <c r="G482" s="456">
        <f>SUM(G455:G481)</f>
        <v>96267164657.069992</v>
      </c>
      <c r="H482" s="246">
        <f t="shared" ref="H482:AA482" si="302">SUM(H455:H481)</f>
        <v>7631524342.4999981</v>
      </c>
      <c r="I482" s="456">
        <f t="shared" si="302"/>
        <v>7600038322.5300016</v>
      </c>
      <c r="J482" s="246">
        <f t="shared" si="302"/>
        <v>5925748792.71</v>
      </c>
      <c r="K482" s="456">
        <f>SUM(K455:K481)</f>
        <v>6296544959.2300005</v>
      </c>
      <c r="L482" s="246">
        <f t="shared" si="302"/>
        <v>4980767420.3999996</v>
      </c>
      <c r="M482" s="456">
        <f t="shared" si="302"/>
        <v>5213857856.3899994</v>
      </c>
      <c r="N482" s="246">
        <f t="shared" si="302"/>
        <v>7054522988.6099987</v>
      </c>
      <c r="O482" s="456">
        <f t="shared" si="302"/>
        <v>5844074327.5600004</v>
      </c>
      <c r="P482" s="246">
        <f t="shared" si="302"/>
        <v>3599596438.5599995</v>
      </c>
      <c r="Q482" s="271">
        <f t="shared" si="302"/>
        <v>3346451405.8399997</v>
      </c>
      <c r="R482" s="246">
        <f t="shared" si="302"/>
        <v>30597937337.250004</v>
      </c>
      <c r="S482" s="271">
        <f t="shared" si="302"/>
        <v>0</v>
      </c>
      <c r="T482" s="246">
        <f t="shared" si="302"/>
        <v>480995455.7899999</v>
      </c>
      <c r="U482" s="271">
        <f t="shared" si="302"/>
        <v>548393040</v>
      </c>
      <c r="V482" s="246">
        <f t="shared" si="302"/>
        <v>258154626.6099999</v>
      </c>
      <c r="W482" s="271">
        <f t="shared" si="302"/>
        <v>176480734.56</v>
      </c>
      <c r="X482" s="246">
        <f t="shared" si="302"/>
        <v>116931467.73999989</v>
      </c>
      <c r="Y482" s="271">
        <f t="shared" si="302"/>
        <v>177284079.21999997</v>
      </c>
      <c r="Z482" s="246">
        <f t="shared" si="302"/>
        <v>-1528050452.6099999</v>
      </c>
      <c r="AA482" s="271">
        <f t="shared" si="302"/>
        <v>-1425994075.7200353</v>
      </c>
    </row>
    <row r="483" spans="1:27">
      <c r="A483" s="124"/>
    </row>
    <row r="484" spans="1:27">
      <c r="Q484" s="278">
        <v>3635655481.6100001</v>
      </c>
      <c r="S484" s="278">
        <v>44225335009.720001</v>
      </c>
    </row>
    <row r="485" spans="1:27">
      <c r="Q485" s="62">
        <f>+Q484-Q482</f>
        <v>289204075.77000046</v>
      </c>
      <c r="S485" s="278">
        <f>+S484-S482</f>
        <v>44225335009.720001</v>
      </c>
    </row>
  </sheetData>
  <mergeCells count="253">
    <mergeCell ref="BK437:DK437"/>
    <mergeCell ref="F442:G442"/>
    <mergeCell ref="H442:I442"/>
    <mergeCell ref="J442:K442"/>
    <mergeCell ref="L442:M442"/>
    <mergeCell ref="N442:O442"/>
    <mergeCell ref="P442:Q442"/>
    <mergeCell ref="R442:S442"/>
    <mergeCell ref="AW480:CW480"/>
    <mergeCell ref="T442:U442"/>
    <mergeCell ref="V442:W442"/>
    <mergeCell ref="X442:Y442"/>
    <mergeCell ref="Z442:AA442"/>
    <mergeCell ref="F453:G453"/>
    <mergeCell ref="H453:I453"/>
    <mergeCell ref="J453:K453"/>
    <mergeCell ref="L453:M453"/>
    <mergeCell ref="N453:O453"/>
    <mergeCell ref="P453:Q453"/>
    <mergeCell ref="R453:S453"/>
    <mergeCell ref="T453:U453"/>
    <mergeCell ref="V453:W453"/>
    <mergeCell ref="X453:Y453"/>
    <mergeCell ref="Z453:AA453"/>
    <mergeCell ref="R419:S419"/>
    <mergeCell ref="T419:U419"/>
    <mergeCell ref="V419:W419"/>
    <mergeCell ref="X419:Y419"/>
    <mergeCell ref="BK426:DK426"/>
    <mergeCell ref="G431:I431"/>
    <mergeCell ref="J431:L431"/>
    <mergeCell ref="M431:O431"/>
    <mergeCell ref="P431:R431"/>
    <mergeCell ref="S431:U431"/>
    <mergeCell ref="F419:G419"/>
    <mergeCell ref="H419:I419"/>
    <mergeCell ref="J419:K419"/>
    <mergeCell ref="L419:M419"/>
    <mergeCell ref="N419:O419"/>
    <mergeCell ref="P419:Q419"/>
    <mergeCell ref="V431:X431"/>
    <mergeCell ref="Y431:AA431"/>
    <mergeCell ref="R388:S388"/>
    <mergeCell ref="T388:U388"/>
    <mergeCell ref="V388:W388"/>
    <mergeCell ref="X388:Y388"/>
    <mergeCell ref="Z388:AA388"/>
    <mergeCell ref="AW414:CW414"/>
    <mergeCell ref="BK370:DK370"/>
    <mergeCell ref="F375:G375"/>
    <mergeCell ref="H375:I375"/>
    <mergeCell ref="BF383:DF383"/>
    <mergeCell ref="F388:G388"/>
    <mergeCell ref="H388:I388"/>
    <mergeCell ref="J388:K388"/>
    <mergeCell ref="L388:M388"/>
    <mergeCell ref="N388:O388"/>
    <mergeCell ref="P388:Q388"/>
    <mergeCell ref="BK358:DK358"/>
    <mergeCell ref="F363:G363"/>
    <mergeCell ref="H363:I363"/>
    <mergeCell ref="J363:K363"/>
    <mergeCell ref="L363:M363"/>
    <mergeCell ref="N363:O363"/>
    <mergeCell ref="P363:Q363"/>
    <mergeCell ref="R363:S363"/>
    <mergeCell ref="T363:U363"/>
    <mergeCell ref="BK349:DK349"/>
    <mergeCell ref="F354:G354"/>
    <mergeCell ref="H354:I354"/>
    <mergeCell ref="J354:K354"/>
    <mergeCell ref="L354:M354"/>
    <mergeCell ref="N354:O354"/>
    <mergeCell ref="P354:Q354"/>
    <mergeCell ref="R354:S354"/>
    <mergeCell ref="BK328:DK328"/>
    <mergeCell ref="F333:G333"/>
    <mergeCell ref="H333:I333"/>
    <mergeCell ref="J333:K333"/>
    <mergeCell ref="L333:M333"/>
    <mergeCell ref="N333:O333"/>
    <mergeCell ref="P333:Q333"/>
    <mergeCell ref="R333:S333"/>
    <mergeCell ref="P304:R304"/>
    <mergeCell ref="S304:U304"/>
    <mergeCell ref="V304:X304"/>
    <mergeCell ref="Y304:AA304"/>
    <mergeCell ref="AB304:AD304"/>
    <mergeCell ref="BK317:DK317"/>
    <mergeCell ref="H292:H293"/>
    <mergeCell ref="I292:I293"/>
    <mergeCell ref="J292:L292"/>
    <mergeCell ref="M292:M293"/>
    <mergeCell ref="G304:I304"/>
    <mergeCell ref="J304:L304"/>
    <mergeCell ref="M304:O304"/>
    <mergeCell ref="B266:B267"/>
    <mergeCell ref="C266:C267"/>
    <mergeCell ref="D266:D267"/>
    <mergeCell ref="E266:G266"/>
    <mergeCell ref="H266:H267"/>
    <mergeCell ref="R280:S280"/>
    <mergeCell ref="T280:U280"/>
    <mergeCell ref="BK286:DK286"/>
    <mergeCell ref="H291:M291"/>
    <mergeCell ref="N291:Q291"/>
    <mergeCell ref="R291:U291"/>
    <mergeCell ref="V291:Y291"/>
    <mergeCell ref="Z291:AC291"/>
    <mergeCell ref="AD291:AG291"/>
    <mergeCell ref="BK243:DK243"/>
    <mergeCell ref="I248:M248"/>
    <mergeCell ref="N248:R248"/>
    <mergeCell ref="S248:W248"/>
    <mergeCell ref="X248:AB248"/>
    <mergeCell ref="AC248:AG248"/>
    <mergeCell ref="AH248:AL248"/>
    <mergeCell ref="F280:G280"/>
    <mergeCell ref="H280:I280"/>
    <mergeCell ref="J280:K280"/>
    <mergeCell ref="L280:M280"/>
    <mergeCell ref="N280:O280"/>
    <mergeCell ref="P280:Q280"/>
    <mergeCell ref="BK258:DK258"/>
    <mergeCell ref="C265:H265"/>
    <mergeCell ref="D237:E237"/>
    <mergeCell ref="F237:G237"/>
    <mergeCell ref="H237:I237"/>
    <mergeCell ref="J237:K237"/>
    <mergeCell ref="L237:M237"/>
    <mergeCell ref="N237:O237"/>
    <mergeCell ref="X223:Y223"/>
    <mergeCell ref="Z223:AA223"/>
    <mergeCell ref="BK232:DK232"/>
    <mergeCell ref="H236:K236"/>
    <mergeCell ref="L236:O236"/>
    <mergeCell ref="P236:S236"/>
    <mergeCell ref="P237:Q237"/>
    <mergeCell ref="R237:S237"/>
    <mergeCell ref="F223:G223"/>
    <mergeCell ref="H223:I223"/>
    <mergeCell ref="J223:K223"/>
    <mergeCell ref="L223:M223"/>
    <mergeCell ref="N223:O223"/>
    <mergeCell ref="P223:Q223"/>
    <mergeCell ref="R223:S223"/>
    <mergeCell ref="T223:U223"/>
    <mergeCell ref="V223:W223"/>
    <mergeCell ref="T212:U212"/>
    <mergeCell ref="V212:W212"/>
    <mergeCell ref="X212:Y212"/>
    <mergeCell ref="Z212:AA212"/>
    <mergeCell ref="AB212:AC212"/>
    <mergeCell ref="F200:G200"/>
    <mergeCell ref="H200:I200"/>
    <mergeCell ref="J200:K200"/>
    <mergeCell ref="BK218:DK218"/>
    <mergeCell ref="BK88:DK88"/>
    <mergeCell ref="BO63:BU63"/>
    <mergeCell ref="BV63:CB63"/>
    <mergeCell ref="BK76:DK76"/>
    <mergeCell ref="BK207:DK207"/>
    <mergeCell ref="F212:G212"/>
    <mergeCell ref="H212:I212"/>
    <mergeCell ref="J212:K212"/>
    <mergeCell ref="L212:M212"/>
    <mergeCell ref="N212:O212"/>
    <mergeCell ref="P212:Q212"/>
    <mergeCell ref="BH93:BO93"/>
    <mergeCell ref="L128:S128"/>
    <mergeCell ref="T128:AA128"/>
    <mergeCell ref="AB128:AJ128"/>
    <mergeCell ref="BK159:DK159"/>
    <mergeCell ref="BK195:DK195"/>
    <mergeCell ref="L93:S93"/>
    <mergeCell ref="T93:AA93"/>
    <mergeCell ref="AB93:AI93"/>
    <mergeCell ref="AJ93:AQ93"/>
    <mergeCell ref="AR93:AY93"/>
    <mergeCell ref="AZ93:BG93"/>
    <mergeCell ref="R212:S212"/>
    <mergeCell ref="R81:S81"/>
    <mergeCell ref="BK49:DK49"/>
    <mergeCell ref="BK58:DK58"/>
    <mergeCell ref="K63:Q63"/>
    <mergeCell ref="R63:X63"/>
    <mergeCell ref="Y63:AE63"/>
    <mergeCell ref="AF63:AL63"/>
    <mergeCell ref="AM63:AS63"/>
    <mergeCell ref="AT63:AZ63"/>
    <mergeCell ref="BA63:BG63"/>
    <mergeCell ref="BH63:BN63"/>
    <mergeCell ref="T81:U81"/>
    <mergeCell ref="V81:W81"/>
    <mergeCell ref="X81:Y81"/>
    <mergeCell ref="Z81:AA81"/>
    <mergeCell ref="AB81:AC81"/>
    <mergeCell ref="F37:G37"/>
    <mergeCell ref="H37:I37"/>
    <mergeCell ref="J37:K37"/>
    <mergeCell ref="L37:M37"/>
    <mergeCell ref="N37:O37"/>
    <mergeCell ref="P37:Q37"/>
    <mergeCell ref="F81:G81"/>
    <mergeCell ref="H81:I81"/>
    <mergeCell ref="J81:K81"/>
    <mergeCell ref="L81:M81"/>
    <mergeCell ref="N81:O81"/>
    <mergeCell ref="P81:Q81"/>
    <mergeCell ref="BK32:DK32"/>
    <mergeCell ref="AH12:AJ12"/>
    <mergeCell ref="AK12:AM12"/>
    <mergeCell ref="AN12:AP12"/>
    <mergeCell ref="BK20:DK20"/>
    <mergeCell ref="R37:S37"/>
    <mergeCell ref="T37:U37"/>
    <mergeCell ref="V37:W37"/>
    <mergeCell ref="X37:Y37"/>
    <mergeCell ref="Z37:AA37"/>
    <mergeCell ref="AB37:AC37"/>
    <mergeCell ref="F25:G25"/>
    <mergeCell ref="H25:I25"/>
    <mergeCell ref="J25:K25"/>
    <mergeCell ref="L25:M25"/>
    <mergeCell ref="N25:O25"/>
    <mergeCell ref="P25:Q25"/>
    <mergeCell ref="BK10:DK10"/>
    <mergeCell ref="G12:I12"/>
    <mergeCell ref="J12:L12"/>
    <mergeCell ref="M12:O12"/>
    <mergeCell ref="P12:R12"/>
    <mergeCell ref="S12:U12"/>
    <mergeCell ref="V12:X12"/>
    <mergeCell ref="Y12:AA12"/>
    <mergeCell ref="AB12:AD12"/>
    <mergeCell ref="AE12:AG12"/>
    <mergeCell ref="R25:S25"/>
    <mergeCell ref="T25:U25"/>
    <mergeCell ref="V25:W25"/>
    <mergeCell ref="X25:Y25"/>
    <mergeCell ref="Z25:AA25"/>
    <mergeCell ref="R2:S2"/>
    <mergeCell ref="T2:U2"/>
    <mergeCell ref="V2:W2"/>
    <mergeCell ref="X2:Y2"/>
    <mergeCell ref="Z2:AA2"/>
    <mergeCell ref="AB2:AC2"/>
    <mergeCell ref="F2:G2"/>
    <mergeCell ref="H2:I2"/>
    <mergeCell ref="J2:K2"/>
    <mergeCell ref="L2:M2"/>
    <mergeCell ref="N2:O2"/>
    <mergeCell ref="P2:Q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A801B-7A0A-445B-BC10-A2FDC78078F4}">
  <dimension ref="A1:DK409"/>
  <sheetViews>
    <sheetView topLeftCell="A26" workbookViewId="0">
      <selection activeCell="E47" sqref="E47"/>
    </sheetView>
  </sheetViews>
  <sheetFormatPr defaultRowHeight="15"/>
  <cols>
    <col min="3" max="3" width="33.28515625" customWidth="1"/>
    <col min="4" max="4" width="17.5703125" customWidth="1"/>
    <col min="5" max="5" width="19.140625" bestFit="1" customWidth="1"/>
    <col min="6" max="6" width="18.42578125" bestFit="1" customWidth="1"/>
    <col min="7" max="7" width="17.7109375" bestFit="1" customWidth="1"/>
    <col min="8" max="8" width="22" bestFit="1" customWidth="1"/>
    <col min="9" max="9" width="23.140625" customWidth="1"/>
    <col min="10" max="10" width="20.28515625" style="62" customWidth="1"/>
    <col min="11" max="11" width="18.5703125" bestFit="1" customWidth="1"/>
    <col min="12" max="12" width="18.42578125" bestFit="1" customWidth="1"/>
    <col min="13" max="21" width="17.5703125" customWidth="1"/>
    <col min="22" max="22" width="17.5703125" bestFit="1" customWidth="1"/>
    <col min="23" max="23" width="12.85546875" bestFit="1" customWidth="1"/>
    <col min="24" max="25" width="16.28515625" bestFit="1" customWidth="1"/>
    <col min="26" max="26" width="12.7109375" bestFit="1" customWidth="1"/>
    <col min="27" max="27" width="16.28515625" bestFit="1" customWidth="1"/>
    <col min="28" max="28" width="14.28515625" bestFit="1" customWidth="1"/>
    <col min="29" max="29" width="13.42578125" bestFit="1" customWidth="1"/>
    <col min="30" max="30" width="10.140625" bestFit="1" customWidth="1"/>
    <col min="31" max="31" width="13.42578125" bestFit="1" customWidth="1"/>
    <col min="32" max="32" width="9" bestFit="1" customWidth="1"/>
    <col min="33" max="33" width="13.42578125" bestFit="1" customWidth="1"/>
    <col min="34" max="34" width="12.7109375" bestFit="1" customWidth="1"/>
    <col min="35" max="35" width="8.7109375" bestFit="1" customWidth="1"/>
    <col min="36" max="36" width="12.7109375" bestFit="1" customWidth="1"/>
    <col min="38" max="38" width="12.7109375" bestFit="1" customWidth="1"/>
  </cols>
  <sheetData>
    <row r="1" spans="1:115">
      <c r="A1" s="124" t="s">
        <v>615</v>
      </c>
    </row>
    <row r="2" spans="1:115">
      <c r="A2" s="124" t="s">
        <v>616</v>
      </c>
    </row>
    <row r="3" spans="1:115">
      <c r="A3" s="5"/>
      <c r="B3" s="147"/>
    </row>
    <row r="4" spans="1:115">
      <c r="B4" s="458" t="s">
        <v>312</v>
      </c>
    </row>
    <row r="5" spans="1:115">
      <c r="E5" s="125"/>
    </row>
    <row r="6" spans="1:115">
      <c r="B6" s="126" t="s">
        <v>289</v>
      </c>
      <c r="C6" s="127" t="s">
        <v>159</v>
      </c>
      <c r="D6" s="142" t="s">
        <v>151</v>
      </c>
      <c r="E6" s="142" t="s">
        <v>150</v>
      </c>
    </row>
    <row r="7" spans="1:115">
      <c r="B7" s="128" t="s">
        <v>149</v>
      </c>
      <c r="C7" s="143" t="s">
        <v>313</v>
      </c>
      <c r="D7" s="218">
        <v>3662173445.046</v>
      </c>
      <c r="E7" s="218">
        <v>2327413621.4599996</v>
      </c>
    </row>
    <row r="8" spans="1:115">
      <c r="B8" s="128" t="s">
        <v>101</v>
      </c>
      <c r="C8" s="143" t="s">
        <v>314</v>
      </c>
      <c r="D8" s="218">
        <v>89312150554.95401</v>
      </c>
      <c r="E8" s="218">
        <v>106644661699.78</v>
      </c>
    </row>
    <row r="9" spans="1:115">
      <c r="B9" s="128" t="s">
        <v>260</v>
      </c>
      <c r="C9" s="143" t="s">
        <v>315</v>
      </c>
      <c r="D9" s="182"/>
      <c r="E9" s="182">
        <v>0</v>
      </c>
    </row>
    <row r="10" spans="1:115">
      <c r="B10" s="128" t="s">
        <v>165</v>
      </c>
      <c r="C10" s="179" t="s">
        <v>297</v>
      </c>
      <c r="D10" s="184">
        <f>SUM(D7:D9)</f>
        <v>92974324000.000015</v>
      </c>
      <c r="E10" s="184">
        <f>SUM(E7:E9)</f>
        <v>108972075321.24001</v>
      </c>
    </row>
    <row r="11" spans="1:115">
      <c r="B11" s="124" t="s">
        <v>316</v>
      </c>
      <c r="D11" s="62"/>
      <c r="E11" s="62"/>
    </row>
    <row r="12" spans="1:115">
      <c r="B12" s="125" t="s">
        <v>317</v>
      </c>
    </row>
    <row r="13" spans="1:115">
      <c r="A13" t="s">
        <v>317</v>
      </c>
      <c r="B13" t="s">
        <v>317</v>
      </c>
      <c r="C13" t="s">
        <v>317</v>
      </c>
      <c r="D13" t="s">
        <v>317</v>
      </c>
      <c r="BK13" s="532"/>
      <c r="BL13" s="532"/>
      <c r="BM13" s="532"/>
      <c r="BN13" s="532"/>
      <c r="BO13" s="532"/>
      <c r="BP13" s="532"/>
      <c r="BQ13" s="532"/>
      <c r="BR13" s="532"/>
      <c r="BS13" s="532"/>
      <c r="BT13" s="532"/>
      <c r="BU13" s="532"/>
      <c r="BV13" s="532"/>
      <c r="BW13" s="532"/>
      <c r="BX13" s="532"/>
      <c r="BY13" s="532"/>
      <c r="BZ13" s="532"/>
      <c r="CA13" s="532"/>
      <c r="CB13" s="532"/>
      <c r="CC13" s="532"/>
      <c r="CD13" s="532"/>
      <c r="CE13" s="532"/>
      <c r="CF13" s="532"/>
      <c r="CG13" s="532"/>
      <c r="CH13" s="532"/>
      <c r="CI13" s="532"/>
      <c r="CJ13" s="532"/>
      <c r="CK13" s="532"/>
      <c r="CL13" s="532"/>
      <c r="CM13" s="532"/>
      <c r="CN13" s="532"/>
      <c r="CO13" s="532"/>
      <c r="CP13" s="532"/>
      <c r="CQ13" s="532"/>
      <c r="CR13" s="532"/>
      <c r="CS13" s="532"/>
      <c r="CT13" s="532"/>
      <c r="CU13" s="532"/>
      <c r="CV13" s="532"/>
      <c r="CW13" s="532"/>
      <c r="CX13" s="532"/>
      <c r="CY13" s="532"/>
      <c r="CZ13" s="532"/>
      <c r="DA13" s="532"/>
      <c r="DB13" s="532"/>
      <c r="DC13" s="532"/>
      <c r="DD13" s="532"/>
      <c r="DE13" s="532"/>
      <c r="DF13" s="532"/>
      <c r="DG13" s="532"/>
      <c r="DH13" s="532"/>
      <c r="DI13" s="532"/>
      <c r="DJ13" s="532"/>
      <c r="DK13" s="532"/>
    </row>
    <row r="14" spans="1:115">
      <c r="B14" s="463" t="s">
        <v>318</v>
      </c>
    </row>
    <row r="15" spans="1:115">
      <c r="F15" s="125"/>
    </row>
    <row r="16" spans="1:115" ht="38.25">
      <c r="B16" s="142" t="s">
        <v>289</v>
      </c>
      <c r="C16" s="142" t="s">
        <v>159</v>
      </c>
      <c r="D16" s="142" t="s">
        <v>319</v>
      </c>
      <c r="E16" s="142" t="s">
        <v>320</v>
      </c>
      <c r="F16" s="142" t="s">
        <v>321</v>
      </c>
    </row>
    <row r="17" spans="1:115">
      <c r="B17" s="174" t="s">
        <v>149</v>
      </c>
      <c r="C17" s="174" t="s">
        <v>151</v>
      </c>
      <c r="D17" s="182">
        <v>75201041398.269958</v>
      </c>
      <c r="E17" s="182">
        <v>706853398.26999998</v>
      </c>
      <c r="F17" s="182">
        <v>74494188000</v>
      </c>
      <c r="G17" s="146"/>
    </row>
    <row r="18" spans="1:115">
      <c r="B18" s="174" t="s">
        <v>322</v>
      </c>
      <c r="C18" s="174" t="s">
        <v>323</v>
      </c>
      <c r="D18" s="218">
        <f>+'Disclosure working 2025'!D15</f>
        <v>398602757430.28998</v>
      </c>
      <c r="E18" s="218">
        <f>+'Disclosure working 2025'!E15</f>
        <v>0</v>
      </c>
      <c r="F18" s="182">
        <f>+D18-E18</f>
        <v>398602757430.28998</v>
      </c>
    </row>
    <row r="19" spans="1:115">
      <c r="B19" s="174" t="s">
        <v>260</v>
      </c>
      <c r="C19" s="174" t="s">
        <v>324</v>
      </c>
      <c r="D19" s="184">
        <f t="shared" ref="D19:E19" si="0">SUM(D20:D21)</f>
        <v>388899905695.28998</v>
      </c>
      <c r="E19" s="184">
        <f t="shared" si="0"/>
        <v>0</v>
      </c>
      <c r="F19" s="184">
        <f>SUM(F20:F21)</f>
        <v>388899905695.28998</v>
      </c>
    </row>
    <row r="20" spans="1:115">
      <c r="B20" s="174" t="s">
        <v>325</v>
      </c>
      <c r="C20" s="174" t="s">
        <v>326</v>
      </c>
      <c r="D20" s="218">
        <f>+'Disclosure working 2025'!D17</f>
        <v>388899905695.28998</v>
      </c>
      <c r="E20" s="218">
        <f>+'Disclosure working 2025'!E17</f>
        <v>0</v>
      </c>
      <c r="F20" s="182">
        <f>+D20-E20</f>
        <v>388899905695.28998</v>
      </c>
    </row>
    <row r="21" spans="1:115">
      <c r="B21" s="174" t="s">
        <v>327</v>
      </c>
      <c r="C21" s="174" t="s">
        <v>328</v>
      </c>
      <c r="D21" s="218">
        <f>+'Disclosure working 2025'!D18</f>
        <v>0</v>
      </c>
      <c r="E21" s="218">
        <f>+'Disclosure working 2025'!E18</f>
        <v>0</v>
      </c>
      <c r="F21" s="182">
        <f>+D21-E21</f>
        <v>0</v>
      </c>
    </row>
    <row r="22" spans="1:115">
      <c r="B22" s="174" t="s">
        <v>165</v>
      </c>
      <c r="C22" s="174" t="s">
        <v>150</v>
      </c>
      <c r="D22" s="184">
        <f t="shared" ref="D22:E22" si="1">+D17+D18-D19</f>
        <v>84903893133.269958</v>
      </c>
      <c r="E22" s="184">
        <f t="shared" si="1"/>
        <v>706853398.26999998</v>
      </c>
      <c r="F22" s="184">
        <f>+F17+F18-F19</f>
        <v>84197039735</v>
      </c>
    </row>
    <row r="23" spans="1:115">
      <c r="A23" t="s">
        <v>317</v>
      </c>
      <c r="B23" t="s">
        <v>317</v>
      </c>
      <c r="C23" t="s">
        <v>317</v>
      </c>
      <c r="D23" t="s">
        <v>317</v>
      </c>
      <c r="F23" s="62">
        <f>+F22-BS!E11</f>
        <v>0</v>
      </c>
      <c r="BK23" s="532"/>
      <c r="BL23" s="532"/>
      <c r="BM23" s="532"/>
      <c r="BN23" s="532"/>
      <c r="BO23" s="532"/>
      <c r="BP23" s="532"/>
      <c r="BQ23" s="532"/>
      <c r="BR23" s="532"/>
      <c r="BS23" s="532"/>
      <c r="BT23" s="532"/>
      <c r="BU23" s="532"/>
      <c r="BV23" s="532"/>
      <c r="BW23" s="532"/>
      <c r="BX23" s="532"/>
      <c r="BY23" s="532"/>
      <c r="BZ23" s="532"/>
      <c r="CA23" s="532"/>
      <c r="CB23" s="532"/>
      <c r="CC23" s="532"/>
      <c r="CD23" s="532"/>
      <c r="CE23" s="532"/>
      <c r="CF23" s="532"/>
      <c r="CG23" s="532"/>
      <c r="CH23" s="532"/>
      <c r="CI23" s="532"/>
      <c r="CJ23" s="532"/>
      <c r="CK23" s="532"/>
      <c r="CL23" s="532"/>
      <c r="CM23" s="532"/>
      <c r="CN23" s="532"/>
      <c r="CO23" s="532"/>
      <c r="CP23" s="532"/>
      <c r="CQ23" s="532"/>
      <c r="CR23" s="532"/>
      <c r="CS23" s="532"/>
      <c r="CT23" s="532"/>
      <c r="CU23" s="532"/>
      <c r="CV23" s="532"/>
      <c r="CW23" s="532"/>
      <c r="CX23" s="532"/>
      <c r="CY23" s="532"/>
      <c r="CZ23" s="532"/>
      <c r="DA23" s="532"/>
      <c r="DB23" s="532"/>
      <c r="DC23" s="532"/>
      <c r="DD23" s="532"/>
      <c r="DE23" s="532"/>
      <c r="DF23" s="532"/>
      <c r="DG23" s="532"/>
      <c r="DH23" s="532"/>
      <c r="DI23" s="532"/>
      <c r="DJ23" s="532"/>
      <c r="DK23" s="532"/>
    </row>
    <row r="24" spans="1:115">
      <c r="A24" s="124"/>
    </row>
    <row r="25" spans="1:115">
      <c r="B25" s="458" t="s">
        <v>329</v>
      </c>
    </row>
    <row r="26" spans="1:115">
      <c r="E26" s="125"/>
    </row>
    <row r="27" spans="1:115">
      <c r="B27" s="126" t="s">
        <v>289</v>
      </c>
      <c r="C27" s="127" t="s">
        <v>159</v>
      </c>
      <c r="D27" s="142" t="s">
        <v>151</v>
      </c>
      <c r="E27" s="142" t="s">
        <v>150</v>
      </c>
    </row>
    <row r="28" spans="1:115">
      <c r="B28" s="128" t="s">
        <v>149</v>
      </c>
      <c r="C28" s="143" t="s">
        <v>330</v>
      </c>
      <c r="D28" s="218">
        <v>3710195671.3699999</v>
      </c>
      <c r="E28" s="218">
        <v>5888917761.46</v>
      </c>
    </row>
    <row r="29" spans="1:115">
      <c r="B29" s="128" t="s">
        <v>101</v>
      </c>
      <c r="C29" s="143" t="s">
        <v>331</v>
      </c>
      <c r="D29" s="218">
        <v>8822239814.3199997</v>
      </c>
      <c r="E29" s="218">
        <v>15287880124.519999</v>
      </c>
    </row>
    <row r="30" spans="1:115">
      <c r="B30" s="128" t="s">
        <v>260</v>
      </c>
      <c r="C30" s="143" t="s">
        <v>332</v>
      </c>
      <c r="D30" s="218">
        <v>9229066.3300000001</v>
      </c>
      <c r="E30" s="218">
        <v>13975646.49</v>
      </c>
    </row>
    <row r="31" spans="1:115">
      <c r="B31" s="128" t="s">
        <v>165</v>
      </c>
      <c r="C31" s="143" t="s">
        <v>333</v>
      </c>
      <c r="D31" s="218">
        <v>3857166447.9800019</v>
      </c>
      <c r="E31" s="218">
        <v>2907357750.2999997</v>
      </c>
    </row>
    <row r="32" spans="1:115">
      <c r="B32" s="128" t="s">
        <v>317</v>
      </c>
      <c r="C32" s="179" t="s">
        <v>297</v>
      </c>
      <c r="D32" s="184">
        <f>SUM(D28:D31)</f>
        <v>16398831000</v>
      </c>
      <c r="E32" s="184">
        <f>SUM(E28:E31)</f>
        <v>24098131282.77</v>
      </c>
    </row>
    <row r="33" spans="1:115">
      <c r="A33" t="s">
        <v>317</v>
      </c>
      <c r="B33" t="s">
        <v>317</v>
      </c>
      <c r="C33" t="s">
        <v>317</v>
      </c>
      <c r="D33" s="146"/>
      <c r="E33" s="146"/>
      <c r="BK33" s="532"/>
      <c r="BL33" s="532"/>
      <c r="BM33" s="532"/>
      <c r="BN33" s="532"/>
      <c r="BO33" s="532"/>
      <c r="BP33" s="532"/>
      <c r="BQ33" s="532"/>
      <c r="BR33" s="532"/>
      <c r="BS33" s="532"/>
      <c r="BT33" s="532"/>
      <c r="BU33" s="532"/>
      <c r="BV33" s="532"/>
      <c r="BW33" s="532"/>
      <c r="BX33" s="532"/>
      <c r="BY33" s="532"/>
      <c r="BZ33" s="532"/>
      <c r="CA33" s="532"/>
      <c r="CB33" s="532"/>
      <c r="CC33" s="532"/>
      <c r="CD33" s="532"/>
      <c r="CE33" s="532"/>
      <c r="CF33" s="532"/>
      <c r="CG33" s="532"/>
      <c r="CH33" s="532"/>
      <c r="CI33" s="532"/>
      <c r="CJ33" s="532"/>
      <c r="CK33" s="532"/>
      <c r="CL33" s="532"/>
      <c r="CM33" s="532"/>
      <c r="CN33" s="532"/>
      <c r="CO33" s="532"/>
      <c r="CP33" s="532"/>
      <c r="CQ33" s="532"/>
      <c r="CR33" s="532"/>
      <c r="CS33" s="532"/>
      <c r="CT33" s="532"/>
      <c r="CU33" s="532"/>
      <c r="CV33" s="532"/>
      <c r="CW33" s="532"/>
      <c r="CX33" s="532"/>
      <c r="CY33" s="532"/>
      <c r="CZ33" s="532"/>
      <c r="DA33" s="532"/>
      <c r="DB33" s="532"/>
      <c r="DC33" s="532"/>
      <c r="DD33" s="532"/>
      <c r="DE33" s="532"/>
      <c r="DF33" s="532"/>
      <c r="DG33" s="532"/>
      <c r="DH33" s="532"/>
      <c r="DI33" s="532"/>
      <c r="DJ33" s="532"/>
      <c r="DK33" s="532"/>
    </row>
    <row r="34" spans="1:115">
      <c r="A34" s="124"/>
    </row>
    <row r="35" spans="1:115">
      <c r="B35" s="463" t="s">
        <v>334</v>
      </c>
    </row>
    <row r="36" spans="1:115">
      <c r="E36" s="125"/>
    </row>
    <row r="37" spans="1:115">
      <c r="B37" s="126" t="s">
        <v>289</v>
      </c>
      <c r="C37" s="127" t="s">
        <v>159</v>
      </c>
      <c r="D37" s="142" t="s">
        <v>151</v>
      </c>
      <c r="E37" s="142" t="s">
        <v>150</v>
      </c>
    </row>
    <row r="38" spans="1:115" ht="25.5">
      <c r="B38" s="128" t="s">
        <v>149</v>
      </c>
      <c r="C38" s="143" t="s">
        <v>335</v>
      </c>
      <c r="D38" s="218">
        <v>20164115</v>
      </c>
      <c r="E38" s="218">
        <f>+'Disclosure working 2025'!E39</f>
        <v>54161305.640000001</v>
      </c>
    </row>
    <row r="39" spans="1:115">
      <c r="B39" s="128" t="s">
        <v>101</v>
      </c>
      <c r="C39" s="143" t="s">
        <v>336</v>
      </c>
      <c r="D39" s="218">
        <v>715368814.63</v>
      </c>
      <c r="E39" s="218">
        <f>+'Disclosure working 2025'!E40</f>
        <v>36480575.409999996</v>
      </c>
    </row>
    <row r="40" spans="1:115">
      <c r="B40" s="128" t="s">
        <v>260</v>
      </c>
      <c r="C40" s="143" t="s">
        <v>337</v>
      </c>
      <c r="D40" s="218">
        <v>0</v>
      </c>
      <c r="E40" s="218">
        <f>+'Disclosure working 2025'!E41</f>
        <v>0</v>
      </c>
    </row>
    <row r="41" spans="1:115">
      <c r="B41" s="128" t="s">
        <v>165</v>
      </c>
      <c r="C41" s="143" t="s">
        <v>338</v>
      </c>
      <c r="D41" s="218">
        <v>0</v>
      </c>
      <c r="E41" s="218">
        <f>+'Disclosure working 2025'!E42</f>
        <v>0</v>
      </c>
    </row>
    <row r="42" spans="1:115">
      <c r="B42" s="134">
        <v>5</v>
      </c>
      <c r="C42" s="143" t="s">
        <v>339</v>
      </c>
      <c r="D42" s="218">
        <v>0</v>
      </c>
      <c r="E42" s="218">
        <f>+'Disclosure working 2025'!E43</f>
        <v>0</v>
      </c>
    </row>
    <row r="43" spans="1:115">
      <c r="B43" s="134">
        <v>6</v>
      </c>
      <c r="C43" s="143" t="s">
        <v>340</v>
      </c>
      <c r="D43" s="218">
        <v>12796184403.290001</v>
      </c>
      <c r="E43" s="218">
        <f>+'Disclosure working 2025'!E44</f>
        <v>14915249234.139997</v>
      </c>
    </row>
    <row r="44" spans="1:115">
      <c r="B44" s="134">
        <v>7</v>
      </c>
      <c r="C44" s="143" t="s">
        <v>341</v>
      </c>
      <c r="D44" s="218">
        <v>16731409667.08</v>
      </c>
      <c r="E44" s="218">
        <f>+'Disclosure working 2025'!E45</f>
        <v>5089234555.5299997</v>
      </c>
    </row>
    <row r="45" spans="1:115">
      <c r="B45" s="128"/>
      <c r="C45" s="179" t="s">
        <v>297</v>
      </c>
      <c r="D45" s="184">
        <f>SUM(D38:D44)</f>
        <v>30263127000</v>
      </c>
      <c r="E45" s="184">
        <f>SUM(E38:E44)</f>
        <v>20095125670.719997</v>
      </c>
    </row>
    <row r="46" spans="1:115">
      <c r="B46" s="124"/>
      <c r="D46" s="146"/>
      <c r="E46" s="146">
        <f>+E45-BS!E13</f>
        <v>0</v>
      </c>
    </row>
    <row r="47" spans="1:115">
      <c r="A47" s="124"/>
    </row>
    <row r="48" spans="1:115">
      <c r="B48" s="463" t="s">
        <v>342</v>
      </c>
    </row>
    <row r="49" spans="1:115">
      <c r="E49" s="125"/>
    </row>
    <row r="50" spans="1:115">
      <c r="B50" s="126" t="s">
        <v>289</v>
      </c>
      <c r="C50" s="126" t="s">
        <v>159</v>
      </c>
      <c r="D50" s="126" t="s">
        <v>151</v>
      </c>
      <c r="E50" s="126" t="s">
        <v>150</v>
      </c>
    </row>
    <row r="51" spans="1:115">
      <c r="B51" s="128" t="s">
        <v>343</v>
      </c>
      <c r="C51" s="128" t="s">
        <v>344</v>
      </c>
      <c r="D51" s="129">
        <v>0</v>
      </c>
      <c r="E51" s="129">
        <v>0</v>
      </c>
    </row>
    <row r="52" spans="1:115">
      <c r="B52" s="128" t="s">
        <v>317</v>
      </c>
      <c r="C52" s="131" t="s">
        <v>297</v>
      </c>
      <c r="D52" s="132">
        <f>SUM(D51)</f>
        <v>0</v>
      </c>
      <c r="E52" s="132">
        <f>SUM(E51)</f>
        <v>0</v>
      </c>
    </row>
    <row r="53" spans="1:115">
      <c r="A53" t="s">
        <v>317</v>
      </c>
      <c r="B53" t="s">
        <v>317</v>
      </c>
      <c r="C53" t="s">
        <v>317</v>
      </c>
      <c r="D53" t="s">
        <v>317</v>
      </c>
      <c r="BK53" s="532"/>
      <c r="BL53" s="532"/>
      <c r="BM53" s="532"/>
      <c r="BN53" s="532"/>
      <c r="BO53" s="532"/>
      <c r="BP53" s="532"/>
      <c r="BQ53" s="532"/>
      <c r="BR53" s="532"/>
      <c r="BS53" s="532"/>
      <c r="BT53" s="532"/>
      <c r="BU53" s="532"/>
      <c r="BV53" s="532"/>
      <c r="BW53" s="532"/>
      <c r="BX53" s="532"/>
      <c r="BY53" s="532"/>
      <c r="BZ53" s="532"/>
      <c r="CA53" s="532"/>
      <c r="CB53" s="532"/>
      <c r="CC53" s="532"/>
      <c r="CD53" s="532"/>
      <c r="CE53" s="532"/>
      <c r="CF53" s="532"/>
      <c r="CG53" s="532"/>
      <c r="CH53" s="532"/>
      <c r="CI53" s="532"/>
      <c r="CJ53" s="532"/>
      <c r="CK53" s="532"/>
      <c r="CL53" s="532"/>
      <c r="CM53" s="532"/>
      <c r="CN53" s="532"/>
      <c r="CO53" s="532"/>
      <c r="CP53" s="532"/>
      <c r="CQ53" s="532"/>
      <c r="CR53" s="532"/>
      <c r="CS53" s="532"/>
      <c r="CT53" s="532"/>
      <c r="CU53" s="532"/>
      <c r="CV53" s="532"/>
      <c r="CW53" s="532"/>
      <c r="CX53" s="532"/>
      <c r="CY53" s="532"/>
      <c r="CZ53" s="532"/>
      <c r="DA53" s="532"/>
      <c r="DB53" s="532"/>
      <c r="DC53" s="532"/>
      <c r="DD53" s="532"/>
      <c r="DE53" s="532"/>
      <c r="DF53" s="532"/>
      <c r="DG53" s="532"/>
      <c r="DH53" s="532"/>
      <c r="DI53" s="532"/>
      <c r="DJ53" s="532"/>
      <c r="DK53" s="532"/>
    </row>
    <row r="54" spans="1:115">
      <c r="E54" s="125"/>
    </row>
    <row r="55" spans="1:115">
      <c r="E55" s="125"/>
    </row>
    <row r="56" spans="1:115">
      <c r="A56" s="124"/>
    </row>
    <row r="57" spans="1:115">
      <c r="B57" s="467" t="s">
        <v>345</v>
      </c>
    </row>
    <row r="58" spans="1:115">
      <c r="J58" s="155"/>
    </row>
    <row r="59" spans="1:115" ht="25.5">
      <c r="B59" s="126" t="s">
        <v>289</v>
      </c>
      <c r="C59" s="127" t="s">
        <v>159</v>
      </c>
      <c r="D59" s="142" t="s">
        <v>346</v>
      </c>
      <c r="E59" s="142" t="s">
        <v>347</v>
      </c>
      <c r="F59" s="142" t="s">
        <v>348</v>
      </c>
      <c r="G59" s="142" t="s">
        <v>349</v>
      </c>
      <c r="H59" s="142" t="s">
        <v>350</v>
      </c>
      <c r="I59" s="142" t="s">
        <v>341</v>
      </c>
      <c r="J59" s="180" t="s">
        <v>297</v>
      </c>
    </row>
    <row r="60" spans="1:115">
      <c r="B60" s="128" t="s">
        <v>149</v>
      </c>
      <c r="C60" s="179" t="s">
        <v>351</v>
      </c>
      <c r="D60" s="182">
        <v>102166518787.38998</v>
      </c>
      <c r="E60" s="182">
        <v>4524818506.9499817</v>
      </c>
      <c r="F60" s="182">
        <v>83413775505.240356</v>
      </c>
      <c r="G60" s="182">
        <v>2078741224.0400009</v>
      </c>
      <c r="H60" s="182">
        <v>4757191213.8564224</v>
      </c>
      <c r="I60" s="182">
        <v>9964014489.1099892</v>
      </c>
      <c r="J60" s="219">
        <f>SUM(D60:I60)</f>
        <v>206905059726.58673</v>
      </c>
      <c r="K60" s="146"/>
    </row>
    <row r="61" spans="1:115">
      <c r="B61" s="128" t="s">
        <v>101</v>
      </c>
      <c r="C61" s="143" t="s">
        <v>352</v>
      </c>
      <c r="D61" s="218">
        <f>+'Disclosure working 2025'!D66</f>
        <v>356172125545.43005</v>
      </c>
      <c r="E61" s="218">
        <f>+'Disclosure working 2025'!E66</f>
        <v>156067366470.81998</v>
      </c>
      <c r="F61" s="218">
        <f>+'Disclosure working 2025'!F66</f>
        <v>295836071211.70996</v>
      </c>
      <c r="G61" s="218">
        <f>+'Disclosure working 2025'!G66</f>
        <v>8538478093.2199993</v>
      </c>
      <c r="H61" s="218">
        <f>+'Disclosure working 2025'!H66</f>
        <v>7089734731.9400005</v>
      </c>
      <c r="I61" s="218">
        <f>+'Disclosure working 2025'!I66</f>
        <v>7634656106.8999996</v>
      </c>
      <c r="J61" s="219">
        <f>SUM(D61:I61)</f>
        <v>831338432160.0199</v>
      </c>
    </row>
    <row r="62" spans="1:115">
      <c r="B62" s="128" t="s">
        <v>260</v>
      </c>
      <c r="C62" s="143" t="s">
        <v>353</v>
      </c>
      <c r="D62" s="218">
        <f>+'Disclosure working 2025'!D67</f>
        <v>366437007859.58002</v>
      </c>
      <c r="E62" s="218">
        <f>+'Disclosure working 2025'!E67</f>
        <v>157401704954.20999</v>
      </c>
      <c r="F62" s="218">
        <f>+'Disclosure working 2025'!F67</f>
        <v>313152823844.00757</v>
      </c>
      <c r="G62" s="218">
        <f>+'Disclosure working 2025'!G67</f>
        <v>8783733405.1100006</v>
      </c>
      <c r="H62" s="218">
        <f>+'Disclosure working 2025'!H67</f>
        <v>9272273105.9700012</v>
      </c>
      <c r="I62" s="218">
        <f>+'Disclosure working 2025'!I67</f>
        <v>9077390669.0599995</v>
      </c>
      <c r="J62" s="219">
        <f>SUM(D62:I62)</f>
        <v>864124933837.93762</v>
      </c>
    </row>
    <row r="63" spans="1:115">
      <c r="B63" s="128" t="s">
        <v>165</v>
      </c>
      <c r="C63" s="179" t="s">
        <v>354</v>
      </c>
      <c r="D63" s="184">
        <f>+D60+D61-D62</f>
        <v>91901636473.240051</v>
      </c>
      <c r="E63" s="184">
        <f t="shared" ref="E63:I63" si="2">+E60+E61-E62</f>
        <v>3190480023.559967</v>
      </c>
      <c r="F63" s="184">
        <f t="shared" si="2"/>
        <v>66097022872.942749</v>
      </c>
      <c r="G63" s="184">
        <f t="shared" si="2"/>
        <v>1833485912.1499996</v>
      </c>
      <c r="H63" s="184">
        <f t="shared" si="2"/>
        <v>2574652839.8264217</v>
      </c>
      <c r="I63" s="184">
        <f t="shared" si="2"/>
        <v>8521279926.9499874</v>
      </c>
      <c r="J63" s="185">
        <f>J60+J61-J62</f>
        <v>174118558048.66907</v>
      </c>
    </row>
    <row r="64" spans="1:115">
      <c r="B64" s="128" t="s">
        <v>167</v>
      </c>
      <c r="C64" s="143" t="s">
        <v>355</v>
      </c>
      <c r="D64" s="218">
        <v>0</v>
      </c>
      <c r="E64" s="182">
        <v>0</v>
      </c>
      <c r="F64" s="182">
        <v>0</v>
      </c>
      <c r="G64" s="182">
        <v>0</v>
      </c>
      <c r="H64" s="182">
        <v>0</v>
      </c>
      <c r="I64" s="182">
        <v>0</v>
      </c>
      <c r="J64" s="183">
        <v>0</v>
      </c>
    </row>
    <row r="65" spans="1:115">
      <c r="B65" s="128" t="s">
        <v>169</v>
      </c>
      <c r="C65" s="143" t="s">
        <v>356</v>
      </c>
      <c r="D65" s="182">
        <v>0</v>
      </c>
      <c r="E65" s="182">
        <v>0</v>
      </c>
      <c r="F65" s="182">
        <v>0</v>
      </c>
      <c r="G65" s="182">
        <v>0</v>
      </c>
      <c r="H65" s="182">
        <v>0</v>
      </c>
      <c r="I65" s="182">
        <v>0</v>
      </c>
      <c r="J65" s="183">
        <v>0</v>
      </c>
    </row>
    <row r="66" spans="1:115">
      <c r="B66" s="128" t="s">
        <v>171</v>
      </c>
      <c r="C66" s="143" t="s">
        <v>357</v>
      </c>
      <c r="D66" s="184">
        <f>+D63-D64+D65</f>
        <v>91901636473.240051</v>
      </c>
      <c r="E66" s="184">
        <f t="shared" ref="E66:J66" si="3">+E63-E64+E65</f>
        <v>3190480023.559967</v>
      </c>
      <c r="F66" s="184">
        <f t="shared" si="3"/>
        <v>66097022872.942749</v>
      </c>
      <c r="G66" s="184">
        <f t="shared" si="3"/>
        <v>1833485912.1499996</v>
      </c>
      <c r="H66" s="184">
        <f t="shared" si="3"/>
        <v>2574652839.8264217</v>
      </c>
      <c r="I66" s="184">
        <f t="shared" si="3"/>
        <v>8521279926.9499874</v>
      </c>
      <c r="J66" s="184">
        <f t="shared" si="3"/>
        <v>174118558048.66907</v>
      </c>
    </row>
    <row r="67" spans="1:115">
      <c r="B67" s="128" t="s">
        <v>358</v>
      </c>
      <c r="C67" s="143" t="s">
        <v>151</v>
      </c>
      <c r="D67" s="182">
        <v>102166518787.38998</v>
      </c>
      <c r="E67" s="182">
        <v>4524818506.9499817</v>
      </c>
      <c r="F67" s="182">
        <v>83413775505.240356</v>
      </c>
      <c r="G67" s="182">
        <v>2078741224.0400009</v>
      </c>
      <c r="H67" s="182">
        <v>4757191213.8564224</v>
      </c>
      <c r="I67" s="182">
        <v>9964014489.1099892</v>
      </c>
      <c r="J67" s="183">
        <v>206905016999.99991</v>
      </c>
    </row>
    <row r="68" spans="1:115">
      <c r="B68" s="128" t="s">
        <v>359</v>
      </c>
      <c r="C68" s="143" t="s">
        <v>150</v>
      </c>
      <c r="D68" s="184"/>
      <c r="E68" s="184"/>
      <c r="F68" s="184"/>
      <c r="G68" s="184"/>
      <c r="H68" s="184"/>
      <c r="I68" s="184"/>
      <c r="J68" s="185"/>
    </row>
    <row r="69" spans="1:115">
      <c r="B69" s="124" t="s">
        <v>316</v>
      </c>
      <c r="D69" s="278">
        <v>102641329989.55</v>
      </c>
      <c r="E69" s="278">
        <v>4524818506.9499998</v>
      </c>
      <c r="F69" s="278">
        <v>83413775505.240005</v>
      </c>
      <c r="G69" s="278">
        <v>2078741224.04</v>
      </c>
      <c r="H69" s="278">
        <v>4757191213.8599997</v>
      </c>
      <c r="I69" s="278">
        <v>9963971762.5200005</v>
      </c>
    </row>
    <row r="70" spans="1:115">
      <c r="B70" s="125" t="s">
        <v>317</v>
      </c>
      <c r="D70" s="62">
        <f>+D60-D69</f>
        <v>-474811202.16001892</v>
      </c>
      <c r="E70" s="62">
        <f t="shared" ref="E70:I70" si="4">+E60-E69</f>
        <v>-1.811981201171875E-5</v>
      </c>
      <c r="F70" s="62">
        <f t="shared" si="4"/>
        <v>3.509521484375E-4</v>
      </c>
      <c r="G70" s="62">
        <f t="shared" si="4"/>
        <v>0</v>
      </c>
      <c r="H70" s="62">
        <f t="shared" si="4"/>
        <v>-3.5772323608398438E-3</v>
      </c>
      <c r="I70" s="62">
        <f t="shared" si="4"/>
        <v>42726.589988708496</v>
      </c>
    </row>
    <row r="71" spans="1:115">
      <c r="A71" s="124"/>
      <c r="D71" s="278">
        <f>+D62-D70</f>
        <v>366911819061.74005</v>
      </c>
      <c r="I71" s="115">
        <f>+I62-I70</f>
        <v>9077347942.4700108</v>
      </c>
      <c r="J71" s="62">
        <f>+J66-BS!E15</f>
        <v>0</v>
      </c>
    </row>
    <row r="72" spans="1:115">
      <c r="B72" s="463" t="s">
        <v>360</v>
      </c>
      <c r="J72" s="62">
        <v>175068180452.98999</v>
      </c>
    </row>
    <row r="73" spans="1:115">
      <c r="E73" s="125"/>
      <c r="J73" s="62">
        <f>+J66-J72</f>
        <v>-949622404.32092285</v>
      </c>
    </row>
    <row r="74" spans="1:115">
      <c r="B74" s="126" t="s">
        <v>289</v>
      </c>
      <c r="C74" s="127" t="s">
        <v>159</v>
      </c>
      <c r="D74" s="142" t="s">
        <v>150</v>
      </c>
      <c r="E74" s="142" t="s">
        <v>150</v>
      </c>
      <c r="J74" s="62">
        <f>+J73/2</f>
        <v>-474811202.16046143</v>
      </c>
    </row>
    <row r="75" spans="1:115">
      <c r="B75" s="128" t="s">
        <v>149</v>
      </c>
      <c r="C75" s="143" t="s">
        <v>361</v>
      </c>
      <c r="D75" s="218">
        <v>22824984525.32</v>
      </c>
      <c r="E75" s="218">
        <f>+'Disclosure working 2025'!E83</f>
        <v>10139536217.24</v>
      </c>
    </row>
    <row r="76" spans="1:115">
      <c r="B76" s="128" t="s">
        <v>101</v>
      </c>
      <c r="C76" s="143" t="s">
        <v>362</v>
      </c>
      <c r="D76" s="218">
        <v>280211265.23000002</v>
      </c>
      <c r="E76" s="218">
        <f>+'Disclosure working 2025'!E84</f>
        <v>6427150</v>
      </c>
    </row>
    <row r="77" spans="1:115" ht="25.5">
      <c r="B77" s="128" t="s">
        <v>363</v>
      </c>
      <c r="C77" s="143" t="s">
        <v>364</v>
      </c>
      <c r="D77" s="220">
        <v>15010905209.450008</v>
      </c>
      <c r="E77" s="218">
        <f>+'Disclosure working 2025'!E85</f>
        <v>7405536964.8800011</v>
      </c>
    </row>
    <row r="78" spans="1:115">
      <c r="B78" s="128" t="s">
        <v>165</v>
      </c>
      <c r="C78" s="143" t="s">
        <v>365</v>
      </c>
      <c r="D78" s="182">
        <v>0</v>
      </c>
      <c r="E78" s="182">
        <v>0</v>
      </c>
    </row>
    <row r="79" spans="1:115">
      <c r="B79" s="128" t="s">
        <v>317</v>
      </c>
      <c r="C79" s="179" t="s">
        <v>297</v>
      </c>
      <c r="D79" s="184">
        <f>SUM(D75:D78)</f>
        <v>38116101000.000008</v>
      </c>
      <c r="E79" s="184">
        <f>SUM(E75:E78)</f>
        <v>17551500332.120003</v>
      </c>
    </row>
    <row r="80" spans="1:115">
      <c r="A80" t="s">
        <v>317</v>
      </c>
      <c r="B80" t="s">
        <v>317</v>
      </c>
      <c r="C80" t="s">
        <v>317</v>
      </c>
      <c r="D80" s="146"/>
      <c r="E80" s="205">
        <f>+E79-BS!E16</f>
        <v>0</v>
      </c>
      <c r="BK80" s="532"/>
      <c r="BL80" s="532"/>
      <c r="BM80" s="532"/>
      <c r="BN80" s="532"/>
      <c r="BO80" s="532"/>
      <c r="BP80" s="532"/>
      <c r="BQ80" s="532"/>
      <c r="BR80" s="532"/>
      <c r="BS80" s="532"/>
      <c r="BT80" s="532"/>
      <c r="BU80" s="532"/>
      <c r="BV80" s="532"/>
      <c r="BW80" s="532"/>
      <c r="BX80" s="532"/>
      <c r="BY80" s="532"/>
      <c r="BZ80" s="532"/>
      <c r="CA80" s="532"/>
      <c r="CB80" s="532"/>
      <c r="CC80" s="532"/>
      <c r="CD80" s="532"/>
      <c r="CE80" s="532"/>
      <c r="CF80" s="532"/>
      <c r="CG80" s="532"/>
      <c r="CH80" s="532"/>
      <c r="CI80" s="532"/>
      <c r="CJ80" s="532"/>
      <c r="CK80" s="532"/>
      <c r="CL80" s="532"/>
      <c r="CM80" s="532"/>
      <c r="CN80" s="532"/>
      <c r="CO80" s="532"/>
      <c r="CP80" s="532"/>
      <c r="CQ80" s="532"/>
      <c r="CR80" s="532"/>
      <c r="CS80" s="532"/>
      <c r="CT80" s="532"/>
      <c r="CU80" s="532"/>
      <c r="CV80" s="532"/>
      <c r="CW80" s="532"/>
      <c r="CX80" s="532"/>
      <c r="CY80" s="532"/>
      <c r="CZ80" s="532"/>
      <c r="DA80" s="532"/>
      <c r="DB80" s="532"/>
      <c r="DC80" s="532"/>
      <c r="DD80" s="532"/>
      <c r="DE80" s="532"/>
      <c r="DF80" s="532"/>
      <c r="DG80" s="532"/>
      <c r="DH80" s="532"/>
      <c r="DI80" s="532"/>
      <c r="DJ80" s="532"/>
      <c r="DK80" s="532"/>
    </row>
    <row r="81" spans="1:11">
      <c r="E81" s="62"/>
    </row>
    <row r="82" spans="1:11">
      <c r="E82" s="206"/>
    </row>
    <row r="83" spans="1:11">
      <c r="A83" s="124"/>
    </row>
    <row r="84" spans="1:11">
      <c r="B84" s="124" t="s">
        <v>366</v>
      </c>
    </row>
    <row r="85" spans="1:11">
      <c r="K85" s="125"/>
    </row>
    <row r="86" spans="1:11" ht="25.5">
      <c r="B86" s="142" t="s">
        <v>289</v>
      </c>
      <c r="C86" s="142" t="s">
        <v>159</v>
      </c>
      <c r="D86" s="142" t="s">
        <v>367</v>
      </c>
      <c r="E86" s="142" t="s">
        <v>368</v>
      </c>
      <c r="F86" s="142" t="s">
        <v>369</v>
      </c>
      <c r="G86" s="142" t="s">
        <v>370</v>
      </c>
      <c r="H86" s="142" t="s">
        <v>371</v>
      </c>
      <c r="I86" s="142" t="s">
        <v>372</v>
      </c>
      <c r="J86" s="180" t="s">
        <v>373</v>
      </c>
      <c r="K86" s="142" t="s">
        <v>297</v>
      </c>
    </row>
    <row r="87" spans="1:11">
      <c r="B87" s="174" t="s">
        <v>149</v>
      </c>
      <c r="C87" s="187" t="s">
        <v>374</v>
      </c>
      <c r="D87" s="144"/>
      <c r="E87" s="144"/>
      <c r="F87" s="144"/>
      <c r="G87" s="144"/>
      <c r="H87" s="144"/>
      <c r="I87" s="144"/>
      <c r="J87" s="181"/>
      <c r="K87" s="144"/>
    </row>
    <row r="88" spans="1:11">
      <c r="B88" s="174" t="s">
        <v>147</v>
      </c>
      <c r="C88" s="187" t="s">
        <v>151</v>
      </c>
      <c r="D88" s="182">
        <v>35020082078.620003</v>
      </c>
      <c r="E88" s="182">
        <v>144174956968.42001</v>
      </c>
      <c r="F88" s="182">
        <v>204942444477.20999</v>
      </c>
      <c r="G88" s="182">
        <v>18058773982.599998</v>
      </c>
      <c r="H88" s="182">
        <v>16346393219.17</v>
      </c>
      <c r="I88" s="182">
        <v>13695489442.23</v>
      </c>
      <c r="J88" s="182">
        <v>229429332142.39999</v>
      </c>
      <c r="K88" s="182">
        <f>SUM(D88:J88)</f>
        <v>661667472310.6499</v>
      </c>
    </row>
    <row r="89" spans="1:11">
      <c r="B89" s="174" t="s">
        <v>125</v>
      </c>
      <c r="C89" s="188" t="s">
        <v>352</v>
      </c>
      <c r="D89" s="221">
        <f>SUM(D90:D94)</f>
        <v>2698304353.3000002</v>
      </c>
      <c r="E89" s="221">
        <f t="shared" ref="E89:J89" si="5">SUM(E90:E94)</f>
        <v>17868445086.870003</v>
      </c>
      <c r="F89" s="221">
        <f t="shared" si="5"/>
        <v>61929050252.900002</v>
      </c>
      <c r="G89" s="221">
        <f t="shared" si="5"/>
        <v>12248150858.721819</v>
      </c>
      <c r="H89" s="221">
        <f t="shared" si="5"/>
        <v>1540749523.7731996</v>
      </c>
      <c r="I89" s="221">
        <f t="shared" si="5"/>
        <v>2908342974.7390909</v>
      </c>
      <c r="J89" s="221">
        <f t="shared" si="5"/>
        <v>28354363179.338181</v>
      </c>
      <c r="K89" s="221">
        <f>SUM(K90:K94)</f>
        <v>127547406229.64229</v>
      </c>
    </row>
    <row r="90" spans="1:11">
      <c r="B90" s="174" t="s">
        <v>375</v>
      </c>
      <c r="C90" s="174" t="s">
        <v>376</v>
      </c>
      <c r="D90" s="182">
        <f>+'Disclosure working 2025'!D98</f>
        <v>0</v>
      </c>
      <c r="E90" s="182">
        <f>+'Disclosure working 2025'!E98</f>
        <v>9756233080.5</v>
      </c>
      <c r="F90" s="182">
        <f>+'Disclosure working 2025'!F98</f>
        <v>1654742976</v>
      </c>
      <c r="G90" s="182">
        <f>+'Disclosure working 2025'!G98</f>
        <v>0</v>
      </c>
      <c r="H90" s="182">
        <f>+'Disclosure working 2025'!H98</f>
        <v>18364364</v>
      </c>
      <c r="I90" s="182">
        <f>+'Disclosure working 2025'!I98</f>
        <v>394100504</v>
      </c>
      <c r="J90" s="182">
        <f>+'Disclosure working 2025'!J98</f>
        <v>9906133511.1499996</v>
      </c>
      <c r="K90" s="182">
        <f t="shared" ref="K90:K94" si="6">SUM(D90:J90)</f>
        <v>21729574435.650002</v>
      </c>
    </row>
    <row r="91" spans="1:11">
      <c r="B91" s="174" t="s">
        <v>377</v>
      </c>
      <c r="C91" s="174" t="s">
        <v>378</v>
      </c>
      <c r="D91" s="182">
        <f>+'Disclosure working 2025'!D99</f>
        <v>2698304353.3000002</v>
      </c>
      <c r="E91" s="182">
        <f>+'Disclosure working 2025'!E99</f>
        <v>8112212006.3700008</v>
      </c>
      <c r="F91" s="182">
        <f>+'Disclosure working 2025'!F99</f>
        <v>60274307276.900002</v>
      </c>
      <c r="G91" s="182">
        <f>+'Disclosure working 2025'!G99</f>
        <v>12248150858.721819</v>
      </c>
      <c r="H91" s="182">
        <f>+'Disclosure working 2025'!H99</f>
        <v>1522385159.7731996</v>
      </c>
      <c r="I91" s="182">
        <f>+'Disclosure working 2025'!I99</f>
        <v>2514242470.7390909</v>
      </c>
      <c r="J91" s="182">
        <f>+'Disclosure working 2025'!J99</f>
        <v>11297722556.928181</v>
      </c>
      <c r="K91" s="182">
        <f t="shared" si="6"/>
        <v>98667324682.732285</v>
      </c>
    </row>
    <row r="92" spans="1:11">
      <c r="B92" s="174" t="s">
        <v>379</v>
      </c>
      <c r="C92" s="174" t="s">
        <v>380</v>
      </c>
      <c r="D92" s="182">
        <f>+'Disclosure working 2025'!D100</f>
        <v>0</v>
      </c>
      <c r="E92" s="182">
        <f>+'Disclosure working 2025'!E100</f>
        <v>0</v>
      </c>
      <c r="F92" s="182">
        <f>+'Disclosure working 2025'!F100</f>
        <v>0</v>
      </c>
      <c r="G92" s="182">
        <f>+'Disclosure working 2025'!G100</f>
        <v>0</v>
      </c>
      <c r="H92" s="182">
        <f>+'Disclosure working 2025'!H100</f>
        <v>0</v>
      </c>
      <c r="I92" s="182">
        <f>+'Disclosure working 2025'!I100</f>
        <v>0</v>
      </c>
      <c r="J92" s="182">
        <f>+'Disclosure working 2025'!J100</f>
        <v>0</v>
      </c>
      <c r="K92" s="182">
        <f t="shared" si="6"/>
        <v>0</v>
      </c>
    </row>
    <row r="93" spans="1:11">
      <c r="B93" s="174" t="s">
        <v>381</v>
      </c>
      <c r="C93" s="174" t="s">
        <v>382</v>
      </c>
      <c r="D93" s="182">
        <f>+'Disclosure working 2025'!D101</f>
        <v>0</v>
      </c>
      <c r="E93" s="182">
        <f>+'Disclosure working 2025'!E101</f>
        <v>0</v>
      </c>
      <c r="F93" s="182">
        <f>+'Disclosure working 2025'!F101</f>
        <v>0</v>
      </c>
      <c r="G93" s="182">
        <f>+'Disclosure working 2025'!G101</f>
        <v>0</v>
      </c>
      <c r="H93" s="182">
        <f>+'Disclosure working 2025'!H101</f>
        <v>0</v>
      </c>
      <c r="I93" s="182">
        <f>+'Disclosure working 2025'!I101</f>
        <v>0</v>
      </c>
      <c r="J93" s="182">
        <f>+'Disclosure working 2025'!J101</f>
        <v>0</v>
      </c>
      <c r="K93" s="182">
        <f t="shared" si="6"/>
        <v>0</v>
      </c>
    </row>
    <row r="94" spans="1:11">
      <c r="B94" s="174" t="s">
        <v>115</v>
      </c>
      <c r="C94" s="174" t="s">
        <v>341</v>
      </c>
      <c r="D94" s="182">
        <f>+'Disclosure working 2025'!D102</f>
        <v>0</v>
      </c>
      <c r="E94" s="182">
        <f>+'Disclosure working 2025'!E102</f>
        <v>0</v>
      </c>
      <c r="F94" s="182">
        <f>+'Disclosure working 2025'!F102</f>
        <v>0</v>
      </c>
      <c r="G94" s="182">
        <f>+'Disclosure working 2025'!G102</f>
        <v>0</v>
      </c>
      <c r="H94" s="182">
        <f>+'Disclosure working 2025'!H102</f>
        <v>0</v>
      </c>
      <c r="I94" s="182">
        <f>+'Disclosure working 2025'!I102</f>
        <v>0</v>
      </c>
      <c r="J94" s="182">
        <f>+'Disclosure working 2025'!J102</f>
        <v>7150507111.2600002</v>
      </c>
      <c r="K94" s="182">
        <f t="shared" si="6"/>
        <v>7150507111.2600002</v>
      </c>
    </row>
    <row r="95" spans="1:11">
      <c r="B95" s="174" t="s">
        <v>103</v>
      </c>
      <c r="C95" s="188" t="s">
        <v>353</v>
      </c>
      <c r="D95" s="221">
        <f>SUM(D96:D101)</f>
        <v>0</v>
      </c>
      <c r="E95" s="221">
        <f t="shared" ref="E95" si="7">SUM(E96:E98)</f>
        <v>247923520.59999999</v>
      </c>
      <c r="F95" s="221">
        <f>SUM(F96:F98)</f>
        <v>2416748332.6099997</v>
      </c>
      <c r="G95" s="221">
        <f t="shared" ref="G95:J95" si="8">SUM(G96:G98)</f>
        <v>2895670105.0599999</v>
      </c>
      <c r="H95" s="221">
        <f t="shared" si="8"/>
        <v>1622213872.7099998</v>
      </c>
      <c r="I95" s="221">
        <f t="shared" si="8"/>
        <v>8004314195.71</v>
      </c>
      <c r="J95" s="221">
        <f t="shared" si="8"/>
        <v>170530043579.01556</v>
      </c>
      <c r="K95" s="221">
        <f>SUM(K96:K101)</f>
        <v>185716913605.70557</v>
      </c>
    </row>
    <row r="96" spans="1:11">
      <c r="B96" s="174" t="s">
        <v>383</v>
      </c>
      <c r="C96" s="174" t="s">
        <v>384</v>
      </c>
      <c r="D96" s="182">
        <f>+'Disclosure working 2025'!D104</f>
        <v>0</v>
      </c>
      <c r="E96" s="182">
        <f>+'Disclosure working 2025'!E104</f>
        <v>0</v>
      </c>
      <c r="F96" s="182">
        <f>+'Disclosure working 2025'!F104</f>
        <v>1077433401.75</v>
      </c>
      <c r="G96" s="182">
        <f>+'Disclosure working 2025'!G104</f>
        <v>1721869792.72</v>
      </c>
      <c r="H96" s="182">
        <f>+'Disclosure working 2025'!H104</f>
        <v>1561417348.6199999</v>
      </c>
      <c r="I96" s="182">
        <f>+'Disclosure working 2025'!I104</f>
        <v>4792847886.79</v>
      </c>
      <c r="J96" s="182">
        <f>+'Disclosure working 2025'!J104</f>
        <v>142541817291.06</v>
      </c>
      <c r="K96" s="182">
        <f t="shared" ref="K96:K101" si="9">SUM(D96:J96)</f>
        <v>151695385720.94</v>
      </c>
    </row>
    <row r="97" spans="2:11">
      <c r="B97" s="174" t="s">
        <v>385</v>
      </c>
      <c r="C97" s="174" t="s">
        <v>386</v>
      </c>
      <c r="D97" s="182">
        <f>+'Disclosure working 2025'!D105</f>
        <v>0</v>
      </c>
      <c r="E97" s="182">
        <f>+'Disclosure working 2025'!E105</f>
        <v>0</v>
      </c>
      <c r="F97" s="182">
        <f>+'Disclosure working 2025'!F105</f>
        <v>0</v>
      </c>
      <c r="G97" s="182">
        <f>+'Disclosure working 2025'!G105</f>
        <v>0</v>
      </c>
      <c r="H97" s="182">
        <f>+'Disclosure working 2025'!H105</f>
        <v>0</v>
      </c>
      <c r="I97" s="182">
        <f>+'Disclosure working 2025'!I105</f>
        <v>0</v>
      </c>
      <c r="J97" s="182">
        <f>+'Disclosure working 2025'!J105</f>
        <v>0</v>
      </c>
      <c r="K97" s="182">
        <f t="shared" si="9"/>
        <v>0</v>
      </c>
    </row>
    <row r="98" spans="2:11">
      <c r="B98" s="174" t="s">
        <v>387</v>
      </c>
      <c r="C98" s="174" t="s">
        <v>388</v>
      </c>
      <c r="D98" s="182">
        <f>+'Disclosure working 2025'!D106</f>
        <v>0</v>
      </c>
      <c r="E98" s="182">
        <f>+'Disclosure working 2025'!E106</f>
        <v>247923520.59999999</v>
      </c>
      <c r="F98" s="182">
        <f>+'Disclosure working 2025'!F106</f>
        <v>1339314930.8599999</v>
      </c>
      <c r="G98" s="182">
        <f>+'Disclosure working 2025'!G106</f>
        <v>1173800312.3399999</v>
      </c>
      <c r="H98" s="182">
        <f>+'Disclosure working 2025'!H106</f>
        <v>60796524.090000004</v>
      </c>
      <c r="I98" s="182">
        <f>+'Disclosure working 2025'!I106</f>
        <v>3211466308.9200001</v>
      </c>
      <c r="J98" s="182">
        <f>+'Disclosure working 2025'!J106</f>
        <v>27988226287.955551</v>
      </c>
      <c r="K98" s="182">
        <f t="shared" si="9"/>
        <v>34021527884.765549</v>
      </c>
    </row>
    <row r="99" spans="2:11">
      <c r="B99" s="174" t="s">
        <v>389</v>
      </c>
      <c r="C99" s="174"/>
      <c r="D99" s="182">
        <f>+'Disclosure working 2025'!D107</f>
        <v>0</v>
      </c>
      <c r="E99" s="182">
        <f>+'Disclosure working 2025'!E107</f>
        <v>0</v>
      </c>
      <c r="F99" s="182">
        <f>+'Disclosure working 2025'!F107</f>
        <v>0</v>
      </c>
      <c r="G99" s="182">
        <f>+'Disclosure working 2025'!G107</f>
        <v>0</v>
      </c>
      <c r="H99" s="182">
        <f>+'Disclosure working 2025'!H107</f>
        <v>0</v>
      </c>
      <c r="I99" s="182">
        <f>+'Disclosure working 2025'!I107</f>
        <v>0</v>
      </c>
      <c r="J99" s="182">
        <f>+'Disclosure working 2025'!J107</f>
        <v>0</v>
      </c>
      <c r="K99" s="182">
        <f t="shared" si="9"/>
        <v>0</v>
      </c>
    </row>
    <row r="100" spans="2:11">
      <c r="B100" s="174" t="s">
        <v>390</v>
      </c>
      <c r="C100" s="174" t="s">
        <v>391</v>
      </c>
      <c r="D100" s="182">
        <f>+'Disclosure working 2025'!D108</f>
        <v>0</v>
      </c>
      <c r="E100" s="182">
        <f>+'Disclosure working 2025'!E108</f>
        <v>0</v>
      </c>
      <c r="F100" s="181">
        <f>+'Disclosure working 2025'!F108</f>
        <v>15279254627.75</v>
      </c>
      <c r="G100" s="181">
        <f>+'Disclosure working 2025'!G108</f>
        <v>0</v>
      </c>
      <c r="H100" s="181">
        <f>+'Disclosure working 2025'!H108</f>
        <v>-3754314.5463635898</v>
      </c>
      <c r="I100" s="181">
        <f>+'Disclosure working 2025'!I108</f>
        <v>0</v>
      </c>
      <c r="J100" s="181">
        <f>+'Disclosure working 2025'!J108</f>
        <v>-15275500313.203636</v>
      </c>
      <c r="K100" s="182">
        <f t="shared" si="9"/>
        <v>0</v>
      </c>
    </row>
    <row r="101" spans="2:11" ht="25.5">
      <c r="B101" s="174" t="s">
        <v>392</v>
      </c>
      <c r="C101" s="174" t="s">
        <v>393</v>
      </c>
      <c r="D101" s="182">
        <f>+'Disclosure working 2025'!D109</f>
        <v>0</v>
      </c>
      <c r="E101" s="182">
        <f>+'Disclosure working 2025'!E109</f>
        <v>0</v>
      </c>
      <c r="F101" s="182">
        <f>+'Disclosure working 2025'!F109</f>
        <v>0</v>
      </c>
      <c r="G101" s="182">
        <f>+'Disclosure working 2025'!G109</f>
        <v>0</v>
      </c>
      <c r="H101" s="182">
        <f>+'Disclosure working 2025'!H109</f>
        <v>0</v>
      </c>
      <c r="I101" s="182">
        <f>+'Disclosure working 2025'!I109</f>
        <v>0</v>
      </c>
      <c r="J101" s="182">
        <f>+'Disclosure working 2025'!J109</f>
        <v>0</v>
      </c>
      <c r="K101" s="182">
        <f t="shared" si="9"/>
        <v>0</v>
      </c>
    </row>
    <row r="102" spans="2:11">
      <c r="B102" s="174" t="s">
        <v>394</v>
      </c>
      <c r="C102" s="187" t="s">
        <v>150</v>
      </c>
      <c r="D102" s="185">
        <f>+D88+D89-D95</f>
        <v>37718386431.920006</v>
      </c>
      <c r="E102" s="185">
        <f t="shared" ref="E102:K102" si="10">+E88+E89-E95</f>
        <v>161795478534.69</v>
      </c>
      <c r="F102" s="185">
        <f t="shared" si="10"/>
        <v>264454746397.5</v>
      </c>
      <c r="G102" s="185">
        <f t="shared" si="10"/>
        <v>27411254736.261814</v>
      </c>
      <c r="H102" s="185">
        <f t="shared" si="10"/>
        <v>16264928870.2332</v>
      </c>
      <c r="I102" s="185">
        <f t="shared" si="10"/>
        <v>8599518221.2590904</v>
      </c>
      <c r="J102" s="185">
        <f t="shared" si="10"/>
        <v>87253651742.722595</v>
      </c>
      <c r="K102" s="185">
        <f t="shared" si="10"/>
        <v>603497964934.58667</v>
      </c>
    </row>
    <row r="103" spans="2:11">
      <c r="B103" s="174" t="s">
        <v>101</v>
      </c>
      <c r="C103" s="187" t="s">
        <v>395</v>
      </c>
      <c r="D103" s="182"/>
      <c r="E103" s="182"/>
      <c r="F103" s="182"/>
      <c r="G103" s="182"/>
      <c r="H103" s="182"/>
      <c r="I103" s="182"/>
      <c r="J103" s="183"/>
      <c r="K103" s="182"/>
    </row>
    <row r="104" spans="2:11">
      <c r="B104" s="174" t="s">
        <v>100</v>
      </c>
      <c r="C104" s="174" t="s">
        <v>151</v>
      </c>
      <c r="D104" s="182">
        <v>6110827447.2700005</v>
      </c>
      <c r="E104" s="182">
        <v>20758165549.48</v>
      </c>
      <c r="F104" s="182">
        <v>58032385937.169998</v>
      </c>
      <c r="G104" s="182">
        <v>5873440040.5600004</v>
      </c>
      <c r="H104" s="182">
        <v>5246289288.96</v>
      </c>
      <c r="I104" s="182">
        <v>11681784735.540001</v>
      </c>
      <c r="J104" s="182">
        <v>76996067098.789993</v>
      </c>
      <c r="K104" s="182">
        <f>SUM(D104:J104)</f>
        <v>184698960097.77002</v>
      </c>
    </row>
    <row r="105" spans="2:11">
      <c r="B105" s="174" t="s">
        <v>60</v>
      </c>
      <c r="C105" s="188" t="s">
        <v>352</v>
      </c>
      <c r="D105" s="221">
        <f>SUM(D106:D108)</f>
        <v>2639488629.1999998</v>
      </c>
      <c r="E105" s="221">
        <f t="shared" ref="E105:K105" si="11">SUM(E106:E108)</f>
        <v>7976889042.4400005</v>
      </c>
      <c r="F105" s="221">
        <f t="shared" si="11"/>
        <v>23908946870.25</v>
      </c>
      <c r="G105" s="221">
        <f t="shared" si="11"/>
        <v>2640841877.7299995</v>
      </c>
      <c r="H105" s="221">
        <f t="shared" si="11"/>
        <v>646440465.07000017</v>
      </c>
      <c r="I105" s="221">
        <f t="shared" si="11"/>
        <v>3280566968.2199998</v>
      </c>
      <c r="J105" s="221">
        <f t="shared" si="11"/>
        <v>14984324524.850002</v>
      </c>
      <c r="K105" s="221">
        <f t="shared" si="11"/>
        <v>56077498377.759995</v>
      </c>
    </row>
    <row r="106" spans="2:11">
      <c r="B106" s="174" t="s">
        <v>396</v>
      </c>
      <c r="C106" s="174" t="s">
        <v>397</v>
      </c>
      <c r="D106" s="182">
        <f>+'Disclosure working 2025'!D114</f>
        <v>2639488629.1999998</v>
      </c>
      <c r="E106" s="182">
        <f>+'Disclosure working 2025'!E114</f>
        <v>7976889042.4400005</v>
      </c>
      <c r="F106" s="182">
        <f>+'Disclosure working 2025'!F114</f>
        <v>23908946870.25</v>
      </c>
      <c r="G106" s="182">
        <f>+'Disclosure working 2025'!G114</f>
        <v>2640841877.7299995</v>
      </c>
      <c r="H106" s="182">
        <f>+'Disclosure working 2025'!H114</f>
        <v>646440465.07000017</v>
      </c>
      <c r="I106" s="182">
        <f>+'Disclosure working 2025'!I114</f>
        <v>3280566968.2199998</v>
      </c>
      <c r="J106" s="182">
        <f>+'Disclosure working 2025'!J114</f>
        <v>14984324524.850002</v>
      </c>
      <c r="K106" s="182">
        <f t="shared" ref="K106:K108" si="12">SUM(D106:J106)</f>
        <v>56077498377.759995</v>
      </c>
    </row>
    <row r="107" spans="2:11">
      <c r="B107" s="174" t="s">
        <v>398</v>
      </c>
      <c r="C107" s="174" t="s">
        <v>399</v>
      </c>
      <c r="D107" s="182">
        <f>+'Disclosure working 2025'!D115</f>
        <v>0</v>
      </c>
      <c r="E107" s="182">
        <f>+'Disclosure working 2025'!E115</f>
        <v>0</v>
      </c>
      <c r="F107" s="182">
        <f>+'Disclosure working 2025'!F115</f>
        <v>0</v>
      </c>
      <c r="G107" s="182">
        <f>+'Disclosure working 2025'!G115</f>
        <v>0</v>
      </c>
      <c r="H107" s="182">
        <f>+'Disclosure working 2025'!H115</f>
        <v>0</v>
      </c>
      <c r="I107" s="182">
        <f>+'Disclosure working 2025'!I115</f>
        <v>0</v>
      </c>
      <c r="J107" s="182">
        <f>+'Disclosure working 2025'!J115</f>
        <v>0</v>
      </c>
      <c r="K107" s="182">
        <f t="shared" si="12"/>
        <v>0</v>
      </c>
    </row>
    <row r="108" spans="2:11">
      <c r="B108" s="174" t="s">
        <v>400</v>
      </c>
      <c r="C108" s="174" t="s">
        <v>401</v>
      </c>
      <c r="D108" s="182">
        <f>+'Disclosure working 2025'!D116</f>
        <v>0</v>
      </c>
      <c r="E108" s="182">
        <f>+'Disclosure working 2025'!E116</f>
        <v>0</v>
      </c>
      <c r="F108" s="182">
        <f>+'Disclosure working 2025'!F116</f>
        <v>0</v>
      </c>
      <c r="G108" s="182">
        <f>+'Disclosure working 2025'!G116</f>
        <v>0</v>
      </c>
      <c r="H108" s="182">
        <f>+'Disclosure working 2025'!H116</f>
        <v>0</v>
      </c>
      <c r="I108" s="182">
        <f>+'Disclosure working 2025'!I116</f>
        <v>0</v>
      </c>
      <c r="J108" s="182">
        <f>+'Disclosure working 2025'!J116</f>
        <v>0</v>
      </c>
      <c r="K108" s="182">
        <f t="shared" si="12"/>
        <v>0</v>
      </c>
    </row>
    <row r="109" spans="2:11">
      <c r="B109" s="174" t="s">
        <v>58</v>
      </c>
      <c r="C109" s="188" t="s">
        <v>353</v>
      </c>
      <c r="D109" s="221">
        <f>SUM(D110:D112)</f>
        <v>0</v>
      </c>
      <c r="E109" s="221">
        <f t="shared" ref="E109:K109" si="13">SUM(E110:E112)</f>
        <v>149401849.88999999</v>
      </c>
      <c r="F109" s="221">
        <f t="shared" si="13"/>
        <v>1355146497.53</v>
      </c>
      <c r="G109" s="221">
        <f t="shared" si="13"/>
        <v>1396139526.75</v>
      </c>
      <c r="H109" s="221">
        <f t="shared" si="13"/>
        <v>350570968.50999987</v>
      </c>
      <c r="I109" s="221">
        <f t="shared" si="13"/>
        <v>7124364225.8799992</v>
      </c>
      <c r="J109" s="221">
        <f t="shared" si="13"/>
        <v>56568026373.189552</v>
      </c>
      <c r="K109" s="221">
        <f t="shared" si="13"/>
        <v>66943649441.74955</v>
      </c>
    </row>
    <row r="110" spans="2:11">
      <c r="B110" s="174" t="s">
        <v>402</v>
      </c>
      <c r="C110" s="174" t="s">
        <v>403</v>
      </c>
      <c r="D110" s="182">
        <f>+'Disclosure working 2025'!D118</f>
        <v>0</v>
      </c>
      <c r="E110" s="182">
        <f>+'Disclosure working 2025'!E118</f>
        <v>149401849.88999999</v>
      </c>
      <c r="F110" s="182">
        <f>+'Disclosure working 2025'!F118</f>
        <v>1355146497.53</v>
      </c>
      <c r="G110" s="182">
        <f>+'Disclosure working 2025'!G118</f>
        <v>1396139526.75</v>
      </c>
      <c r="H110" s="182">
        <f>+'Disclosure working 2025'!H118</f>
        <v>350570968.50999987</v>
      </c>
      <c r="I110" s="182">
        <f>+'Disclosure working 2025'!I118</f>
        <v>7124364225.8799992</v>
      </c>
      <c r="J110" s="182">
        <f>+'Disclosure working 2025'!J118</f>
        <v>56568026373.189552</v>
      </c>
      <c r="K110" s="182">
        <f t="shared" ref="K110:K112" si="14">SUM(D110:J110)</f>
        <v>66943649441.74955</v>
      </c>
    </row>
    <row r="111" spans="2:11">
      <c r="B111" s="174" t="s">
        <v>404</v>
      </c>
      <c r="C111" s="174" t="s">
        <v>405</v>
      </c>
      <c r="D111" s="182">
        <f>+'Disclosure working 2025'!D119</f>
        <v>0</v>
      </c>
      <c r="E111" s="182">
        <f>+'Disclosure working 2025'!E119</f>
        <v>0</v>
      </c>
      <c r="F111" s="182">
        <f>+'Disclosure working 2025'!F119</f>
        <v>0</v>
      </c>
      <c r="G111" s="182">
        <f>+'Disclosure working 2025'!G119</f>
        <v>0</v>
      </c>
      <c r="H111" s="182">
        <f>+'Disclosure working 2025'!H119</f>
        <v>0</v>
      </c>
      <c r="I111" s="182">
        <f>+'Disclosure working 2025'!I119</f>
        <v>0</v>
      </c>
      <c r="J111" s="182">
        <f>+'Disclosure working 2025'!J119</f>
        <v>0</v>
      </c>
      <c r="K111" s="182">
        <f t="shared" si="14"/>
        <v>0</v>
      </c>
    </row>
    <row r="112" spans="2:11">
      <c r="B112" s="174" t="s">
        <v>406</v>
      </c>
      <c r="C112" s="174" t="s">
        <v>407</v>
      </c>
      <c r="D112" s="182">
        <f>+'Disclosure working 2025'!D120</f>
        <v>0</v>
      </c>
      <c r="E112" s="182">
        <f>+'Disclosure working 2025'!E120</f>
        <v>0</v>
      </c>
      <c r="F112" s="182">
        <f>+'Disclosure working 2025'!F120</f>
        <v>0</v>
      </c>
      <c r="G112" s="182">
        <f>+'Disclosure working 2025'!G120</f>
        <v>0</v>
      </c>
      <c r="H112" s="182">
        <f>+'Disclosure working 2025'!H120</f>
        <v>0</v>
      </c>
      <c r="I112" s="182">
        <f>+'Disclosure working 2025'!I120</f>
        <v>0</v>
      </c>
      <c r="J112" s="182">
        <f>+'Disclosure working 2025'!J120</f>
        <v>0</v>
      </c>
      <c r="K112" s="182">
        <f t="shared" si="14"/>
        <v>0</v>
      </c>
    </row>
    <row r="113" spans="2:12">
      <c r="B113" s="174" t="s">
        <v>34</v>
      </c>
      <c r="C113" s="188" t="s">
        <v>150</v>
      </c>
      <c r="D113" s="184">
        <f>+D104+D105-D109</f>
        <v>8750316076.4700012</v>
      </c>
      <c r="E113" s="184">
        <f t="shared" ref="E113:K113" si="15">+E104+E105-E109</f>
        <v>28585652742.029999</v>
      </c>
      <c r="F113" s="184">
        <f t="shared" si="15"/>
        <v>80586186309.889999</v>
      </c>
      <c r="G113" s="184">
        <f t="shared" si="15"/>
        <v>7118142391.54</v>
      </c>
      <c r="H113" s="184">
        <f t="shared" si="15"/>
        <v>5542158785.5200005</v>
      </c>
      <c r="I113" s="184">
        <f t="shared" si="15"/>
        <v>7837987477.8800011</v>
      </c>
      <c r="J113" s="184">
        <f t="shared" si="15"/>
        <v>35412365250.450447</v>
      </c>
      <c r="K113" s="184">
        <f t="shared" si="15"/>
        <v>173832809033.78049</v>
      </c>
    </row>
    <row r="114" spans="2:12">
      <c r="B114" s="174" t="s">
        <v>260</v>
      </c>
      <c r="C114" s="187" t="s">
        <v>408</v>
      </c>
      <c r="D114" s="182"/>
      <c r="E114" s="182"/>
      <c r="F114" s="182"/>
      <c r="G114" s="182"/>
      <c r="H114" s="182"/>
      <c r="I114" s="182"/>
      <c r="J114" s="183"/>
      <c r="K114" s="182"/>
    </row>
    <row r="115" spans="2:12">
      <c r="B115" s="174" t="s">
        <v>262</v>
      </c>
      <c r="C115" s="188" t="s">
        <v>151</v>
      </c>
      <c r="D115" s="184">
        <f>+D88-D104</f>
        <v>28909254631.350002</v>
      </c>
      <c r="E115" s="184">
        <f t="shared" ref="E115:J115" si="16">+E88-E104</f>
        <v>123416791418.94002</v>
      </c>
      <c r="F115" s="184">
        <f t="shared" si="16"/>
        <v>146910058540.03998</v>
      </c>
      <c r="G115" s="184">
        <f t="shared" si="16"/>
        <v>12185333942.039997</v>
      </c>
      <c r="H115" s="184">
        <f t="shared" si="16"/>
        <v>11100103930.209999</v>
      </c>
      <c r="I115" s="184">
        <f t="shared" si="16"/>
        <v>2013704706.6899986</v>
      </c>
      <c r="J115" s="184">
        <f t="shared" si="16"/>
        <v>152433265043.60999</v>
      </c>
      <c r="K115" s="184">
        <f>+K88-K104</f>
        <v>476968512212.87988</v>
      </c>
    </row>
    <row r="116" spans="2:12">
      <c r="B116" s="174" t="s">
        <v>271</v>
      </c>
      <c r="C116" s="174" t="s">
        <v>150</v>
      </c>
      <c r="D116" s="182">
        <f>+D102-D113</f>
        <v>28968070355.450005</v>
      </c>
      <c r="E116" s="182">
        <f t="shared" ref="E116:K116" si="17">+E102-E113</f>
        <v>133209825792.66</v>
      </c>
      <c r="F116" s="182">
        <f t="shared" si="17"/>
        <v>183868560087.60999</v>
      </c>
      <c r="G116" s="182">
        <f t="shared" si="17"/>
        <v>20293112344.721813</v>
      </c>
      <c r="H116" s="182">
        <f t="shared" si="17"/>
        <v>10722770084.7132</v>
      </c>
      <c r="I116" s="182">
        <f t="shared" si="17"/>
        <v>761530743.37908936</v>
      </c>
      <c r="J116" s="182">
        <f t="shared" si="17"/>
        <v>51841286492.272148</v>
      </c>
      <c r="K116" s="182">
        <f t="shared" si="17"/>
        <v>429665155900.80615</v>
      </c>
      <c r="L116" s="186"/>
    </row>
    <row r="117" spans="2:12">
      <c r="B117" s="124"/>
      <c r="K117" s="186"/>
    </row>
    <row r="118" spans="2:12" hidden="1">
      <c r="B118" s="125" t="s">
        <v>317</v>
      </c>
      <c r="K118" s="115"/>
    </row>
    <row r="119" spans="2:12" hidden="1">
      <c r="B119" s="467" t="s">
        <v>409</v>
      </c>
    </row>
    <row r="120" spans="2:12" hidden="1">
      <c r="K120" s="125"/>
    </row>
    <row r="121" spans="2:12" ht="25.5" hidden="1">
      <c r="B121" s="142" t="s">
        <v>289</v>
      </c>
      <c r="C121" s="142" t="s">
        <v>159</v>
      </c>
      <c r="D121" s="142" t="s">
        <v>410</v>
      </c>
      <c r="E121" s="142" t="s">
        <v>411</v>
      </c>
      <c r="F121" s="142" t="s">
        <v>412</v>
      </c>
      <c r="G121" s="142" t="s">
        <v>413</v>
      </c>
      <c r="H121" s="142" t="s">
        <v>414</v>
      </c>
      <c r="I121" s="142" t="s">
        <v>415</v>
      </c>
      <c r="J121" s="180" t="s">
        <v>416</v>
      </c>
      <c r="K121" s="142"/>
    </row>
    <row r="122" spans="2:12" hidden="1">
      <c r="B122" s="174" t="s">
        <v>149</v>
      </c>
      <c r="C122" s="187" t="s">
        <v>417</v>
      </c>
      <c r="D122" s="144"/>
      <c r="E122" s="144"/>
      <c r="F122" s="144"/>
      <c r="G122" s="144"/>
      <c r="H122" s="144"/>
      <c r="I122" s="144"/>
      <c r="J122" s="181"/>
      <c r="K122" s="144"/>
    </row>
    <row r="123" spans="2:12" hidden="1">
      <c r="B123" s="174" t="s">
        <v>147</v>
      </c>
      <c r="C123" s="174" t="s">
        <v>151</v>
      </c>
      <c r="D123" s="144">
        <v>0</v>
      </c>
      <c r="E123" s="181">
        <v>8812715792.9300003</v>
      </c>
      <c r="F123" s="181">
        <v>2282936000</v>
      </c>
      <c r="G123" s="181">
        <v>0</v>
      </c>
      <c r="H123" s="181">
        <v>0</v>
      </c>
      <c r="I123" s="181">
        <v>973000800</v>
      </c>
      <c r="J123" s="181">
        <v>88012729409.900009</v>
      </c>
      <c r="K123" s="181"/>
    </row>
    <row r="124" spans="2:12" hidden="1">
      <c r="B124" s="174" t="s">
        <v>125</v>
      </c>
      <c r="C124" s="174" t="s">
        <v>352</v>
      </c>
      <c r="D124" s="173">
        <v>0</v>
      </c>
      <c r="E124" s="225">
        <f>SUM(E125:E129)</f>
        <v>1108741095.5899999</v>
      </c>
      <c r="F124" s="225">
        <f t="shared" ref="F124:J124" si="18">SUM(F125:F129)</f>
        <v>0</v>
      </c>
      <c r="G124" s="225">
        <f t="shared" si="18"/>
        <v>0</v>
      </c>
      <c r="H124" s="225">
        <f t="shared" si="18"/>
        <v>0</v>
      </c>
      <c r="I124" s="225">
        <f t="shared" si="18"/>
        <v>0</v>
      </c>
      <c r="J124" s="225">
        <f t="shared" si="18"/>
        <v>0</v>
      </c>
      <c r="K124" s="225"/>
    </row>
    <row r="125" spans="2:12" hidden="1">
      <c r="B125" s="174" t="s">
        <v>375</v>
      </c>
      <c r="C125" s="174" t="s">
        <v>376</v>
      </c>
      <c r="D125" s="144">
        <v>0</v>
      </c>
      <c r="E125" s="181">
        <v>0</v>
      </c>
      <c r="F125" s="181">
        <v>0</v>
      </c>
      <c r="G125" s="181">
        <v>0</v>
      </c>
      <c r="H125" s="181">
        <v>0</v>
      </c>
      <c r="I125" s="181">
        <v>0</v>
      </c>
      <c r="J125" s="181">
        <v>0</v>
      </c>
      <c r="K125" s="181"/>
    </row>
    <row r="126" spans="2:12" hidden="1">
      <c r="B126" s="174" t="s">
        <v>377</v>
      </c>
      <c r="C126" s="174" t="s">
        <v>378</v>
      </c>
      <c r="D126" s="144">
        <v>0</v>
      </c>
      <c r="E126" s="181">
        <v>1108741095.5899999</v>
      </c>
      <c r="F126" s="181">
        <v>0</v>
      </c>
      <c r="G126" s="181">
        <v>0</v>
      </c>
      <c r="H126" s="181">
        <v>0</v>
      </c>
      <c r="I126" s="181">
        <v>0</v>
      </c>
      <c r="J126" s="181">
        <v>0</v>
      </c>
      <c r="K126" s="181"/>
    </row>
    <row r="127" spans="2:12" hidden="1">
      <c r="B127" s="174" t="s">
        <v>379</v>
      </c>
      <c r="C127" s="174" t="s">
        <v>380</v>
      </c>
      <c r="D127" s="144">
        <v>0</v>
      </c>
      <c r="E127" s="181">
        <v>0</v>
      </c>
      <c r="F127" s="181">
        <v>0</v>
      </c>
      <c r="G127" s="181">
        <v>0</v>
      </c>
      <c r="H127" s="181">
        <v>0</v>
      </c>
      <c r="I127" s="181">
        <v>0</v>
      </c>
      <c r="J127" s="181">
        <v>0</v>
      </c>
      <c r="K127" s="181"/>
    </row>
    <row r="128" spans="2:12" hidden="1">
      <c r="B128" s="174" t="s">
        <v>381</v>
      </c>
      <c r="C128" s="174" t="s">
        <v>382</v>
      </c>
      <c r="D128" s="144">
        <v>0</v>
      </c>
      <c r="E128" s="181">
        <v>0</v>
      </c>
      <c r="F128" s="181">
        <v>0</v>
      </c>
      <c r="G128" s="181">
        <v>0</v>
      </c>
      <c r="H128" s="181">
        <v>0</v>
      </c>
      <c r="I128" s="181">
        <v>0</v>
      </c>
      <c r="J128" s="181">
        <v>0</v>
      </c>
      <c r="K128" s="181"/>
    </row>
    <row r="129" spans="2:11" hidden="1">
      <c r="B129" s="174" t="s">
        <v>612</v>
      </c>
      <c r="C129" s="174" t="s">
        <v>341</v>
      </c>
      <c r="D129" s="144">
        <v>0</v>
      </c>
      <c r="E129" s="181">
        <v>0</v>
      </c>
      <c r="F129" s="181">
        <v>0</v>
      </c>
      <c r="G129" s="181">
        <v>0</v>
      </c>
      <c r="H129" s="181">
        <v>0</v>
      </c>
      <c r="I129" s="181">
        <v>0</v>
      </c>
      <c r="J129" s="181">
        <v>0</v>
      </c>
      <c r="K129" s="181"/>
    </row>
    <row r="130" spans="2:11" hidden="1">
      <c r="B130" s="174" t="s">
        <v>103</v>
      </c>
      <c r="C130" s="174" t="s">
        <v>353</v>
      </c>
      <c r="D130" s="173">
        <v>0</v>
      </c>
      <c r="E130" s="225">
        <f>SUM(E131:E134)</f>
        <v>1170530365.6700001</v>
      </c>
      <c r="F130" s="225">
        <f t="shared" ref="F130:J130" si="19">SUM(F131:F134)</f>
        <v>2282936000</v>
      </c>
      <c r="G130" s="225">
        <f t="shared" si="19"/>
        <v>0</v>
      </c>
      <c r="H130" s="225">
        <f t="shared" si="19"/>
        <v>0</v>
      </c>
      <c r="I130" s="225">
        <f t="shared" si="19"/>
        <v>0</v>
      </c>
      <c r="J130" s="225">
        <f t="shared" si="19"/>
        <v>8069275445.4499998</v>
      </c>
      <c r="K130" s="225"/>
    </row>
    <row r="131" spans="2:11" hidden="1">
      <c r="B131" s="174" t="s">
        <v>383</v>
      </c>
      <c r="C131" s="174" t="s">
        <v>418</v>
      </c>
      <c r="D131" s="144">
        <v>0</v>
      </c>
      <c r="E131" s="181">
        <v>0</v>
      </c>
      <c r="F131" s="181">
        <v>0</v>
      </c>
      <c r="G131" s="181">
        <v>0</v>
      </c>
      <c r="H131" s="181">
        <v>0</v>
      </c>
      <c r="I131" s="181">
        <v>0</v>
      </c>
      <c r="J131" s="181">
        <v>0</v>
      </c>
      <c r="K131" s="181"/>
    </row>
    <row r="132" spans="2:11" hidden="1">
      <c r="B132" s="174" t="s">
        <v>385</v>
      </c>
      <c r="C132" s="174" t="s">
        <v>419</v>
      </c>
      <c r="D132" s="144">
        <v>0</v>
      </c>
      <c r="E132" s="181">
        <v>0</v>
      </c>
      <c r="F132" s="181">
        <v>0</v>
      </c>
      <c r="G132" s="181">
        <v>0</v>
      </c>
      <c r="H132" s="181">
        <v>0</v>
      </c>
      <c r="I132" s="181">
        <v>0</v>
      </c>
      <c r="J132" s="181">
        <v>0</v>
      </c>
      <c r="K132" s="181"/>
    </row>
    <row r="133" spans="2:11" hidden="1">
      <c r="B133" s="174" t="s">
        <v>387</v>
      </c>
      <c r="C133" s="174" t="s">
        <v>420</v>
      </c>
      <c r="D133" s="144">
        <v>0</v>
      </c>
      <c r="E133" s="181">
        <v>0</v>
      </c>
      <c r="F133" s="181">
        <v>0</v>
      </c>
      <c r="G133" s="181">
        <v>0</v>
      </c>
      <c r="H133" s="181">
        <v>0</v>
      </c>
      <c r="I133" s="181">
        <v>0</v>
      </c>
      <c r="J133" s="181">
        <v>0</v>
      </c>
      <c r="K133" s="181"/>
    </row>
    <row r="134" spans="2:11" hidden="1">
      <c r="B134" s="174" t="s">
        <v>389</v>
      </c>
      <c r="C134" s="174" t="s">
        <v>341</v>
      </c>
      <c r="D134" s="144">
        <v>0</v>
      </c>
      <c r="E134" s="181">
        <v>1170530365.6700001</v>
      </c>
      <c r="F134" s="181">
        <v>2282936000</v>
      </c>
      <c r="G134" s="181">
        <v>0</v>
      </c>
      <c r="H134" s="181">
        <v>0</v>
      </c>
      <c r="I134" s="181">
        <v>0</v>
      </c>
      <c r="J134" s="181">
        <v>8069275445.4499998</v>
      </c>
      <c r="K134" s="181"/>
    </row>
    <row r="135" spans="2:11" hidden="1">
      <c r="B135" s="174" t="s">
        <v>390</v>
      </c>
      <c r="C135" s="174" t="s">
        <v>150</v>
      </c>
      <c r="D135" s="173">
        <f>+D123+D124-D130</f>
        <v>0</v>
      </c>
      <c r="E135" s="225">
        <f t="shared" ref="E135:J135" si="20">+E123+E124-E130</f>
        <v>8750926522.8500004</v>
      </c>
      <c r="F135" s="225">
        <f t="shared" si="20"/>
        <v>0</v>
      </c>
      <c r="G135" s="225">
        <f t="shared" si="20"/>
        <v>0</v>
      </c>
      <c r="H135" s="225">
        <f t="shared" si="20"/>
        <v>0</v>
      </c>
      <c r="I135" s="225">
        <f t="shared" si="20"/>
        <v>973000800</v>
      </c>
      <c r="J135" s="225">
        <f t="shared" si="20"/>
        <v>79943453964.450012</v>
      </c>
      <c r="K135" s="225"/>
    </row>
    <row r="136" spans="2:11" hidden="1">
      <c r="B136" s="174" t="s">
        <v>101</v>
      </c>
      <c r="C136" s="187" t="s">
        <v>421</v>
      </c>
      <c r="D136" s="144">
        <v>0</v>
      </c>
      <c r="E136" s="181">
        <v>0</v>
      </c>
      <c r="F136" s="181">
        <v>0</v>
      </c>
      <c r="G136" s="181">
        <v>0</v>
      </c>
      <c r="H136" s="181">
        <v>0</v>
      </c>
      <c r="I136" s="181">
        <v>0</v>
      </c>
      <c r="J136" s="181">
        <v>0</v>
      </c>
      <c r="K136" s="181"/>
    </row>
    <row r="137" spans="2:11" hidden="1">
      <c r="B137" s="174" t="s">
        <v>100</v>
      </c>
      <c r="C137" s="174" t="s">
        <v>151</v>
      </c>
      <c r="D137" s="144">
        <v>0</v>
      </c>
      <c r="E137" s="181">
        <v>3560974091.9300003</v>
      </c>
      <c r="F137" s="181">
        <v>984199075.16999996</v>
      </c>
      <c r="G137" s="181">
        <v>0</v>
      </c>
      <c r="H137" s="181">
        <v>0</v>
      </c>
      <c r="I137" s="181">
        <v>309612500</v>
      </c>
      <c r="J137" s="181">
        <v>42310887335.739998</v>
      </c>
      <c r="K137" s="181"/>
    </row>
    <row r="138" spans="2:11" hidden="1">
      <c r="B138" s="174" t="s">
        <v>60</v>
      </c>
      <c r="C138" s="174" t="s">
        <v>352</v>
      </c>
      <c r="D138" s="173">
        <v>0</v>
      </c>
      <c r="E138" s="225">
        <f t="shared" ref="E138:I138" si="21">SUM(E139:E141)</f>
        <v>352638077.81</v>
      </c>
      <c r="F138" s="225">
        <f t="shared" si="21"/>
        <v>0</v>
      </c>
      <c r="G138" s="225">
        <f t="shared" si="21"/>
        <v>0</v>
      </c>
      <c r="H138" s="225">
        <f t="shared" si="21"/>
        <v>0</v>
      </c>
      <c r="I138" s="225">
        <f t="shared" si="21"/>
        <v>0</v>
      </c>
      <c r="J138" s="225">
        <f>SUM(J139:J141)</f>
        <v>6622276681.6300001</v>
      </c>
      <c r="K138" s="225"/>
    </row>
    <row r="139" spans="2:11" hidden="1">
      <c r="B139" s="174" t="s">
        <v>396</v>
      </c>
      <c r="C139" s="174" t="s">
        <v>422</v>
      </c>
      <c r="D139" s="144">
        <v>0</v>
      </c>
      <c r="E139" s="224">
        <f>43243256.51+309394821.3</f>
        <v>352638077.81</v>
      </c>
      <c r="F139" s="181">
        <v>0</v>
      </c>
      <c r="G139" s="181">
        <v>0</v>
      </c>
      <c r="H139" s="181">
        <v>0</v>
      </c>
      <c r="I139" s="181">
        <v>0</v>
      </c>
      <c r="J139" s="181">
        <f>329669523.21+6298059497.52-5452339.1</f>
        <v>6622276681.6300001</v>
      </c>
      <c r="K139" s="181"/>
    </row>
    <row r="140" spans="2:11" hidden="1">
      <c r="B140" s="174" t="s">
        <v>398</v>
      </c>
      <c r="C140" s="174" t="s">
        <v>399</v>
      </c>
      <c r="D140" s="144">
        <v>0</v>
      </c>
      <c r="E140" s="181">
        <v>0</v>
      </c>
      <c r="F140" s="181">
        <v>0</v>
      </c>
      <c r="G140" s="181">
        <v>0</v>
      </c>
      <c r="H140" s="181">
        <v>0</v>
      </c>
      <c r="I140" s="181">
        <v>0</v>
      </c>
      <c r="J140" s="181">
        <v>0</v>
      </c>
      <c r="K140" s="181"/>
    </row>
    <row r="141" spans="2:11" hidden="1">
      <c r="B141" s="174" t="s">
        <v>400</v>
      </c>
      <c r="C141" s="174" t="s">
        <v>423</v>
      </c>
      <c r="D141" s="144">
        <v>0</v>
      </c>
      <c r="E141" s="181">
        <v>0</v>
      </c>
      <c r="F141" s="181">
        <v>0</v>
      </c>
      <c r="G141" s="181">
        <v>0</v>
      </c>
      <c r="H141" s="181">
        <v>0</v>
      </c>
      <c r="I141" s="181">
        <v>0</v>
      </c>
      <c r="J141" s="181">
        <v>0</v>
      </c>
      <c r="K141" s="181"/>
    </row>
    <row r="142" spans="2:11" hidden="1">
      <c r="B142" s="174" t="s">
        <v>58</v>
      </c>
      <c r="C142" s="174" t="s">
        <v>324</v>
      </c>
      <c r="D142" s="173">
        <f>SUM(D143:D145)</f>
        <v>0</v>
      </c>
      <c r="E142" s="225">
        <f t="shared" ref="E142:J142" si="22">SUM(E143:E145)</f>
        <v>900371271.94000006</v>
      </c>
      <c r="F142" s="225">
        <f t="shared" si="22"/>
        <v>984199075.16999996</v>
      </c>
      <c r="G142" s="225">
        <f t="shared" si="22"/>
        <v>0</v>
      </c>
      <c r="H142" s="225">
        <f t="shared" si="22"/>
        <v>0</v>
      </c>
      <c r="I142" s="225">
        <f t="shared" si="22"/>
        <v>0</v>
      </c>
      <c r="J142" s="225">
        <f t="shared" si="22"/>
        <v>0</v>
      </c>
      <c r="K142" s="225"/>
    </row>
    <row r="143" spans="2:11" ht="25.5" hidden="1">
      <c r="B143" s="174" t="s">
        <v>402</v>
      </c>
      <c r="C143" s="174" t="s">
        <v>424</v>
      </c>
      <c r="D143" s="144">
        <v>0</v>
      </c>
      <c r="E143" s="181">
        <v>900371271.94000006</v>
      </c>
      <c r="F143" s="181">
        <v>984199075.16999996</v>
      </c>
      <c r="G143" s="181">
        <v>0</v>
      </c>
      <c r="H143" s="181">
        <v>0</v>
      </c>
      <c r="I143" s="181">
        <v>0</v>
      </c>
      <c r="J143" s="181">
        <v>0</v>
      </c>
      <c r="K143" s="181"/>
    </row>
    <row r="144" spans="2:11" hidden="1">
      <c r="B144" s="174" t="s">
        <v>404</v>
      </c>
      <c r="C144" s="174" t="s">
        <v>405</v>
      </c>
      <c r="D144" s="144">
        <v>0</v>
      </c>
      <c r="E144" s="181">
        <v>0</v>
      </c>
      <c r="F144" s="181">
        <v>0</v>
      </c>
      <c r="G144" s="181">
        <v>0</v>
      </c>
      <c r="H144" s="181">
        <v>0</v>
      </c>
      <c r="I144" s="181">
        <v>0</v>
      </c>
      <c r="J144" s="181">
        <v>0</v>
      </c>
      <c r="K144" s="181"/>
    </row>
    <row r="145" spans="1:115" hidden="1">
      <c r="B145" s="174" t="s">
        <v>406</v>
      </c>
      <c r="C145" s="174" t="s">
        <v>407</v>
      </c>
      <c r="D145" s="144">
        <v>0</v>
      </c>
      <c r="E145" s="181">
        <v>0</v>
      </c>
      <c r="F145" s="181">
        <v>0</v>
      </c>
      <c r="G145" s="181">
        <v>0</v>
      </c>
      <c r="H145" s="181">
        <v>0</v>
      </c>
      <c r="I145" s="181">
        <v>0</v>
      </c>
      <c r="J145" s="181">
        <v>0</v>
      </c>
      <c r="K145" s="181"/>
    </row>
    <row r="146" spans="1:115" hidden="1">
      <c r="B146" s="174" t="s">
        <v>34</v>
      </c>
      <c r="C146" s="174" t="s">
        <v>150</v>
      </c>
      <c r="D146" s="173">
        <f>+D137+D138-D142</f>
        <v>0</v>
      </c>
      <c r="E146" s="225">
        <f t="shared" ref="E146:J146" si="23">+E137+E138-E142</f>
        <v>3013240897.8000002</v>
      </c>
      <c r="F146" s="225">
        <f t="shared" si="23"/>
        <v>0</v>
      </c>
      <c r="G146" s="225">
        <f t="shared" si="23"/>
        <v>0</v>
      </c>
      <c r="H146" s="225">
        <f t="shared" si="23"/>
        <v>0</v>
      </c>
      <c r="I146" s="225">
        <f t="shared" si="23"/>
        <v>309612500</v>
      </c>
      <c r="J146" s="225">
        <f t="shared" si="23"/>
        <v>48933164017.369995</v>
      </c>
      <c r="K146" s="225"/>
    </row>
    <row r="147" spans="1:115" hidden="1">
      <c r="B147" s="174" t="s">
        <v>260</v>
      </c>
      <c r="C147" s="187" t="s">
        <v>408</v>
      </c>
      <c r="D147" s="144"/>
      <c r="E147" s="181"/>
      <c r="F147" s="181"/>
      <c r="G147" s="181"/>
      <c r="H147" s="181"/>
      <c r="I147" s="181"/>
      <c r="J147" s="181"/>
      <c r="K147" s="181"/>
    </row>
    <row r="148" spans="1:115" hidden="1">
      <c r="B148" s="174" t="s">
        <v>262</v>
      </c>
      <c r="C148" s="174" t="s">
        <v>151</v>
      </c>
      <c r="D148" s="173">
        <v>0</v>
      </c>
      <c r="E148" s="225">
        <f>E123-E137</f>
        <v>5251741701</v>
      </c>
      <c r="F148" s="225">
        <f t="shared" ref="F148:J148" si="24">F123-F137</f>
        <v>1298736924.8299999</v>
      </c>
      <c r="G148" s="225">
        <f t="shared" si="24"/>
        <v>0</v>
      </c>
      <c r="H148" s="225">
        <f t="shared" si="24"/>
        <v>0</v>
      </c>
      <c r="I148" s="225">
        <f t="shared" si="24"/>
        <v>663388300</v>
      </c>
      <c r="J148" s="225">
        <f t="shared" si="24"/>
        <v>45701842074.160011</v>
      </c>
      <c r="K148" s="225"/>
      <c r="L148" s="146"/>
    </row>
    <row r="149" spans="1:115" hidden="1">
      <c r="B149" s="174" t="s">
        <v>271</v>
      </c>
      <c r="C149" s="174" t="s">
        <v>150</v>
      </c>
      <c r="D149" s="144">
        <v>0</v>
      </c>
      <c r="E149" s="181">
        <f>+E135-E146</f>
        <v>5737685625.0500002</v>
      </c>
      <c r="F149" s="181">
        <f t="shared" ref="F149:J149" si="25">+F135-F146</f>
        <v>0</v>
      </c>
      <c r="G149" s="181">
        <f t="shared" si="25"/>
        <v>0</v>
      </c>
      <c r="H149" s="181">
        <f t="shared" si="25"/>
        <v>0</v>
      </c>
      <c r="I149" s="181">
        <f t="shared" si="25"/>
        <v>663388300</v>
      </c>
      <c r="J149" s="181">
        <f t="shared" si="25"/>
        <v>31010289947.080017</v>
      </c>
      <c r="K149" s="181"/>
    </row>
    <row r="150" spans="1:115" hidden="1">
      <c r="B150" s="124" t="s">
        <v>316</v>
      </c>
      <c r="K150" s="146"/>
    </row>
    <row r="151" spans="1:115">
      <c r="A151" t="s">
        <v>317</v>
      </c>
      <c r="B151" t="s">
        <v>317</v>
      </c>
      <c r="C151" t="s">
        <v>317</v>
      </c>
      <c r="D151" t="s">
        <v>317</v>
      </c>
      <c r="K151" s="115">
        <f>K116+F169</f>
        <v>523644196423.87616</v>
      </c>
      <c r="L151" s="146"/>
      <c r="BK151" s="532"/>
      <c r="BL151" s="532"/>
      <c r="BM151" s="532"/>
      <c r="BN151" s="532"/>
      <c r="BO151" s="532"/>
      <c r="BP151" s="532"/>
      <c r="BQ151" s="532"/>
      <c r="BR151" s="532"/>
      <c r="BS151" s="532"/>
      <c r="BT151" s="532"/>
      <c r="BU151" s="532"/>
      <c r="BV151" s="532"/>
      <c r="BW151" s="532"/>
      <c r="BX151" s="532"/>
      <c r="BY151" s="532"/>
      <c r="BZ151" s="532"/>
      <c r="CA151" s="532"/>
      <c r="CB151" s="532"/>
      <c r="CC151" s="532"/>
      <c r="CD151" s="532"/>
      <c r="CE151" s="532"/>
      <c r="CF151" s="532"/>
      <c r="CG151" s="532"/>
      <c r="CH151" s="532"/>
      <c r="CI151" s="532"/>
      <c r="CJ151" s="532"/>
      <c r="CK151" s="532"/>
      <c r="CL151" s="532"/>
      <c r="CM151" s="532"/>
      <c r="CN151" s="532"/>
      <c r="CO151" s="532"/>
      <c r="CP151" s="532"/>
      <c r="CQ151" s="532"/>
      <c r="CR151" s="532"/>
      <c r="CS151" s="532"/>
      <c r="CT151" s="532"/>
      <c r="CU151" s="532"/>
      <c r="CV151" s="532"/>
      <c r="CW151" s="532"/>
      <c r="CX151" s="532"/>
      <c r="CY151" s="532"/>
      <c r="CZ151" s="532"/>
      <c r="DA151" s="532"/>
      <c r="DB151" s="532"/>
      <c r="DC151" s="532"/>
      <c r="DD151" s="532"/>
      <c r="DE151" s="532"/>
      <c r="DF151" s="532"/>
      <c r="DG151" s="532"/>
      <c r="DH151" s="532"/>
      <c r="DI151" s="532"/>
      <c r="DJ151" s="532"/>
      <c r="DK151" s="532"/>
    </row>
    <row r="152" spans="1:115">
      <c r="E152" s="125"/>
      <c r="K152" s="146">
        <f>+K151-BS!E21</f>
        <v>-4.82177734375E-3</v>
      </c>
    </row>
    <row r="153" spans="1:115">
      <c r="E153" s="125"/>
      <c r="K153" s="146"/>
    </row>
    <row r="154" spans="1:115">
      <c r="A154" s="124"/>
      <c r="K154" s="146"/>
    </row>
    <row r="155" spans="1:115">
      <c r="B155" s="124" t="s">
        <v>425</v>
      </c>
    </row>
    <row r="156" spans="1:115">
      <c r="G156" s="125"/>
    </row>
    <row r="157" spans="1:115" ht="25.5">
      <c r="B157" s="126" t="s">
        <v>289</v>
      </c>
      <c r="C157" s="126" t="s">
        <v>159</v>
      </c>
      <c r="D157" s="126" t="s">
        <v>426</v>
      </c>
      <c r="E157" s="126" t="s">
        <v>427</v>
      </c>
      <c r="F157" s="127" t="s">
        <v>428</v>
      </c>
      <c r="G157" s="142" t="s">
        <v>429</v>
      </c>
      <c r="H157" s="176"/>
      <c r="I157" s="176"/>
      <c r="J157" s="177"/>
      <c r="K157" s="479"/>
      <c r="L157" s="176"/>
    </row>
    <row r="158" spans="1:115">
      <c r="B158" s="128" t="s">
        <v>149</v>
      </c>
      <c r="C158" s="128" t="s">
        <v>689</v>
      </c>
      <c r="D158" s="465">
        <v>2024</v>
      </c>
      <c r="E158" s="136">
        <v>95</v>
      </c>
      <c r="F158" s="129">
        <v>2400937009.7299995</v>
      </c>
      <c r="G158" s="465">
        <v>2026</v>
      </c>
      <c r="H158" s="160" t="s">
        <v>628</v>
      </c>
      <c r="I158" s="161"/>
      <c r="J158" s="175"/>
      <c r="K158" s="161"/>
      <c r="L158" s="161"/>
    </row>
    <row r="159" spans="1:115">
      <c r="B159" s="128" t="s">
        <v>149</v>
      </c>
      <c r="C159" s="128" t="s">
        <v>436</v>
      </c>
      <c r="D159" s="465">
        <v>2025</v>
      </c>
      <c r="E159" s="136">
        <v>70</v>
      </c>
      <c r="F159" s="129">
        <v>2558578656.96</v>
      </c>
      <c r="G159" s="465">
        <v>2026</v>
      </c>
      <c r="H159" s="160" t="s">
        <v>628</v>
      </c>
      <c r="I159" s="161"/>
      <c r="J159" s="175"/>
      <c r="K159" s="161"/>
      <c r="L159" s="161"/>
    </row>
    <row r="160" spans="1:115">
      <c r="B160" s="128" t="s">
        <v>149</v>
      </c>
      <c r="C160" s="128" t="s">
        <v>686</v>
      </c>
      <c r="D160" s="465">
        <v>2023</v>
      </c>
      <c r="E160" s="136">
        <v>80</v>
      </c>
      <c r="F160" s="129">
        <v>30485795057.389999</v>
      </c>
      <c r="G160" s="465">
        <v>2026</v>
      </c>
      <c r="H160" s="160" t="s">
        <v>694</v>
      </c>
      <c r="I160" s="161"/>
      <c r="J160" s="175"/>
      <c r="K160" s="161"/>
      <c r="L160" s="161"/>
    </row>
    <row r="161" spans="1:12" ht="25.5">
      <c r="B161" s="128" t="s">
        <v>149</v>
      </c>
      <c r="C161" s="128" t="s">
        <v>687</v>
      </c>
      <c r="D161" s="465">
        <v>2025</v>
      </c>
      <c r="E161" s="136">
        <v>80</v>
      </c>
      <c r="F161" s="129">
        <v>30046328476.16</v>
      </c>
      <c r="G161" s="465">
        <v>2026</v>
      </c>
      <c r="H161" s="160" t="s">
        <v>694</v>
      </c>
      <c r="I161" s="161"/>
      <c r="J161" s="175"/>
      <c r="K161" s="161"/>
      <c r="L161" s="161"/>
    </row>
    <row r="162" spans="1:12" ht="25.5">
      <c r="B162" s="128" t="s">
        <v>149</v>
      </c>
      <c r="C162" s="128" t="s">
        <v>688</v>
      </c>
      <c r="D162" s="465">
        <v>2024</v>
      </c>
      <c r="E162" s="136">
        <v>80</v>
      </c>
      <c r="F162" s="129">
        <v>3042046419.0900002</v>
      </c>
      <c r="G162" s="465">
        <v>2026</v>
      </c>
      <c r="H162" s="160" t="s">
        <v>694</v>
      </c>
      <c r="I162" s="161"/>
      <c r="J162" s="175"/>
      <c r="K162" s="161"/>
      <c r="L162" s="161"/>
    </row>
    <row r="163" spans="1:12" ht="25.5">
      <c r="B163" s="128" t="s">
        <v>149</v>
      </c>
      <c r="C163" s="128" t="s">
        <v>690</v>
      </c>
      <c r="D163" s="465">
        <v>2024</v>
      </c>
      <c r="E163" s="136">
        <v>15</v>
      </c>
      <c r="F163" s="129">
        <v>4447897367.0200005</v>
      </c>
      <c r="G163" s="465">
        <v>2027</v>
      </c>
      <c r="H163" s="160" t="s">
        <v>625</v>
      </c>
      <c r="I163" s="161"/>
      <c r="J163" s="175"/>
      <c r="K163" s="161"/>
      <c r="L163" s="161"/>
    </row>
    <row r="164" spans="1:12">
      <c r="B164" s="128"/>
      <c r="C164" s="128" t="s">
        <v>642</v>
      </c>
      <c r="D164" s="465">
        <v>2024</v>
      </c>
      <c r="E164" s="136">
        <v>80</v>
      </c>
      <c r="F164" s="223">
        <v>236363636.36000001</v>
      </c>
      <c r="G164" s="465">
        <v>2027</v>
      </c>
      <c r="H164" s="160" t="s">
        <v>625</v>
      </c>
      <c r="I164" s="161"/>
      <c r="J164" s="175"/>
      <c r="K164" s="161"/>
      <c r="L164" s="161"/>
    </row>
    <row r="165" spans="1:12">
      <c r="B165" s="128"/>
      <c r="C165" s="128" t="s">
        <v>691</v>
      </c>
      <c r="D165" s="465">
        <v>2025</v>
      </c>
      <c r="E165" s="136">
        <v>80</v>
      </c>
      <c r="F165" s="223">
        <v>5933492556.9899998</v>
      </c>
      <c r="G165" s="465">
        <v>2026</v>
      </c>
      <c r="H165" s="160" t="s">
        <v>625</v>
      </c>
      <c r="I165" s="161"/>
      <c r="J165" s="175"/>
      <c r="K165" s="161"/>
      <c r="L165" s="161"/>
    </row>
    <row r="166" spans="1:12">
      <c r="B166" s="128"/>
      <c r="C166" s="128" t="s">
        <v>692</v>
      </c>
      <c r="D166" s="465">
        <v>2024</v>
      </c>
      <c r="E166" s="136">
        <v>15</v>
      </c>
      <c r="F166" s="223">
        <v>3603706898.9499998</v>
      </c>
      <c r="G166" s="465">
        <v>2027</v>
      </c>
      <c r="H166" s="160" t="s">
        <v>625</v>
      </c>
      <c r="I166" s="161"/>
      <c r="J166" s="175"/>
      <c r="K166" s="161"/>
      <c r="L166" s="161"/>
    </row>
    <row r="167" spans="1:12">
      <c r="B167" s="128"/>
      <c r="C167" s="128" t="s">
        <v>341</v>
      </c>
      <c r="D167" s="465">
        <v>2025</v>
      </c>
      <c r="E167" s="136">
        <v>80</v>
      </c>
      <c r="F167" s="223">
        <v>5447173102.5699997</v>
      </c>
      <c r="G167" s="465">
        <v>2026</v>
      </c>
      <c r="H167" s="160" t="s">
        <v>625</v>
      </c>
      <c r="I167" s="161"/>
      <c r="J167" s="175"/>
      <c r="K167" s="161"/>
      <c r="L167" s="161"/>
    </row>
    <row r="168" spans="1:12">
      <c r="B168" s="128"/>
      <c r="C168" s="128" t="s">
        <v>693</v>
      </c>
      <c r="D168" s="465">
        <v>2025</v>
      </c>
      <c r="E168" s="136">
        <v>80</v>
      </c>
      <c r="F168" s="278">
        <v>5776721341.8500004</v>
      </c>
      <c r="G168" s="465">
        <v>2026</v>
      </c>
      <c r="H168" s="160" t="s">
        <v>629</v>
      </c>
      <c r="I168" s="161"/>
      <c r="J168" s="175"/>
      <c r="K168" s="161"/>
      <c r="L168" s="161"/>
    </row>
    <row r="169" spans="1:12">
      <c r="B169" s="128" t="s">
        <v>101</v>
      </c>
      <c r="C169" s="135" t="s">
        <v>297</v>
      </c>
      <c r="D169" s="137" t="s">
        <v>317</v>
      </c>
      <c r="E169" s="137"/>
      <c r="F169" s="478">
        <f>SUM(F158:F168)</f>
        <v>93979040523.070007</v>
      </c>
      <c r="G169" s="144"/>
    </row>
    <row r="170" spans="1:12">
      <c r="B170" s="124"/>
      <c r="F170" s="146"/>
      <c r="G170" s="146"/>
    </row>
    <row r="171" spans="1:12">
      <c r="B171" s="125" t="s">
        <v>317</v>
      </c>
      <c r="F171" s="146"/>
      <c r="G171" s="146"/>
    </row>
    <row r="172" spans="1:12">
      <c r="A172" s="124"/>
    </row>
    <row r="173" spans="1:12">
      <c r="B173" s="124" t="s">
        <v>444</v>
      </c>
    </row>
    <row r="174" spans="1:12">
      <c r="I174" s="125"/>
    </row>
    <row r="175" spans="1:12">
      <c r="B175" s="126" t="s">
        <v>289</v>
      </c>
      <c r="C175" s="126" t="s">
        <v>159</v>
      </c>
      <c r="D175" s="126" t="s">
        <v>445</v>
      </c>
      <c r="E175" s="126" t="s">
        <v>446</v>
      </c>
      <c r="F175" s="126" t="s">
        <v>447</v>
      </c>
      <c r="G175" s="126" t="s">
        <v>448</v>
      </c>
      <c r="H175" s="133" t="s">
        <v>447</v>
      </c>
      <c r="I175" s="126" t="s">
        <v>448</v>
      </c>
      <c r="K175" s="138"/>
    </row>
    <row r="176" spans="1:12">
      <c r="B176" s="128" t="s">
        <v>149</v>
      </c>
      <c r="C176" s="468" t="s">
        <v>451</v>
      </c>
      <c r="D176" s="241">
        <v>5</v>
      </c>
      <c r="E176" s="241" t="s">
        <v>450</v>
      </c>
      <c r="F176" s="129"/>
      <c r="G176" s="129"/>
      <c r="H176" s="241">
        <v>1</v>
      </c>
      <c r="I176" s="241">
        <v>4818181.82</v>
      </c>
      <c r="K176" s="138"/>
    </row>
    <row r="177" spans="1:115">
      <c r="B177" s="128"/>
      <c r="C177" s="468" t="s">
        <v>452</v>
      </c>
      <c r="D177" s="241">
        <v>3</v>
      </c>
      <c r="E177" s="241" t="s">
        <v>453</v>
      </c>
      <c r="F177" s="129"/>
      <c r="G177" s="129"/>
      <c r="H177" s="241">
        <v>7</v>
      </c>
      <c r="I177" s="241">
        <v>45342922.939999998</v>
      </c>
      <c r="K177" s="138"/>
    </row>
    <row r="178" spans="1:115">
      <c r="B178" s="128"/>
      <c r="C178" s="468" t="s">
        <v>455</v>
      </c>
      <c r="D178" s="241">
        <v>5</v>
      </c>
      <c r="E178" s="241" t="s">
        <v>453</v>
      </c>
      <c r="F178" s="129"/>
      <c r="G178" s="129"/>
      <c r="H178" s="241">
        <v>41</v>
      </c>
      <c r="I178" s="241">
        <v>265579977.22</v>
      </c>
      <c r="K178" s="138"/>
    </row>
    <row r="179" spans="1:115">
      <c r="B179" s="128"/>
      <c r="C179" s="468" t="s">
        <v>456</v>
      </c>
      <c r="D179" s="241">
        <v>2</v>
      </c>
      <c r="E179" s="241" t="s">
        <v>453</v>
      </c>
      <c r="F179" s="129"/>
      <c r="G179" s="129"/>
      <c r="H179" s="241">
        <v>2</v>
      </c>
      <c r="I179" s="241">
        <v>8206896.5800000001</v>
      </c>
      <c r="K179" s="138"/>
    </row>
    <row r="180" spans="1:115">
      <c r="B180" s="128"/>
      <c r="C180" s="468" t="s">
        <v>449</v>
      </c>
      <c r="D180" s="241">
        <v>1</v>
      </c>
      <c r="E180" s="241" t="s">
        <v>453</v>
      </c>
      <c r="F180" s="129"/>
      <c r="G180" s="129"/>
      <c r="H180" s="241">
        <v>15</v>
      </c>
      <c r="I180" s="241">
        <v>44053662.670000002</v>
      </c>
      <c r="K180" s="138"/>
    </row>
    <row r="181" spans="1:115">
      <c r="B181" s="156" t="s">
        <v>101</v>
      </c>
      <c r="C181" s="157" t="s">
        <v>297</v>
      </c>
      <c r="D181" s="158" t="s">
        <v>457</v>
      </c>
      <c r="E181" s="158" t="s">
        <v>317</v>
      </c>
      <c r="F181" s="158" t="s">
        <v>457</v>
      </c>
      <c r="G181" s="158"/>
      <c r="H181" s="159" t="s">
        <v>457</v>
      </c>
      <c r="I181" s="208">
        <f>SUM(I176:I180)</f>
        <v>368001641.23000002</v>
      </c>
      <c r="K181" s="138"/>
    </row>
    <row r="182" spans="1:115">
      <c r="B182" s="124" t="s">
        <v>316</v>
      </c>
      <c r="I182" s="146"/>
    </row>
    <row r="183" spans="1:115">
      <c r="B183" s="125" t="s">
        <v>317</v>
      </c>
    </row>
    <row r="184" spans="1:115">
      <c r="A184" t="s">
        <v>317</v>
      </c>
      <c r="B184" t="s">
        <v>317</v>
      </c>
      <c r="C184" t="s">
        <v>317</v>
      </c>
      <c r="D184" t="s">
        <v>317</v>
      </c>
      <c r="BK184" s="532"/>
      <c r="BL184" s="532"/>
      <c r="BM184" s="532"/>
      <c r="BN184" s="532"/>
      <c r="BO184" s="532"/>
      <c r="BP184" s="532"/>
      <c r="BQ184" s="532"/>
      <c r="BR184" s="532"/>
      <c r="BS184" s="532"/>
      <c r="BT184" s="532"/>
      <c r="BU184" s="532"/>
      <c r="BV184" s="532"/>
      <c r="BW184" s="532"/>
      <c r="BX184" s="532"/>
      <c r="BY184" s="532"/>
      <c r="BZ184" s="532"/>
      <c r="CA184" s="532"/>
      <c r="CB184" s="532"/>
      <c r="CC184" s="532"/>
      <c r="CD184" s="532"/>
      <c r="CE184" s="532"/>
      <c r="CF184" s="532"/>
      <c r="CG184" s="532"/>
      <c r="CH184" s="532"/>
      <c r="CI184" s="532"/>
      <c r="CJ184" s="532"/>
      <c r="CK184" s="532"/>
      <c r="CL184" s="532"/>
      <c r="CM184" s="532"/>
      <c r="CN184" s="532"/>
      <c r="CO184" s="532"/>
      <c r="CP184" s="532"/>
      <c r="CQ184" s="532"/>
      <c r="CR184" s="532"/>
      <c r="CS184" s="532"/>
      <c r="CT184" s="532"/>
      <c r="CU184" s="532"/>
      <c r="CV184" s="532"/>
      <c r="CW184" s="532"/>
      <c r="CX184" s="532"/>
      <c r="CY184" s="532"/>
      <c r="CZ184" s="532"/>
      <c r="DA184" s="532"/>
      <c r="DB184" s="532"/>
      <c r="DC184" s="532"/>
      <c r="DD184" s="532"/>
      <c r="DE184" s="532"/>
      <c r="DF184" s="532"/>
      <c r="DG184" s="532"/>
      <c r="DH184" s="532"/>
      <c r="DI184" s="532"/>
      <c r="DJ184" s="532"/>
      <c r="DK184" s="532"/>
    </row>
    <row r="185" spans="1:115">
      <c r="E185" s="125"/>
    </row>
    <row r="186" spans="1:115">
      <c r="E186" s="125"/>
    </row>
    <row r="187" spans="1:115">
      <c r="A187" s="124"/>
    </row>
    <row r="188" spans="1:115">
      <c r="B188" s="124" t="s">
        <v>458</v>
      </c>
    </row>
    <row r="189" spans="1:115">
      <c r="E189" s="125"/>
    </row>
    <row r="190" spans="1:115">
      <c r="B190" s="126" t="s">
        <v>289</v>
      </c>
      <c r="C190" s="126" t="s">
        <v>159</v>
      </c>
      <c r="D190" s="127" t="s">
        <v>151</v>
      </c>
      <c r="E190" s="142" t="s">
        <v>150</v>
      </c>
    </row>
    <row r="191" spans="1:115">
      <c r="B191" s="128" t="s">
        <v>149</v>
      </c>
      <c r="C191" s="139" t="s">
        <v>459</v>
      </c>
      <c r="D191" s="130"/>
      <c r="E191" s="182"/>
    </row>
    <row r="192" spans="1:115" ht="25.5">
      <c r="B192" s="128">
        <v>2</v>
      </c>
      <c r="C192" s="128" t="s">
        <v>614</v>
      </c>
      <c r="D192" s="130"/>
      <c r="E192" s="182">
        <v>10875584000</v>
      </c>
    </row>
    <row r="193" spans="1:115">
      <c r="B193" s="128" t="s">
        <v>317</v>
      </c>
      <c r="C193" s="140" t="s">
        <v>297</v>
      </c>
      <c r="D193" s="141">
        <f>SUM(D191:D192)</f>
        <v>0</v>
      </c>
      <c r="E193" s="209">
        <f>SUM(E191:E192)</f>
        <v>10875584000</v>
      </c>
    </row>
    <row r="194" spans="1:115">
      <c r="B194" s="124"/>
    </row>
    <row r="195" spans="1:115">
      <c r="B195" s="125" t="s">
        <v>317</v>
      </c>
    </row>
    <row r="196" spans="1:115">
      <c r="A196" t="s">
        <v>317</v>
      </c>
      <c r="B196" t="s">
        <v>317</v>
      </c>
      <c r="C196" t="s">
        <v>317</v>
      </c>
      <c r="D196" t="s">
        <v>317</v>
      </c>
      <c r="BK196" s="532"/>
      <c r="BL196" s="532"/>
      <c r="BM196" s="532"/>
      <c r="BN196" s="532"/>
      <c r="BO196" s="532"/>
      <c r="BP196" s="532"/>
      <c r="BQ196" s="532"/>
      <c r="BR196" s="532"/>
      <c r="BS196" s="532"/>
      <c r="BT196" s="532"/>
      <c r="BU196" s="532"/>
      <c r="BV196" s="532"/>
      <c r="BW196" s="532"/>
      <c r="BX196" s="532"/>
      <c r="BY196" s="532"/>
      <c r="BZ196" s="532"/>
      <c r="CA196" s="532"/>
      <c r="CB196" s="532"/>
      <c r="CC196" s="532"/>
      <c r="CD196" s="532"/>
      <c r="CE196" s="532"/>
      <c r="CF196" s="532"/>
      <c r="CG196" s="532"/>
      <c r="CH196" s="532"/>
      <c r="CI196" s="532"/>
      <c r="CJ196" s="532"/>
      <c r="CK196" s="532"/>
      <c r="CL196" s="532"/>
      <c r="CM196" s="532"/>
      <c r="CN196" s="532"/>
      <c r="CO196" s="532"/>
      <c r="CP196" s="532"/>
      <c r="CQ196" s="532"/>
      <c r="CR196" s="532"/>
      <c r="CS196" s="532"/>
      <c r="CT196" s="532"/>
      <c r="CU196" s="532"/>
      <c r="CV196" s="532"/>
      <c r="CW196" s="532"/>
      <c r="CX196" s="532"/>
      <c r="CY196" s="532"/>
      <c r="CZ196" s="532"/>
      <c r="DA196" s="532"/>
      <c r="DB196" s="532"/>
      <c r="DC196" s="532"/>
      <c r="DD196" s="532"/>
      <c r="DE196" s="532"/>
      <c r="DF196" s="532"/>
      <c r="DG196" s="532"/>
      <c r="DH196" s="532"/>
      <c r="DI196" s="532"/>
      <c r="DJ196" s="532"/>
      <c r="DK196" s="532"/>
    </row>
    <row r="197" spans="1:115">
      <c r="E197" s="125"/>
    </row>
    <row r="198" spans="1:115">
      <c r="E198" s="125"/>
    </row>
    <row r="199" spans="1:115">
      <c r="A199" s="124"/>
    </row>
    <row r="200" spans="1:115">
      <c r="B200" s="458" t="s">
        <v>460</v>
      </c>
    </row>
    <row r="201" spans="1:115">
      <c r="E201" s="125"/>
    </row>
    <row r="202" spans="1:115">
      <c r="B202" s="142" t="s">
        <v>289</v>
      </c>
      <c r="C202" s="142" t="s">
        <v>159</v>
      </c>
      <c r="D202" s="142" t="s">
        <v>151</v>
      </c>
      <c r="E202" s="189" t="s">
        <v>150</v>
      </c>
    </row>
    <row r="203" spans="1:115">
      <c r="B203" s="174" t="s">
        <v>343</v>
      </c>
      <c r="C203" s="174" t="s">
        <v>461</v>
      </c>
      <c r="D203" s="182">
        <v>51714438000</v>
      </c>
      <c r="E203" s="181">
        <v>17207781382.819901</v>
      </c>
    </row>
    <row r="204" spans="1:115">
      <c r="B204" s="174" t="s">
        <v>322</v>
      </c>
      <c r="C204" s="174" t="s">
        <v>462</v>
      </c>
      <c r="D204" s="182">
        <v>0</v>
      </c>
      <c r="E204" s="182">
        <v>0</v>
      </c>
    </row>
    <row r="205" spans="1:115">
      <c r="B205" s="174" t="s">
        <v>463</v>
      </c>
      <c r="C205" s="174"/>
      <c r="D205" s="182"/>
      <c r="E205" s="182">
        <v>0</v>
      </c>
    </row>
    <row r="206" spans="1:115">
      <c r="B206" s="174" t="s">
        <v>317</v>
      </c>
      <c r="C206" s="188" t="s">
        <v>297</v>
      </c>
      <c r="D206" s="184">
        <f>SUM(D203:D205)</f>
        <v>51714438000</v>
      </c>
      <c r="E206" s="184">
        <f>SUM(E203:E205)</f>
        <v>17207781382.819901</v>
      </c>
    </row>
    <row r="207" spans="1:115">
      <c r="A207" t="s">
        <v>317</v>
      </c>
      <c r="B207" t="s">
        <v>317</v>
      </c>
      <c r="C207" t="s">
        <v>317</v>
      </c>
      <c r="D207" s="146"/>
      <c r="E207" s="146"/>
      <c r="BK207" s="532"/>
      <c r="BL207" s="532"/>
      <c r="BM207" s="532"/>
      <c r="BN207" s="532"/>
      <c r="BO207" s="532"/>
      <c r="BP207" s="532"/>
      <c r="BQ207" s="532"/>
      <c r="BR207" s="532"/>
      <c r="BS207" s="532"/>
      <c r="BT207" s="532"/>
      <c r="BU207" s="532"/>
      <c r="BV207" s="532"/>
      <c r="BW207" s="532"/>
      <c r="BX207" s="532"/>
      <c r="BY207" s="532"/>
      <c r="BZ207" s="532"/>
      <c r="CA207" s="532"/>
      <c r="CB207" s="532"/>
      <c r="CC207" s="532"/>
      <c r="CD207" s="532"/>
      <c r="CE207" s="532"/>
      <c r="CF207" s="532"/>
      <c r="CG207" s="532"/>
      <c r="CH207" s="532"/>
      <c r="CI207" s="532"/>
      <c r="CJ207" s="532"/>
      <c r="CK207" s="532"/>
      <c r="CL207" s="532"/>
      <c r="CM207" s="532"/>
      <c r="CN207" s="532"/>
      <c r="CO207" s="532"/>
      <c r="CP207" s="532"/>
      <c r="CQ207" s="532"/>
      <c r="CR207" s="532"/>
      <c r="CS207" s="532"/>
      <c r="CT207" s="532"/>
      <c r="CU207" s="532"/>
      <c r="CV207" s="532"/>
      <c r="CW207" s="532"/>
      <c r="CX207" s="532"/>
      <c r="CY207" s="532"/>
      <c r="CZ207" s="532"/>
      <c r="DA207" s="532"/>
      <c r="DB207" s="532"/>
      <c r="DC207" s="532"/>
      <c r="DD207" s="532"/>
      <c r="DE207" s="532"/>
      <c r="DF207" s="532"/>
      <c r="DG207" s="532"/>
      <c r="DH207" s="532"/>
      <c r="DI207" s="532"/>
      <c r="DJ207" s="532"/>
      <c r="DK207" s="532"/>
    </row>
    <row r="208" spans="1:115">
      <c r="A208" s="124"/>
    </row>
    <row r="209" spans="1:115">
      <c r="B209" s="458" t="s">
        <v>464</v>
      </c>
    </row>
    <row r="210" spans="1:115">
      <c r="E210" s="125"/>
    </row>
    <row r="211" spans="1:115">
      <c r="B211" s="142" t="s">
        <v>289</v>
      </c>
      <c r="C211" s="142" t="s">
        <v>159</v>
      </c>
      <c r="D211" s="142" t="s">
        <v>151</v>
      </c>
      <c r="E211" s="142" t="s">
        <v>150</v>
      </c>
    </row>
    <row r="212" spans="1:115">
      <c r="B212" s="174" t="s">
        <v>343</v>
      </c>
      <c r="C212" s="190" t="s">
        <v>465</v>
      </c>
      <c r="D212" s="218">
        <v>1198551777.98</v>
      </c>
      <c r="E212" s="461">
        <v>655326000</v>
      </c>
    </row>
    <row r="213" spans="1:115">
      <c r="B213" s="174" t="s">
        <v>322</v>
      </c>
      <c r="C213" s="190" t="s">
        <v>466</v>
      </c>
      <c r="D213" s="218">
        <v>4431078814.6000004</v>
      </c>
      <c r="E213" s="461">
        <v>2847957916.7399998</v>
      </c>
    </row>
    <row r="214" spans="1:115">
      <c r="B214" s="174" t="s">
        <v>463</v>
      </c>
      <c r="C214" s="190" t="s">
        <v>467</v>
      </c>
      <c r="D214" s="218">
        <v>1055847592.71</v>
      </c>
      <c r="E214" s="461">
        <v>21326159.379999999</v>
      </c>
    </row>
    <row r="215" spans="1:115">
      <c r="B215" s="174" t="s">
        <v>468</v>
      </c>
      <c r="C215" s="190" t="s">
        <v>469</v>
      </c>
      <c r="D215" s="218">
        <v>7890726298.8699999</v>
      </c>
      <c r="E215" s="461">
        <v>1891098141.8800001</v>
      </c>
    </row>
    <row r="216" spans="1:115">
      <c r="B216" s="174" t="s">
        <v>470</v>
      </c>
      <c r="C216" s="190" t="s">
        <v>471</v>
      </c>
      <c r="D216" s="218">
        <v>937860955.55999959</v>
      </c>
      <c r="E216" s="461">
        <v>53107437.82</v>
      </c>
    </row>
    <row r="217" spans="1:115">
      <c r="B217" s="174" t="s">
        <v>472</v>
      </c>
      <c r="C217" s="190" t="s">
        <v>473</v>
      </c>
      <c r="D217" s="218">
        <v>904592560.27999997</v>
      </c>
      <c r="E217" s="461">
        <v>753269250.76000011</v>
      </c>
    </row>
    <row r="218" spans="1:115">
      <c r="B218" s="174" t="s">
        <v>317</v>
      </c>
      <c r="C218" s="188" t="s">
        <v>297</v>
      </c>
      <c r="D218" s="184">
        <f>SUM(D212:D217)</f>
        <v>16418658000</v>
      </c>
      <c r="E218" s="184">
        <f>SUM(E212:E217)</f>
        <v>6222084906.5799999</v>
      </c>
    </row>
    <row r="219" spans="1:115">
      <c r="A219" t="s">
        <v>317</v>
      </c>
      <c r="B219" t="s">
        <v>317</v>
      </c>
      <c r="C219" t="s">
        <v>317</v>
      </c>
      <c r="D219" s="146"/>
      <c r="E219" s="62">
        <f>+E218-BS!E37</f>
        <v>0</v>
      </c>
      <c r="BK219" s="532"/>
      <c r="BL219" s="532"/>
      <c r="BM219" s="532"/>
      <c r="BN219" s="532"/>
      <c r="BO219" s="532"/>
      <c r="BP219" s="532"/>
      <c r="BQ219" s="532"/>
      <c r="BR219" s="532"/>
      <c r="BS219" s="532"/>
      <c r="BT219" s="532"/>
      <c r="BU219" s="532"/>
      <c r="BV219" s="532"/>
      <c r="BW219" s="532"/>
      <c r="BX219" s="532"/>
      <c r="BY219" s="532"/>
      <c r="BZ219" s="532"/>
      <c r="CA219" s="532"/>
      <c r="CB219" s="532"/>
      <c r="CC219" s="532"/>
      <c r="CD219" s="532"/>
      <c r="CE219" s="532"/>
      <c r="CF219" s="532"/>
      <c r="CG219" s="532"/>
      <c r="CH219" s="532"/>
      <c r="CI219" s="532"/>
      <c r="CJ219" s="532"/>
      <c r="CK219" s="532"/>
      <c r="CL219" s="532"/>
      <c r="CM219" s="532"/>
      <c r="CN219" s="532"/>
      <c r="CO219" s="532"/>
      <c r="CP219" s="532"/>
      <c r="CQ219" s="532"/>
      <c r="CR219" s="532"/>
      <c r="CS219" s="532"/>
      <c r="CT219" s="532"/>
      <c r="CU219" s="532"/>
      <c r="CV219" s="532"/>
      <c r="CW219" s="532"/>
      <c r="CX219" s="532"/>
      <c r="CY219" s="532"/>
      <c r="CZ219" s="532"/>
      <c r="DA219" s="532"/>
      <c r="DB219" s="532"/>
      <c r="DC219" s="532"/>
      <c r="DD219" s="532"/>
      <c r="DE219" s="532"/>
      <c r="DF219" s="532"/>
      <c r="DG219" s="532"/>
      <c r="DH219" s="532"/>
      <c r="DI219" s="532"/>
      <c r="DJ219" s="532"/>
      <c r="DK219" s="532"/>
    </row>
    <row r="220" spans="1:115">
      <c r="A220" s="124"/>
    </row>
    <row r="221" spans="1:115">
      <c r="B221" s="458" t="s">
        <v>474</v>
      </c>
    </row>
    <row r="222" spans="1:115">
      <c r="D222" s="533" t="s">
        <v>151</v>
      </c>
      <c r="E222" s="534"/>
      <c r="F222" s="533" t="s">
        <v>150</v>
      </c>
      <c r="G222" s="534"/>
    </row>
    <row r="223" spans="1:115">
      <c r="B223" s="126" t="s">
        <v>289</v>
      </c>
      <c r="C223" s="127" t="s">
        <v>159</v>
      </c>
      <c r="D223" s="142" t="s">
        <v>475</v>
      </c>
      <c r="E223" s="142" t="s">
        <v>476</v>
      </c>
      <c r="F223" s="142" t="s">
        <v>475</v>
      </c>
      <c r="G223" s="142" t="s">
        <v>476</v>
      </c>
    </row>
    <row r="224" spans="1:115">
      <c r="B224" s="128" t="s">
        <v>343</v>
      </c>
      <c r="C224" s="143" t="s">
        <v>461</v>
      </c>
      <c r="D224" s="181">
        <v>22504787000</v>
      </c>
      <c r="E224" s="181">
        <v>1636363.7161026199</v>
      </c>
      <c r="F224" s="181">
        <v>6514666666.6199999</v>
      </c>
      <c r="G224" s="181">
        <v>0</v>
      </c>
    </row>
    <row r="225" spans="1:115">
      <c r="B225" s="128" t="s">
        <v>322</v>
      </c>
      <c r="C225" s="143" t="s">
        <v>462</v>
      </c>
      <c r="D225" s="182">
        <v>0</v>
      </c>
      <c r="E225" s="182">
        <v>0</v>
      </c>
      <c r="F225" s="182">
        <v>0</v>
      </c>
      <c r="G225" s="144">
        <v>0</v>
      </c>
    </row>
    <row r="226" spans="1:115">
      <c r="B226" s="128" t="s">
        <v>463</v>
      </c>
      <c r="C226" s="143"/>
      <c r="D226" s="182">
        <v>0</v>
      </c>
      <c r="E226" s="182">
        <v>0</v>
      </c>
      <c r="F226" s="182">
        <v>0</v>
      </c>
      <c r="G226" s="144">
        <v>0</v>
      </c>
    </row>
    <row r="227" spans="1:115">
      <c r="B227" s="128" t="s">
        <v>317</v>
      </c>
      <c r="C227" s="191" t="s">
        <v>297</v>
      </c>
      <c r="D227" s="184">
        <f>SUM(D224:D226)</f>
        <v>22504787000</v>
      </c>
      <c r="E227" s="184">
        <f t="shared" ref="E227:G227" si="26">SUM(E224:E226)</f>
        <v>1636363.7161026199</v>
      </c>
      <c r="F227" s="184">
        <f t="shared" si="26"/>
        <v>6514666666.6199999</v>
      </c>
      <c r="G227" s="184">
        <f t="shared" si="26"/>
        <v>0</v>
      </c>
    </row>
    <row r="228" spans="1:115">
      <c r="A228" t="s">
        <v>317</v>
      </c>
      <c r="B228" t="s">
        <v>317</v>
      </c>
      <c r="C228" t="s">
        <v>317</v>
      </c>
      <c r="D228" s="146"/>
      <c r="F228" s="146"/>
      <c r="BK228" s="532"/>
      <c r="BL228" s="532"/>
      <c r="BM228" s="532"/>
      <c r="BN228" s="532"/>
      <c r="BO228" s="532"/>
      <c r="BP228" s="532"/>
      <c r="BQ228" s="532"/>
      <c r="BR228" s="532"/>
      <c r="BS228" s="532"/>
      <c r="BT228" s="532"/>
      <c r="BU228" s="532"/>
      <c r="BV228" s="532"/>
      <c r="BW228" s="532"/>
      <c r="BX228" s="532"/>
      <c r="BY228" s="532"/>
      <c r="BZ228" s="532"/>
      <c r="CA228" s="532"/>
      <c r="CB228" s="532"/>
      <c r="CC228" s="532"/>
      <c r="CD228" s="532"/>
      <c r="CE228" s="532"/>
      <c r="CF228" s="532"/>
      <c r="CG228" s="532"/>
      <c r="CH228" s="532"/>
      <c r="CI228" s="532"/>
      <c r="CJ228" s="532"/>
      <c r="CK228" s="532"/>
      <c r="CL228" s="532"/>
      <c r="CM228" s="532"/>
      <c r="CN228" s="532"/>
      <c r="CO228" s="532"/>
      <c r="CP228" s="532"/>
      <c r="CQ228" s="532"/>
      <c r="CR228" s="532"/>
      <c r="CS228" s="532"/>
      <c r="CT228" s="532"/>
      <c r="CU228" s="532"/>
      <c r="CV228" s="532"/>
      <c r="CW228" s="532"/>
      <c r="CX228" s="532"/>
      <c r="CY228" s="532"/>
      <c r="CZ228" s="532"/>
      <c r="DA228" s="532"/>
      <c r="DB228" s="532"/>
      <c r="DC228" s="532"/>
      <c r="DD228" s="532"/>
      <c r="DE228" s="532"/>
      <c r="DF228" s="532"/>
      <c r="DG228" s="532"/>
      <c r="DH228" s="532"/>
      <c r="DI228" s="532"/>
      <c r="DJ228" s="532"/>
      <c r="DK228" s="532"/>
    </row>
    <row r="229" spans="1:115">
      <c r="A229" s="124"/>
    </row>
    <row r="230" spans="1:115">
      <c r="B230" s="467" t="s">
        <v>477</v>
      </c>
    </row>
    <row r="231" spans="1:115">
      <c r="H231" s="125"/>
    </row>
    <row r="232" spans="1:115" ht="38.25">
      <c r="B232" s="142" t="s">
        <v>289</v>
      </c>
      <c r="C232" s="142" t="s">
        <v>159</v>
      </c>
      <c r="D232" s="142" t="s">
        <v>151</v>
      </c>
      <c r="E232" s="142" t="s">
        <v>323</v>
      </c>
      <c r="F232" s="142" t="s">
        <v>478</v>
      </c>
      <c r="G232" s="142" t="s">
        <v>479</v>
      </c>
      <c r="H232" s="142" t="s">
        <v>150</v>
      </c>
    </row>
    <row r="233" spans="1:115">
      <c r="B233" s="174" t="s">
        <v>343</v>
      </c>
      <c r="C233" s="174" t="s">
        <v>480</v>
      </c>
      <c r="D233" s="182">
        <v>1187111722.5799999</v>
      </c>
      <c r="E233" s="218">
        <f>+'Disclosure working 2025'!E250</f>
        <v>656895927.88</v>
      </c>
      <c r="F233" s="218">
        <f>+'Disclosure working 2025'!F250</f>
        <v>1336500863.3099999</v>
      </c>
      <c r="G233" s="182">
        <v>0</v>
      </c>
      <c r="H233" s="182">
        <f>+D233+E233-F233</f>
        <v>507506787.1500001</v>
      </c>
    </row>
    <row r="234" spans="1:115">
      <c r="B234" s="174" t="s">
        <v>322</v>
      </c>
      <c r="C234" s="174" t="s">
        <v>481</v>
      </c>
      <c r="D234" s="182">
        <v>273590824.68000001</v>
      </c>
      <c r="E234" s="218">
        <f>+'Disclosure working 2025'!E251</f>
        <v>0</v>
      </c>
      <c r="F234" s="218">
        <f>+'Disclosure working 2025'!F251</f>
        <v>448023601.17000002</v>
      </c>
      <c r="G234" s="182">
        <v>0</v>
      </c>
      <c r="H234" s="182">
        <f t="shared" ref="H234:H237" si="27">+D234+E234-F234</f>
        <v>-174432776.49000001</v>
      </c>
    </row>
    <row r="235" spans="1:115">
      <c r="B235" s="174" t="s">
        <v>463</v>
      </c>
      <c r="C235" s="145" t="s">
        <v>341</v>
      </c>
      <c r="D235" s="182">
        <v>11302889056.199999</v>
      </c>
      <c r="E235" s="218">
        <f>+'Disclosure working 2025'!E252</f>
        <v>153789397.26999998</v>
      </c>
      <c r="F235" s="218">
        <f>+'Disclosure working 2025'!F252</f>
        <v>3677852259.2399998</v>
      </c>
      <c r="G235" s="182">
        <v>0</v>
      </c>
      <c r="H235" s="182">
        <f t="shared" si="27"/>
        <v>7778826194.2299995</v>
      </c>
    </row>
    <row r="236" spans="1:115">
      <c r="B236" s="174"/>
      <c r="C236" s="145" t="s">
        <v>482</v>
      </c>
      <c r="D236" s="182">
        <v>734162519.49000001</v>
      </c>
      <c r="E236" s="218">
        <f>+'Disclosure working 2025'!E253</f>
        <v>0</v>
      </c>
      <c r="F236" s="218">
        <f>+'Disclosure working 2025'!F253</f>
        <v>0</v>
      </c>
      <c r="G236" s="182">
        <v>0</v>
      </c>
      <c r="H236" s="182">
        <f t="shared" si="27"/>
        <v>734162519.49000001</v>
      </c>
    </row>
    <row r="237" spans="1:115">
      <c r="B237" s="174"/>
      <c r="C237" s="145" t="s">
        <v>483</v>
      </c>
      <c r="D237" s="182">
        <v>671766478</v>
      </c>
      <c r="E237" s="218">
        <f>+'Disclosure working 2025'!E254</f>
        <v>0</v>
      </c>
      <c r="F237" s="218">
        <f>+'Disclosure working 2025'!F254</f>
        <v>0</v>
      </c>
      <c r="G237" s="182">
        <v>0</v>
      </c>
      <c r="H237" s="182">
        <f t="shared" si="27"/>
        <v>671766478</v>
      </c>
    </row>
    <row r="238" spans="1:115">
      <c r="B238" s="174"/>
      <c r="C238" s="188" t="s">
        <v>297</v>
      </c>
      <c r="D238" s="184">
        <f>SUM(D233:D237)</f>
        <v>14169520600.949999</v>
      </c>
      <c r="E238" s="184">
        <f>SUM(E233:E237)</f>
        <v>810685325.14999998</v>
      </c>
      <c r="F238" s="184">
        <f>SUM(F233:F237)</f>
        <v>5462376723.7199993</v>
      </c>
      <c r="G238" s="184">
        <f>SUM(G233:G237)</f>
        <v>0</v>
      </c>
      <c r="H238" s="221">
        <f>SUM(H233:H237)</f>
        <v>9517829202.3799992</v>
      </c>
    </row>
    <row r="239" spans="1:115">
      <c r="B239" s="124"/>
      <c r="D239" s="146"/>
      <c r="H239" s="146">
        <f>+H238-BS!E43</f>
        <v>-1.0000228881835938E-2</v>
      </c>
    </row>
    <row r="240" spans="1:115">
      <c r="A240" s="124"/>
    </row>
    <row r="241" spans="1:11">
      <c r="B241" s="458" t="s">
        <v>484</v>
      </c>
      <c r="H241" s="62"/>
      <c r="K241" s="138"/>
    </row>
    <row r="242" spans="1:11">
      <c r="E242" s="125"/>
      <c r="F242" s="535"/>
      <c r="G242" s="536"/>
      <c r="H242" s="217"/>
    </row>
    <row r="243" spans="1:11">
      <c r="B243" s="126" t="s">
        <v>289</v>
      </c>
      <c r="C243" s="127" t="s">
        <v>159</v>
      </c>
      <c r="D243" s="142" t="s">
        <v>151</v>
      </c>
      <c r="E243" s="142" t="s">
        <v>150</v>
      </c>
      <c r="F243" s="192"/>
      <c r="G243" s="192"/>
      <c r="H243" s="176"/>
      <c r="I243" s="176"/>
    </row>
    <row r="244" spans="1:11">
      <c r="B244" s="128" t="s">
        <v>343</v>
      </c>
      <c r="C244" s="143" t="s">
        <v>485</v>
      </c>
      <c r="D244" s="218">
        <v>38513017038.779961</v>
      </c>
      <c r="E244" s="218">
        <v>34672843369.969902</v>
      </c>
      <c r="F244" s="193"/>
      <c r="G244" s="193"/>
      <c r="H244" s="161"/>
      <c r="I244" s="161"/>
    </row>
    <row r="245" spans="1:11">
      <c r="B245" s="128" t="s">
        <v>317</v>
      </c>
      <c r="C245" s="196" t="s">
        <v>297</v>
      </c>
      <c r="D245" s="210">
        <f t="shared" ref="D245:E245" si="28">SUM(D244)</f>
        <v>38513017038.779961</v>
      </c>
      <c r="E245" s="210">
        <f t="shared" si="28"/>
        <v>34672843369.969902</v>
      </c>
      <c r="F245" s="194"/>
      <c r="G245" s="194"/>
      <c r="H245" s="195"/>
      <c r="I245" s="195"/>
    </row>
    <row r="246" spans="1:11">
      <c r="B246" s="124"/>
      <c r="D246" s="146"/>
      <c r="E246" s="146"/>
    </row>
    <row r="247" spans="1:11">
      <c r="A247" s="124"/>
    </row>
    <row r="248" spans="1:11">
      <c r="B248" s="467" t="s">
        <v>486</v>
      </c>
    </row>
    <row r="249" spans="1:11">
      <c r="G249" s="125"/>
    </row>
    <row r="250" spans="1:11">
      <c r="B250" s="126" t="s">
        <v>289</v>
      </c>
      <c r="C250" s="126" t="s">
        <v>159</v>
      </c>
      <c r="D250" s="126" t="s">
        <v>475</v>
      </c>
      <c r="E250" s="127" t="s">
        <v>476</v>
      </c>
      <c r="F250" s="142" t="s">
        <v>475</v>
      </c>
      <c r="G250" s="142" t="s">
        <v>476</v>
      </c>
    </row>
    <row r="251" spans="1:11">
      <c r="B251" s="128" t="s">
        <v>343</v>
      </c>
      <c r="C251" s="128" t="s">
        <v>487</v>
      </c>
      <c r="D251" s="211">
        <v>107392420000</v>
      </c>
      <c r="E251" s="207">
        <v>18000000</v>
      </c>
      <c r="F251" s="184">
        <f>SUM(F252:F254)</f>
        <v>117326259764.99001</v>
      </c>
      <c r="G251" s="184">
        <f>SUM(G252:G254)</f>
        <v>16363636.283897376</v>
      </c>
      <c r="H251" s="146">
        <f>+F251-BS!E48</f>
        <v>0</v>
      </c>
      <c r="I251" s="115"/>
    </row>
    <row r="252" spans="1:11" ht="25.5">
      <c r="B252" s="128" t="s">
        <v>488</v>
      </c>
      <c r="C252" s="128" t="s">
        <v>489</v>
      </c>
      <c r="D252" s="181">
        <v>55967727000</v>
      </c>
      <c r="E252" s="181">
        <v>16363636.283897376</v>
      </c>
      <c r="F252" s="181">
        <v>113085310454.28</v>
      </c>
      <c r="G252" s="181">
        <v>16363636.283897376</v>
      </c>
      <c r="H252" s="62"/>
      <c r="I252" s="115"/>
    </row>
    <row r="253" spans="1:11" ht="25.5">
      <c r="B253" s="128" t="s">
        <v>490</v>
      </c>
      <c r="C253" s="128" t="s">
        <v>491</v>
      </c>
      <c r="D253" s="136">
        <v>0</v>
      </c>
      <c r="E253" s="178">
        <v>0</v>
      </c>
      <c r="F253" s="182">
        <v>0</v>
      </c>
      <c r="G253" s="182">
        <v>0</v>
      </c>
      <c r="H253" s="146"/>
    </row>
    <row r="254" spans="1:11">
      <c r="B254" s="128" t="s">
        <v>492</v>
      </c>
      <c r="C254" s="128" t="s">
        <v>493</v>
      </c>
      <c r="D254" s="182">
        <v>5416200000</v>
      </c>
      <c r="E254" s="178">
        <v>0</v>
      </c>
      <c r="F254" s="182">
        <v>4240949310.71</v>
      </c>
      <c r="G254" s="182">
        <v>0</v>
      </c>
    </row>
    <row r="255" spans="1:11" ht="25.5">
      <c r="B255" s="128" t="s">
        <v>322</v>
      </c>
      <c r="C255" s="128" t="s">
        <v>494</v>
      </c>
      <c r="D255" s="211">
        <v>41960427000</v>
      </c>
      <c r="E255" s="207">
        <v>0</v>
      </c>
      <c r="F255" s="184">
        <f>SUM(F256:F257)</f>
        <v>7486336629.6300001</v>
      </c>
      <c r="G255" s="184">
        <v>0</v>
      </c>
      <c r="H255" s="146">
        <f>+F255-BS!E51</f>
        <v>9.822845458984375E-5</v>
      </c>
    </row>
    <row r="256" spans="1:11" ht="25.5">
      <c r="B256" s="128" t="s">
        <v>495</v>
      </c>
      <c r="C256" s="128" t="s">
        <v>496</v>
      </c>
      <c r="D256" s="136">
        <v>0</v>
      </c>
      <c r="E256" s="178">
        <v>0</v>
      </c>
      <c r="F256" s="182"/>
      <c r="G256" s="182"/>
    </row>
    <row r="257" spans="1:9">
      <c r="B257" s="128" t="s">
        <v>497</v>
      </c>
      <c r="C257" s="128"/>
      <c r="D257" s="182">
        <v>45691653000</v>
      </c>
      <c r="E257" s="178">
        <v>0</v>
      </c>
      <c r="F257" s="182">
        <v>7486336629.6300001</v>
      </c>
      <c r="G257" s="182">
        <v>0</v>
      </c>
    </row>
    <row r="258" spans="1:9" ht="28.15" customHeight="1">
      <c r="B258" s="124"/>
      <c r="D258" s="182"/>
      <c r="F258" s="146"/>
    </row>
    <row r="259" spans="1:9">
      <c r="E259" s="125"/>
      <c r="F259" s="115"/>
      <c r="I259" s="62"/>
    </row>
    <row r="260" spans="1:9">
      <c r="A260" s="124"/>
      <c r="I260" s="62"/>
    </row>
    <row r="261" spans="1:9">
      <c r="B261" s="458" t="s">
        <v>498</v>
      </c>
      <c r="I261" s="62"/>
    </row>
    <row r="262" spans="1:9">
      <c r="F262" s="125"/>
      <c r="I262" s="62"/>
    </row>
    <row r="263" spans="1:9" ht="55.9" customHeight="1">
      <c r="B263" s="142" t="s">
        <v>289</v>
      </c>
      <c r="C263" s="142" t="s">
        <v>159</v>
      </c>
      <c r="D263" s="142" t="s">
        <v>499</v>
      </c>
      <c r="E263" s="142" t="s">
        <v>500</v>
      </c>
      <c r="F263" s="142" t="s">
        <v>297</v>
      </c>
      <c r="I263" s="62"/>
    </row>
    <row r="264" spans="1:9">
      <c r="B264" s="174" t="s">
        <v>149</v>
      </c>
      <c r="C264" s="174" t="s">
        <v>151</v>
      </c>
      <c r="D264" s="182">
        <v>156572931000</v>
      </c>
      <c r="E264" s="182">
        <v>0</v>
      </c>
      <c r="F264" s="182">
        <v>156572931000</v>
      </c>
      <c r="G264" s="146"/>
    </row>
    <row r="265" spans="1:9">
      <c r="B265" s="174" t="s">
        <v>101</v>
      </c>
      <c r="C265" s="174" t="s">
        <v>352</v>
      </c>
      <c r="D265" s="184">
        <v>0</v>
      </c>
      <c r="E265" s="184">
        <v>0</v>
      </c>
      <c r="F265" s="184">
        <v>0</v>
      </c>
    </row>
    <row r="266" spans="1:9" ht="25.5">
      <c r="B266" s="174" t="s">
        <v>495</v>
      </c>
      <c r="C266" s="174" t="s">
        <v>501</v>
      </c>
      <c r="D266" s="182">
        <v>0</v>
      </c>
      <c r="E266" s="182">
        <v>0</v>
      </c>
      <c r="F266" s="182">
        <v>0</v>
      </c>
    </row>
    <row r="267" spans="1:9" ht="25.5">
      <c r="B267" s="174" t="s">
        <v>497</v>
      </c>
      <c r="C267" s="174" t="s">
        <v>502</v>
      </c>
      <c r="D267" s="182">
        <v>0</v>
      </c>
      <c r="E267" s="182">
        <v>0</v>
      </c>
      <c r="F267" s="182">
        <v>0</v>
      </c>
    </row>
    <row r="268" spans="1:9">
      <c r="B268" s="174" t="s">
        <v>260</v>
      </c>
      <c r="C268" s="174" t="s">
        <v>353</v>
      </c>
      <c r="D268" s="184">
        <f>SUM(D269:D271)</f>
        <v>1463180915</v>
      </c>
      <c r="E268" s="184">
        <v>0</v>
      </c>
      <c r="F268" s="184">
        <f>F269+F270+F271</f>
        <v>1463180915</v>
      </c>
    </row>
    <row r="269" spans="1:9" ht="25.5">
      <c r="B269" s="174" t="s">
        <v>325</v>
      </c>
      <c r="C269" s="174" t="s">
        <v>501</v>
      </c>
      <c r="D269" s="182">
        <v>0</v>
      </c>
      <c r="E269" s="182">
        <v>0</v>
      </c>
      <c r="F269" s="182">
        <v>0</v>
      </c>
    </row>
    <row r="270" spans="1:9" ht="25.5">
      <c r="B270" s="174" t="s">
        <v>327</v>
      </c>
      <c r="C270" s="174" t="s">
        <v>305</v>
      </c>
      <c r="D270" s="181">
        <v>1463180915</v>
      </c>
      <c r="E270" s="182">
        <v>0</v>
      </c>
      <c r="F270" s="181">
        <v>1463180915</v>
      </c>
    </row>
    <row r="271" spans="1:9" ht="25.5">
      <c r="B271" s="174" t="s">
        <v>503</v>
      </c>
      <c r="C271" s="174" t="s">
        <v>504</v>
      </c>
      <c r="D271" s="182">
        <v>0</v>
      </c>
      <c r="E271" s="182">
        <v>0</v>
      </c>
      <c r="F271" s="182">
        <v>0</v>
      </c>
    </row>
    <row r="272" spans="1:9">
      <c r="B272" s="174" t="s">
        <v>165</v>
      </c>
      <c r="C272" s="174" t="s">
        <v>150</v>
      </c>
      <c r="D272" s="184">
        <f>D264+D265-D268</f>
        <v>155109750085</v>
      </c>
      <c r="E272" s="184">
        <v>0</v>
      </c>
      <c r="F272" s="184">
        <f>F264+F265-F268</f>
        <v>155109750085</v>
      </c>
      <c r="G272" s="146"/>
    </row>
    <row r="273" spans="1:115" ht="25.5">
      <c r="B273" s="174" t="s">
        <v>505</v>
      </c>
      <c r="C273" s="174" t="s">
        <v>506</v>
      </c>
      <c r="D273" s="144"/>
      <c r="E273" s="144"/>
      <c r="F273" s="144"/>
    </row>
    <row r="274" spans="1:115">
      <c r="B274" s="174" t="s">
        <v>505</v>
      </c>
      <c r="C274" s="174" t="s">
        <v>507</v>
      </c>
      <c r="D274" s="144"/>
      <c r="E274" s="144"/>
      <c r="F274" s="144"/>
    </row>
    <row r="275" spans="1:115">
      <c r="A275" t="s">
        <v>317</v>
      </c>
      <c r="B275" t="s">
        <v>317</v>
      </c>
      <c r="C275" t="s">
        <v>317</v>
      </c>
      <c r="D275" t="s">
        <v>317</v>
      </c>
      <c r="BK275" s="532"/>
      <c r="BL275" s="532"/>
      <c r="BM275" s="532"/>
      <c r="BN275" s="532"/>
      <c r="BO275" s="532"/>
      <c r="BP275" s="532"/>
      <c r="BQ275" s="532"/>
      <c r="BR275" s="532"/>
      <c r="BS275" s="532"/>
      <c r="BT275" s="532"/>
      <c r="BU275" s="532"/>
      <c r="BV275" s="532"/>
      <c r="BW275" s="532"/>
      <c r="BX275" s="532"/>
      <c r="BY275" s="532"/>
      <c r="BZ275" s="532"/>
      <c r="CA275" s="532"/>
      <c r="CB275" s="532"/>
      <c r="CC275" s="532"/>
      <c r="CD275" s="532"/>
      <c r="CE275" s="532"/>
      <c r="CF275" s="532"/>
      <c r="CG275" s="532"/>
      <c r="CH275" s="532"/>
      <c r="CI275" s="532"/>
      <c r="CJ275" s="532"/>
      <c r="CK275" s="532"/>
      <c r="CL275" s="532"/>
      <c r="CM275" s="532"/>
      <c r="CN275" s="532"/>
      <c r="CO275" s="532"/>
      <c r="CP275" s="532"/>
      <c r="CQ275" s="532"/>
      <c r="CR275" s="532"/>
      <c r="CS275" s="532"/>
      <c r="CT275" s="532"/>
      <c r="CU275" s="532"/>
      <c r="CV275" s="532"/>
      <c r="CW275" s="532"/>
      <c r="CX275" s="532"/>
      <c r="CY275" s="532"/>
      <c r="CZ275" s="532"/>
      <c r="DA275" s="532"/>
      <c r="DB275" s="532"/>
      <c r="DC275" s="532"/>
      <c r="DD275" s="532"/>
      <c r="DE275" s="532"/>
      <c r="DF275" s="532"/>
      <c r="DG275" s="532"/>
      <c r="DH275" s="532"/>
      <c r="DI275" s="532"/>
      <c r="DJ275" s="532"/>
      <c r="DK275" s="532"/>
    </row>
    <row r="276" spans="1:115">
      <c r="A276" s="124"/>
    </row>
    <row r="277" spans="1:115">
      <c r="B277" s="458" t="s">
        <v>508</v>
      </c>
    </row>
    <row r="278" spans="1:115">
      <c r="I278" s="125"/>
    </row>
    <row r="279" spans="1:115" ht="25.5">
      <c r="B279" s="126" t="s">
        <v>289</v>
      </c>
      <c r="C279" s="126" t="s">
        <v>159</v>
      </c>
      <c r="D279" s="126" t="s">
        <v>151</v>
      </c>
      <c r="E279" s="126" t="s">
        <v>323</v>
      </c>
      <c r="F279" s="126" t="s">
        <v>324</v>
      </c>
      <c r="G279" s="126" t="s">
        <v>150</v>
      </c>
      <c r="H279" s="126" t="s">
        <v>506</v>
      </c>
      <c r="I279" s="126" t="s">
        <v>507</v>
      </c>
    </row>
    <row r="280" spans="1:115" ht="25.5">
      <c r="B280" s="128" t="s">
        <v>149</v>
      </c>
      <c r="C280" s="128" t="s">
        <v>509</v>
      </c>
      <c r="D280" s="136">
        <v>-457461000</v>
      </c>
      <c r="E280" s="136">
        <v>1203320829</v>
      </c>
      <c r="F280" s="136">
        <v>0</v>
      </c>
      <c r="G280" s="136">
        <f>+D280-F280</f>
        <v>-457461000</v>
      </c>
      <c r="H280" s="136">
        <f>+G280</f>
        <v>-457461000</v>
      </c>
      <c r="I280" s="136"/>
    </row>
    <row r="281" spans="1:115" ht="38.25">
      <c r="B281" s="128" t="s">
        <v>101</v>
      </c>
      <c r="C281" s="128" t="s">
        <v>510</v>
      </c>
      <c r="D281" s="136"/>
      <c r="E281" s="136"/>
      <c r="F281" s="136"/>
      <c r="G281" s="136"/>
      <c r="H281" s="136"/>
      <c r="I281" s="136"/>
    </row>
    <row r="282" spans="1:115">
      <c r="B282" s="128" t="s">
        <v>101</v>
      </c>
      <c r="C282" s="128" t="s">
        <v>341</v>
      </c>
      <c r="D282" s="136"/>
      <c r="E282" s="136"/>
      <c r="F282" s="136"/>
      <c r="G282" s="136"/>
      <c r="H282" s="136"/>
      <c r="I282" s="136"/>
    </row>
    <row r="283" spans="1:115">
      <c r="B283" s="214" t="s">
        <v>101</v>
      </c>
      <c r="C283" s="215" t="s">
        <v>297</v>
      </c>
      <c r="D283" s="211">
        <f>SUM(D280:D282)</f>
        <v>-457461000</v>
      </c>
      <c r="E283" s="211">
        <f t="shared" ref="E283:I283" si="29">SUM(E280:E282)</f>
        <v>1203320829</v>
      </c>
      <c r="F283" s="211">
        <f t="shared" si="29"/>
        <v>0</v>
      </c>
      <c r="G283" s="211">
        <f t="shared" si="29"/>
        <v>-457461000</v>
      </c>
      <c r="H283" s="211">
        <f t="shared" si="29"/>
        <v>-457461000</v>
      </c>
      <c r="I283" s="211">
        <f t="shared" si="29"/>
        <v>0</v>
      </c>
    </row>
    <row r="284" spans="1:115">
      <c r="A284" t="s">
        <v>317</v>
      </c>
      <c r="B284" t="s">
        <v>317</v>
      </c>
      <c r="C284" t="s">
        <v>317</v>
      </c>
      <c r="D284" s="146"/>
      <c r="G284" s="146"/>
      <c r="BK284" s="532"/>
      <c r="BL284" s="532"/>
      <c r="BM284" s="532"/>
      <c r="BN284" s="532"/>
      <c r="BO284" s="532"/>
      <c r="BP284" s="532"/>
      <c r="BQ284" s="532"/>
      <c r="BR284" s="532"/>
      <c r="BS284" s="532"/>
      <c r="BT284" s="532"/>
      <c r="BU284" s="532"/>
      <c r="BV284" s="532"/>
      <c r="BW284" s="532"/>
      <c r="BX284" s="532"/>
      <c r="BY284" s="532"/>
      <c r="BZ284" s="532"/>
      <c r="CA284" s="532"/>
      <c r="CB284" s="532"/>
      <c r="CC284" s="532"/>
      <c r="CD284" s="532"/>
      <c r="CE284" s="532"/>
      <c r="CF284" s="532"/>
      <c r="CG284" s="532"/>
      <c r="CH284" s="532"/>
      <c r="CI284" s="532"/>
      <c r="CJ284" s="532"/>
      <c r="CK284" s="532"/>
      <c r="CL284" s="532"/>
      <c r="CM284" s="532"/>
      <c r="CN284" s="532"/>
      <c r="CO284" s="532"/>
      <c r="CP284" s="532"/>
      <c r="CQ284" s="532"/>
      <c r="CR284" s="532"/>
      <c r="CS284" s="532"/>
      <c r="CT284" s="532"/>
      <c r="CU284" s="532"/>
      <c r="CV284" s="532"/>
      <c r="CW284" s="532"/>
      <c r="CX284" s="532"/>
      <c r="CY284" s="532"/>
      <c r="CZ284" s="532"/>
      <c r="DA284" s="532"/>
      <c r="DB284" s="532"/>
      <c r="DC284" s="532"/>
      <c r="DD284" s="532"/>
      <c r="DE284" s="532"/>
      <c r="DF284" s="532"/>
      <c r="DG284" s="532"/>
      <c r="DH284" s="532"/>
      <c r="DI284" s="532"/>
      <c r="DJ284" s="532"/>
      <c r="DK284" s="532"/>
    </row>
    <row r="285" spans="1:115">
      <c r="E285" s="125"/>
    </row>
    <row r="286" spans="1:115">
      <c r="E286" s="125"/>
    </row>
    <row r="287" spans="1:115">
      <c r="A287" s="124"/>
    </row>
    <row r="288" spans="1:115">
      <c r="B288" s="458" t="s">
        <v>511</v>
      </c>
    </row>
    <row r="289" spans="2:5">
      <c r="E289" s="125"/>
    </row>
    <row r="290" spans="2:5">
      <c r="B290" s="126" t="s">
        <v>289</v>
      </c>
      <c r="C290" s="127" t="s">
        <v>159</v>
      </c>
      <c r="D290" s="142" t="s">
        <v>151</v>
      </c>
      <c r="E290" s="142" t="s">
        <v>150</v>
      </c>
    </row>
    <row r="291" spans="2:5">
      <c r="B291" s="128" t="s">
        <v>343</v>
      </c>
      <c r="C291" s="143" t="s">
        <v>513</v>
      </c>
      <c r="D291" s="144"/>
      <c r="E291" s="144"/>
    </row>
    <row r="292" spans="2:5" ht="25.5">
      <c r="B292" s="128" t="s">
        <v>488</v>
      </c>
      <c r="C292" s="143" t="s">
        <v>514</v>
      </c>
      <c r="D292" s="182">
        <v>1105352126000</v>
      </c>
      <c r="E292" s="182">
        <f>+IS!E8</f>
        <v>1318889812527.1501</v>
      </c>
    </row>
    <row r="293" spans="2:5">
      <c r="B293" s="128" t="s">
        <v>490</v>
      </c>
      <c r="C293" s="143"/>
      <c r="D293" s="182"/>
      <c r="E293" s="182"/>
    </row>
    <row r="294" spans="2:5" ht="25.5">
      <c r="B294" s="128" t="s">
        <v>495</v>
      </c>
      <c r="C294" s="143" t="s">
        <v>515</v>
      </c>
      <c r="D294" s="182"/>
      <c r="E294" s="182"/>
    </row>
    <row r="295" spans="2:5">
      <c r="B295" s="128" t="s">
        <v>497</v>
      </c>
      <c r="C295" s="143"/>
      <c r="D295" s="182"/>
      <c r="E295" s="182"/>
    </row>
    <row r="296" spans="2:5">
      <c r="B296" s="216" t="s">
        <v>260</v>
      </c>
      <c r="C296" s="216" t="s">
        <v>516</v>
      </c>
      <c r="D296" s="184">
        <f t="shared" ref="D296:E296" si="30">+D292+D294</f>
        <v>1105352126000</v>
      </c>
      <c r="E296" s="184">
        <f t="shared" si="30"/>
        <v>1318889812527.1501</v>
      </c>
    </row>
    <row r="297" spans="2:5" ht="25.5">
      <c r="B297" s="128" t="s">
        <v>468</v>
      </c>
      <c r="C297" s="179" t="s">
        <v>517</v>
      </c>
      <c r="D297" s="182"/>
      <c r="E297" s="182"/>
    </row>
    <row r="298" spans="2:5">
      <c r="B298" s="216" t="s">
        <v>167</v>
      </c>
      <c r="C298" s="216" t="s">
        <v>518</v>
      </c>
      <c r="D298" s="184">
        <f t="shared" ref="D298:E298" si="31">+D296-D297</f>
        <v>1105352126000</v>
      </c>
      <c r="E298" s="184">
        <f t="shared" si="31"/>
        <v>1318889812527.1501</v>
      </c>
    </row>
    <row r="299" spans="2:5" ht="25.5">
      <c r="B299" s="128" t="s">
        <v>317</v>
      </c>
      <c r="C299" s="179" t="s">
        <v>519</v>
      </c>
      <c r="D299" s="182"/>
      <c r="E299" s="182"/>
    </row>
    <row r="300" spans="2:5">
      <c r="B300" s="128" t="s">
        <v>520</v>
      </c>
      <c r="D300" s="182">
        <v>625950191183</v>
      </c>
      <c r="E300" s="182">
        <f>+IS!E9</f>
        <v>747405292715.90112</v>
      </c>
    </row>
    <row r="301" spans="2:5" ht="25.5">
      <c r="B301" s="128" t="s">
        <v>522</v>
      </c>
      <c r="C301" s="143" t="s">
        <v>521</v>
      </c>
      <c r="D301" s="182"/>
      <c r="E301" s="182"/>
    </row>
    <row r="302" spans="2:5" ht="25.5">
      <c r="B302" s="128" t="s">
        <v>523</v>
      </c>
      <c r="C302" s="143" t="s">
        <v>524</v>
      </c>
      <c r="D302" s="182"/>
      <c r="E302" s="182"/>
    </row>
    <row r="303" spans="2:5">
      <c r="B303" s="128" t="s">
        <v>525</v>
      </c>
      <c r="C303" s="143"/>
      <c r="D303" s="182"/>
      <c r="E303" s="182"/>
    </row>
    <row r="304" spans="2:5" ht="25.5">
      <c r="B304" s="216" t="s">
        <v>526</v>
      </c>
      <c r="C304" s="216" t="s">
        <v>527</v>
      </c>
      <c r="D304" s="184">
        <f t="shared" ref="D304:E304" si="32">+D300+D302</f>
        <v>625950191183</v>
      </c>
      <c r="E304" s="184">
        <f t="shared" si="32"/>
        <v>747405292715.90112</v>
      </c>
    </row>
    <row r="305" spans="1:115">
      <c r="A305" t="s">
        <v>317</v>
      </c>
      <c r="B305" t="s">
        <v>317</v>
      </c>
      <c r="C305" t="s">
        <v>317</v>
      </c>
      <c r="D305" t="s">
        <v>317</v>
      </c>
      <c r="BK305" s="532"/>
      <c r="BL305" s="532"/>
      <c r="BM305" s="532"/>
      <c r="BN305" s="532"/>
      <c r="BO305" s="532"/>
      <c r="BP305" s="532"/>
      <c r="BQ305" s="532"/>
      <c r="BR305" s="532"/>
      <c r="BS305" s="532"/>
      <c r="BT305" s="532"/>
      <c r="BU305" s="532"/>
      <c r="BV305" s="532"/>
      <c r="BW305" s="532"/>
      <c r="BX305" s="532"/>
      <c r="BY305" s="532"/>
      <c r="BZ305" s="532"/>
      <c r="CA305" s="532"/>
      <c r="CB305" s="532"/>
      <c r="CC305" s="532"/>
      <c r="CD305" s="532"/>
      <c r="CE305" s="532"/>
      <c r="CF305" s="532"/>
      <c r="CG305" s="532"/>
      <c r="CH305" s="532"/>
      <c r="CI305" s="532"/>
      <c r="CJ305" s="532"/>
      <c r="CK305" s="532"/>
      <c r="CL305" s="532"/>
      <c r="CM305" s="532"/>
      <c r="CN305" s="532"/>
      <c r="CO305" s="532"/>
      <c r="CP305" s="532"/>
      <c r="CQ305" s="532"/>
      <c r="CR305" s="532"/>
      <c r="CS305" s="532"/>
      <c r="CT305" s="532"/>
      <c r="CU305" s="532"/>
      <c r="CV305" s="532"/>
      <c r="CW305" s="532"/>
      <c r="CX305" s="532"/>
      <c r="CY305" s="532"/>
      <c r="CZ305" s="532"/>
      <c r="DA305" s="532"/>
      <c r="DB305" s="532"/>
      <c r="DC305" s="532"/>
      <c r="DD305" s="532"/>
      <c r="DE305" s="532"/>
      <c r="DF305" s="532"/>
      <c r="DG305" s="532"/>
      <c r="DH305" s="532"/>
      <c r="DI305" s="532"/>
      <c r="DJ305" s="532"/>
      <c r="DK305" s="532"/>
    </row>
    <row r="306" spans="1:115">
      <c r="A306" s="124"/>
    </row>
    <row r="307" spans="1:115">
      <c r="B307" s="458" t="s">
        <v>528</v>
      </c>
    </row>
    <row r="308" spans="1:115">
      <c r="E308" s="125"/>
    </row>
    <row r="309" spans="1:115">
      <c r="B309" s="126" t="s">
        <v>289</v>
      </c>
      <c r="C309" s="127" t="s">
        <v>159</v>
      </c>
      <c r="D309" s="142" t="s">
        <v>151</v>
      </c>
      <c r="E309" s="142" t="s">
        <v>150</v>
      </c>
    </row>
    <row r="310" spans="1:115">
      <c r="B310" s="128" t="s">
        <v>149</v>
      </c>
      <c r="C310" s="143" t="s">
        <v>529</v>
      </c>
      <c r="D310" s="182">
        <v>6482684625</v>
      </c>
      <c r="E310" s="181">
        <f>+IS!E15</f>
        <v>9158676076.0898991</v>
      </c>
    </row>
    <row r="311" spans="1:115">
      <c r="B311" s="128" t="s">
        <v>165</v>
      </c>
      <c r="C311" s="179" t="s">
        <v>297</v>
      </c>
      <c r="D311" s="184">
        <f t="shared" ref="D311:E311" si="33">SUM(D310)</f>
        <v>6482684625</v>
      </c>
      <c r="E311" s="184">
        <f t="shared" si="33"/>
        <v>9158676076.0898991</v>
      </c>
    </row>
    <row r="312" spans="1:115">
      <c r="A312" t="s">
        <v>317</v>
      </c>
      <c r="B312" t="s">
        <v>317</v>
      </c>
      <c r="C312" t="s">
        <v>317</v>
      </c>
      <c r="D312" s="115"/>
      <c r="E312" s="115"/>
      <c r="BK312" s="532"/>
      <c r="BL312" s="532"/>
      <c r="BM312" s="532"/>
      <c r="BN312" s="532"/>
      <c r="BO312" s="532"/>
      <c r="BP312" s="532"/>
      <c r="BQ312" s="532"/>
      <c r="BR312" s="532"/>
      <c r="BS312" s="532"/>
      <c r="BT312" s="532"/>
      <c r="BU312" s="532"/>
      <c r="BV312" s="532"/>
      <c r="BW312" s="532"/>
      <c r="BX312" s="532"/>
      <c r="BY312" s="532"/>
      <c r="BZ312" s="532"/>
      <c r="CA312" s="532"/>
      <c r="CB312" s="532"/>
      <c r="CC312" s="532"/>
      <c r="CD312" s="532"/>
      <c r="CE312" s="532"/>
      <c r="CF312" s="532"/>
      <c r="CG312" s="532"/>
      <c r="CH312" s="532"/>
      <c r="CI312" s="532"/>
      <c r="CJ312" s="532"/>
      <c r="CK312" s="532"/>
      <c r="CL312" s="532"/>
      <c r="CM312" s="532"/>
      <c r="CN312" s="532"/>
      <c r="CO312" s="532"/>
      <c r="CP312" s="532"/>
      <c r="CQ312" s="532"/>
      <c r="CR312" s="532"/>
      <c r="CS312" s="532"/>
      <c r="CT312" s="532"/>
      <c r="CU312" s="532"/>
      <c r="CV312" s="532"/>
      <c r="CW312" s="532"/>
      <c r="CX312" s="532"/>
      <c r="CY312" s="532"/>
      <c r="CZ312" s="532"/>
      <c r="DA312" s="532"/>
      <c r="DB312" s="532"/>
      <c r="DC312" s="532"/>
      <c r="DD312" s="532"/>
      <c r="DE312" s="532"/>
      <c r="DF312" s="532"/>
      <c r="DG312" s="532"/>
      <c r="DH312" s="532"/>
      <c r="DI312" s="532"/>
      <c r="DJ312" s="532"/>
      <c r="DK312" s="532"/>
    </row>
    <row r="313" spans="1:115">
      <c r="A313" s="124"/>
    </row>
    <row r="314" spans="1:115">
      <c r="B314" s="467" t="s">
        <v>530</v>
      </c>
    </row>
    <row r="315" spans="1:115">
      <c r="E315" s="125"/>
    </row>
    <row r="316" spans="1:115">
      <c r="B316" s="126" t="s">
        <v>289</v>
      </c>
      <c r="C316" s="127" t="s">
        <v>159</v>
      </c>
      <c r="D316" s="197" t="s">
        <v>151</v>
      </c>
      <c r="E316" s="197" t="s">
        <v>150</v>
      </c>
    </row>
    <row r="317" spans="1:115">
      <c r="B317" s="128" t="s">
        <v>343</v>
      </c>
      <c r="C317" s="143" t="s">
        <v>531</v>
      </c>
      <c r="D317" s="198">
        <v>70704192.129999995</v>
      </c>
      <c r="E317" s="181">
        <f>+'Disclosure working 2025'!E365</f>
        <v>-100530726.99000001</v>
      </c>
    </row>
    <row r="318" spans="1:115">
      <c r="B318" s="128" t="s">
        <v>322</v>
      </c>
      <c r="C318" s="143" t="s">
        <v>532</v>
      </c>
      <c r="D318" s="198">
        <v>0</v>
      </c>
      <c r="E318" s="181">
        <f>+'Disclosure working 2025'!E366</f>
        <v>0</v>
      </c>
    </row>
    <row r="319" spans="1:115" ht="25.5">
      <c r="B319" s="128" t="s">
        <v>463</v>
      </c>
      <c r="C319" s="143" t="s">
        <v>533</v>
      </c>
      <c r="D319" s="198">
        <v>466998594.87999994</v>
      </c>
      <c r="E319" s="181">
        <f>+'Disclosure working 2025'!E367</f>
        <v>1965728394.3199999</v>
      </c>
    </row>
    <row r="320" spans="1:115" ht="25.5">
      <c r="B320" s="128" t="s">
        <v>468</v>
      </c>
      <c r="C320" s="143" t="s">
        <v>534</v>
      </c>
      <c r="D320" s="198">
        <v>-145200579.88000005</v>
      </c>
      <c r="E320" s="181">
        <f>+'Disclosure working 2025'!E368</f>
        <v>-449519396.6400001</v>
      </c>
    </row>
    <row r="321" spans="1:115">
      <c r="B321" s="128" t="s">
        <v>470</v>
      </c>
      <c r="C321" s="179" t="s">
        <v>297</v>
      </c>
      <c r="D321" s="199">
        <f t="shared" ref="D321:E321" si="34">SUM(D317:D320)</f>
        <v>392502207.12999994</v>
      </c>
      <c r="E321" s="225">
        <f t="shared" si="34"/>
        <v>1415678270.6899998</v>
      </c>
      <c r="F321" s="115">
        <f>+E321-IS!E20</f>
        <v>0</v>
      </c>
    </row>
    <row r="322" spans="1:115">
      <c r="A322" t="s">
        <v>317</v>
      </c>
      <c r="B322" t="s">
        <v>317</v>
      </c>
      <c r="C322" t="s">
        <v>317</v>
      </c>
      <c r="D322" s="146"/>
      <c r="E322" s="115"/>
      <c r="BK322" s="532"/>
      <c r="BL322" s="532"/>
      <c r="BM322" s="532"/>
      <c r="BN322" s="532"/>
      <c r="BO322" s="532"/>
      <c r="BP322" s="532"/>
      <c r="BQ322" s="532"/>
      <c r="BR322" s="532"/>
      <c r="BS322" s="532"/>
      <c r="BT322" s="532"/>
      <c r="BU322" s="532"/>
      <c r="BV322" s="532"/>
      <c r="BW322" s="532"/>
      <c r="BX322" s="532"/>
      <c r="BY322" s="532"/>
      <c r="BZ322" s="532"/>
      <c r="CA322" s="532"/>
      <c r="CB322" s="532"/>
      <c r="CC322" s="532"/>
      <c r="CD322" s="532"/>
      <c r="CE322" s="532"/>
      <c r="CF322" s="532"/>
      <c r="CG322" s="532"/>
      <c r="CH322" s="532"/>
      <c r="CI322" s="532"/>
      <c r="CJ322" s="532"/>
      <c r="CK322" s="532"/>
      <c r="CL322" s="532"/>
      <c r="CM322" s="532"/>
      <c r="CN322" s="532"/>
      <c r="CO322" s="532"/>
      <c r="CP322" s="532"/>
      <c r="CQ322" s="532"/>
      <c r="CR322" s="532"/>
      <c r="CS322" s="532"/>
      <c r="CT322" s="532"/>
      <c r="CU322" s="532"/>
      <c r="CV322" s="532"/>
      <c r="CW322" s="532"/>
      <c r="CX322" s="532"/>
      <c r="CY322" s="532"/>
      <c r="CZ322" s="532"/>
      <c r="DA322" s="532"/>
      <c r="DB322" s="532"/>
      <c r="DC322" s="532"/>
      <c r="DD322" s="532"/>
      <c r="DE322" s="532"/>
      <c r="DF322" s="532"/>
      <c r="DG322" s="532"/>
      <c r="DH322" s="532"/>
      <c r="DI322" s="532"/>
      <c r="DJ322" s="532"/>
      <c r="DK322" s="532"/>
    </row>
    <row r="323" spans="1:115">
      <c r="A323" s="124"/>
    </row>
    <row r="324" spans="1:115">
      <c r="B324" s="458" t="s">
        <v>535</v>
      </c>
    </row>
    <row r="325" spans="1:115">
      <c r="E325" s="125"/>
    </row>
    <row r="326" spans="1:115">
      <c r="B326" s="142" t="s">
        <v>289</v>
      </c>
      <c r="C326" s="142" t="s">
        <v>159</v>
      </c>
      <c r="D326" s="142" t="s">
        <v>160</v>
      </c>
      <c r="E326" s="142" t="s">
        <v>512</v>
      </c>
    </row>
    <row r="327" spans="1:115" ht="25.5">
      <c r="B327" s="174" t="s">
        <v>343</v>
      </c>
      <c r="C327" s="174" t="s">
        <v>536</v>
      </c>
      <c r="D327" s="182">
        <v>0</v>
      </c>
      <c r="E327" s="182">
        <v>0</v>
      </c>
    </row>
    <row r="328" spans="1:115" ht="25.5">
      <c r="B328" s="174" t="s">
        <v>322</v>
      </c>
      <c r="C328" s="174" t="s">
        <v>537</v>
      </c>
      <c r="D328" s="182">
        <v>0</v>
      </c>
      <c r="E328" s="182">
        <v>0</v>
      </c>
    </row>
    <row r="329" spans="1:115">
      <c r="B329" s="174" t="s">
        <v>463</v>
      </c>
      <c r="C329" s="174" t="s">
        <v>538</v>
      </c>
      <c r="D329" s="182">
        <v>0</v>
      </c>
      <c r="E329" s="182">
        <v>0</v>
      </c>
    </row>
    <row r="330" spans="1:115" ht="25.5">
      <c r="B330" s="174" t="s">
        <v>468</v>
      </c>
      <c r="C330" s="174" t="s">
        <v>539</v>
      </c>
      <c r="D330" s="182">
        <v>0</v>
      </c>
      <c r="E330" s="182">
        <v>0</v>
      </c>
    </row>
    <row r="331" spans="1:115" ht="25.5">
      <c r="B331" s="174" t="s">
        <v>470</v>
      </c>
      <c r="C331" s="174" t="s">
        <v>540</v>
      </c>
      <c r="D331" s="182">
        <v>0</v>
      </c>
      <c r="E331" s="182">
        <v>0</v>
      </c>
    </row>
    <row r="332" spans="1:115">
      <c r="B332" s="145"/>
      <c r="C332" s="174" t="s">
        <v>341</v>
      </c>
      <c r="D332" s="182">
        <v>-1447768098.9100001</v>
      </c>
      <c r="E332" s="182">
        <v>-236883637.28</v>
      </c>
    </row>
    <row r="333" spans="1:115">
      <c r="A333" t="s">
        <v>317</v>
      </c>
      <c r="B333" s="174" t="s">
        <v>472</v>
      </c>
      <c r="C333" s="187" t="s">
        <v>297</v>
      </c>
      <c r="D333" s="184">
        <f>SUM(D327:D332)</f>
        <v>-1447768098.9100001</v>
      </c>
      <c r="E333" s="184">
        <f>SUM(E327:E332)</f>
        <v>-236883637.28</v>
      </c>
      <c r="BD333" s="532"/>
      <c r="BE333" s="532"/>
      <c r="BF333" s="532"/>
      <c r="BG333" s="532"/>
      <c r="BH333" s="532"/>
      <c r="BI333" s="532"/>
      <c r="BJ333" s="532"/>
      <c r="BK333" s="532"/>
      <c r="BL333" s="532"/>
      <c r="BM333" s="532"/>
      <c r="BN333" s="532"/>
      <c r="BO333" s="532"/>
      <c r="BP333" s="532"/>
      <c r="BQ333" s="532"/>
      <c r="BR333" s="532"/>
      <c r="BS333" s="532"/>
      <c r="BT333" s="532"/>
      <c r="BU333" s="532"/>
      <c r="BV333" s="532"/>
      <c r="BW333" s="532"/>
      <c r="BX333" s="532"/>
      <c r="BY333" s="532"/>
      <c r="BZ333" s="532"/>
      <c r="CA333" s="532"/>
      <c r="CB333" s="532"/>
      <c r="CC333" s="532"/>
      <c r="CD333" s="532"/>
      <c r="CE333" s="532"/>
      <c r="CF333" s="532"/>
      <c r="CG333" s="532"/>
      <c r="CH333" s="532"/>
      <c r="CI333" s="532"/>
      <c r="CJ333" s="532"/>
      <c r="CK333" s="532"/>
      <c r="CL333" s="532"/>
      <c r="CM333" s="532"/>
      <c r="CN333" s="532"/>
      <c r="CO333" s="532"/>
      <c r="CP333" s="532"/>
      <c r="CQ333" s="532"/>
      <c r="CR333" s="532"/>
      <c r="CS333" s="532"/>
      <c r="CT333" s="532"/>
      <c r="CU333" s="532"/>
      <c r="CV333" s="532"/>
      <c r="CW333" s="532"/>
      <c r="CX333" s="532"/>
      <c r="CY333" s="532"/>
      <c r="CZ333" s="532"/>
      <c r="DA333" s="532"/>
      <c r="DB333" s="532"/>
      <c r="DC333" s="532"/>
      <c r="DD333" s="532"/>
    </row>
    <row r="334" spans="1:115">
      <c r="D334" s="146"/>
      <c r="E334" s="146"/>
    </row>
    <row r="335" spans="1:115">
      <c r="E335" s="125"/>
    </row>
    <row r="336" spans="1:115">
      <c r="A336" s="124"/>
    </row>
    <row r="337" spans="2:9">
      <c r="B337" s="147" t="s">
        <v>588</v>
      </c>
    </row>
    <row r="338" spans="2:9">
      <c r="D338" s="537" t="s">
        <v>160</v>
      </c>
      <c r="E338" s="537"/>
      <c r="F338" s="537" t="s">
        <v>512</v>
      </c>
      <c r="G338" s="537"/>
    </row>
    <row r="339" spans="2:9">
      <c r="B339" s="200" t="s">
        <v>289</v>
      </c>
      <c r="C339" s="172" t="s">
        <v>159</v>
      </c>
      <c r="D339" s="150" t="s">
        <v>589</v>
      </c>
      <c r="E339" s="150" t="s">
        <v>590</v>
      </c>
      <c r="F339" s="150" t="s">
        <v>589</v>
      </c>
      <c r="G339" s="150" t="s">
        <v>590</v>
      </c>
      <c r="H339" s="176"/>
      <c r="I339" s="176"/>
    </row>
    <row r="340" spans="2:9">
      <c r="B340" s="174" t="s">
        <v>343</v>
      </c>
      <c r="C340" s="203" t="s">
        <v>541</v>
      </c>
      <c r="D340" s="218">
        <v>80525843665.569977</v>
      </c>
      <c r="E340" s="218">
        <v>44657307392.559998</v>
      </c>
      <c r="F340" s="218">
        <f>+'Disclosure working 2025'!E390</f>
        <v>61318646631.690002</v>
      </c>
      <c r="G340" s="218">
        <f>+'Disclosure working 2025'!E455</f>
        <v>31187562498.529999</v>
      </c>
      <c r="H340" s="202"/>
      <c r="I340" s="202"/>
    </row>
    <row r="341" spans="2:9" ht="25.5">
      <c r="B341" s="174" t="s">
        <v>322</v>
      </c>
      <c r="C341" s="203" t="s">
        <v>542</v>
      </c>
      <c r="D341" s="218">
        <v>9743808388.4599991</v>
      </c>
      <c r="E341" s="218">
        <v>4750939287.5</v>
      </c>
      <c r="F341" s="218">
        <f>+'Disclosure working 2025'!E391</f>
        <v>7899910470.7399998</v>
      </c>
      <c r="G341" s="218">
        <f>+'Disclosure working 2025'!E456</f>
        <v>3597849633.2899995</v>
      </c>
      <c r="H341" s="202"/>
      <c r="I341" s="202"/>
    </row>
    <row r="342" spans="2:9" ht="25.5">
      <c r="B342" s="174" t="s">
        <v>463</v>
      </c>
      <c r="C342" s="203" t="s">
        <v>543</v>
      </c>
      <c r="D342" s="218">
        <v>356922403.97000003</v>
      </c>
      <c r="E342" s="218">
        <v>2307205138.2000003</v>
      </c>
      <c r="F342" s="218">
        <f>+'Disclosure working 2025'!E392</f>
        <v>135574864.36000001</v>
      </c>
      <c r="G342" s="218">
        <f>+'Disclosure working 2025'!E457</f>
        <v>3099832094.0200005</v>
      </c>
      <c r="H342" s="202"/>
      <c r="I342" s="202"/>
    </row>
    <row r="343" spans="2:9">
      <c r="B343" s="174" t="s">
        <v>468</v>
      </c>
      <c r="C343" s="203" t="s">
        <v>544</v>
      </c>
      <c r="D343" s="218">
        <v>1098396130.53</v>
      </c>
      <c r="E343" s="218">
        <v>2380860758.1799994</v>
      </c>
      <c r="F343" s="218">
        <f>+'Disclosure working 2025'!E393</f>
        <v>1677345601.0799999</v>
      </c>
      <c r="G343" s="218">
        <f>+'Disclosure working 2025'!E458</f>
        <v>2571249943.1499996</v>
      </c>
      <c r="H343" s="202"/>
      <c r="I343" s="202"/>
    </row>
    <row r="344" spans="2:9">
      <c r="B344" s="174" t="s">
        <v>470</v>
      </c>
      <c r="C344" s="203" t="s">
        <v>545</v>
      </c>
      <c r="D344" s="218">
        <v>814876975.3599999</v>
      </c>
      <c r="E344" s="218">
        <v>1117167661.73</v>
      </c>
      <c r="F344" s="218">
        <f>+'Disclosure working 2025'!E394</f>
        <v>504937853.26999998</v>
      </c>
      <c r="G344" s="218">
        <f>+'Disclosure working 2025'!E459</f>
        <v>422788196.29000002</v>
      </c>
      <c r="H344" s="202"/>
      <c r="I344" s="202"/>
    </row>
    <row r="345" spans="2:9">
      <c r="B345" s="174" t="s">
        <v>472</v>
      </c>
      <c r="C345" s="203" t="s">
        <v>546</v>
      </c>
      <c r="D345" s="218">
        <v>449118795.19</v>
      </c>
      <c r="E345" s="218">
        <v>2141983723.0699999</v>
      </c>
      <c r="F345" s="218">
        <f>+'Disclosure working 2025'!E395</f>
        <v>277002024.73000002</v>
      </c>
      <c r="G345" s="218">
        <f>+'Disclosure working 2025'!E460</f>
        <v>687863967.25999999</v>
      </c>
      <c r="H345" s="202"/>
      <c r="I345" s="202"/>
    </row>
    <row r="346" spans="2:9">
      <c r="B346" s="174" t="s">
        <v>547</v>
      </c>
      <c r="C346" s="203" t="s">
        <v>548</v>
      </c>
      <c r="D346" s="218">
        <v>4276869301.6300001</v>
      </c>
      <c r="E346" s="218">
        <v>28361132334.119999</v>
      </c>
      <c r="F346" s="218">
        <f>+'Disclosure working 2025'!E396</f>
        <v>4042482997.8700004</v>
      </c>
      <c r="G346" s="218">
        <f>+'Disclosure working 2025'!E461</f>
        <v>39817685032.44001</v>
      </c>
      <c r="H346" s="202"/>
      <c r="I346" s="202"/>
    </row>
    <row r="347" spans="2:9">
      <c r="B347" s="174" t="s">
        <v>526</v>
      </c>
      <c r="C347" s="203" t="s">
        <v>549</v>
      </c>
      <c r="D347" s="218">
        <v>317893491.62000006</v>
      </c>
      <c r="E347" s="218">
        <v>1349230808.4099998</v>
      </c>
      <c r="F347" s="218">
        <f>+'Disclosure working 2025'!E397</f>
        <v>305632042.92000002</v>
      </c>
      <c r="G347" s="218">
        <f>+'Disclosure working 2025'!E462</f>
        <v>1364026556.77</v>
      </c>
      <c r="H347" s="202"/>
      <c r="I347" s="202"/>
    </row>
    <row r="348" spans="2:9">
      <c r="B348" s="174" t="s">
        <v>550</v>
      </c>
      <c r="C348" s="203" t="s">
        <v>551</v>
      </c>
      <c r="D348" s="218">
        <v>28879332.699999999</v>
      </c>
      <c r="E348" s="218">
        <v>40755960.100000001</v>
      </c>
      <c r="F348" s="218">
        <f>+'Disclosure working 2025'!E398</f>
        <v>0</v>
      </c>
      <c r="G348" s="218">
        <f>+'Disclosure working 2025'!E463</f>
        <v>0</v>
      </c>
      <c r="H348" s="202"/>
      <c r="I348" s="202"/>
    </row>
    <row r="349" spans="2:9">
      <c r="B349" s="174" t="s">
        <v>552</v>
      </c>
      <c r="C349" s="203" t="s">
        <v>553</v>
      </c>
      <c r="D349" s="218">
        <v>855812263.96000004</v>
      </c>
      <c r="E349" s="218">
        <v>1906993738.5600002</v>
      </c>
      <c r="F349" s="218">
        <f>+'Disclosure working 2025'!E399</f>
        <v>660869566.00999999</v>
      </c>
      <c r="G349" s="218">
        <f>+'Disclosure working 2025'!E464</f>
        <v>3059019519.6999998</v>
      </c>
      <c r="H349" s="202"/>
      <c r="I349" s="202"/>
    </row>
    <row r="350" spans="2:9">
      <c r="B350" s="174" t="s">
        <v>554</v>
      </c>
      <c r="C350" s="203" t="s">
        <v>555</v>
      </c>
      <c r="D350" s="218">
        <v>6993484085.7399998</v>
      </c>
      <c r="E350" s="218">
        <v>932158151.63</v>
      </c>
      <c r="F350" s="218">
        <f>+'Disclosure working 2025'!E400</f>
        <v>806557395.31999993</v>
      </c>
      <c r="G350" s="218">
        <f>+'Disclosure working 2025'!E465</f>
        <v>898004111.19999981</v>
      </c>
      <c r="H350" s="202"/>
      <c r="I350" s="202"/>
    </row>
    <row r="351" spans="2:9">
      <c r="B351" s="174" t="s">
        <v>556</v>
      </c>
      <c r="C351" s="203" t="s">
        <v>557</v>
      </c>
      <c r="D351" s="218">
        <v>4240837964.7800007</v>
      </c>
      <c r="E351" s="218">
        <v>1778932895.6699998</v>
      </c>
      <c r="F351" s="218">
        <f>+'Disclosure working 2025'!E401</f>
        <v>3578551555.5299997</v>
      </c>
      <c r="G351" s="218">
        <f>+'Disclosure working 2025'!E466</f>
        <v>2002638962.8500001</v>
      </c>
      <c r="H351" s="202"/>
      <c r="I351" s="202"/>
    </row>
    <row r="352" spans="2:9">
      <c r="B352" s="174" t="s">
        <v>558</v>
      </c>
      <c r="C352" s="203" t="s">
        <v>559</v>
      </c>
      <c r="D352" s="218">
        <v>37779786098.599998</v>
      </c>
      <c r="E352" s="218">
        <v>16062876062.849998</v>
      </c>
      <c r="F352" s="218">
        <f>+'Disclosure working 2025'!E402</f>
        <v>17164422611.019997</v>
      </c>
      <c r="G352" s="218">
        <f>+'Disclosure working 2025'!E467</f>
        <v>11776503206.709965</v>
      </c>
      <c r="H352" s="202"/>
      <c r="I352" s="202"/>
    </row>
    <row r="353" spans="1:9">
      <c r="B353" s="174" t="s">
        <v>560</v>
      </c>
      <c r="C353" s="203" t="s">
        <v>561</v>
      </c>
      <c r="D353" s="218">
        <v>1861215184.2399998</v>
      </c>
      <c r="E353" s="218">
        <v>1094290339.72</v>
      </c>
      <c r="F353" s="218">
        <f>+'Disclosure working 2025'!E403</f>
        <v>2483977732.9900002</v>
      </c>
      <c r="G353" s="218">
        <f>+'Disclosure working 2025'!E468</f>
        <v>612189493.10000014</v>
      </c>
      <c r="H353" s="202"/>
      <c r="I353" s="202"/>
    </row>
    <row r="354" spans="1:9">
      <c r="B354" s="174" t="s">
        <v>562</v>
      </c>
      <c r="C354" s="203" t="s">
        <v>563</v>
      </c>
      <c r="D354" s="218">
        <v>189511186.35999998</v>
      </c>
      <c r="E354" s="218">
        <v>2994000000.04</v>
      </c>
      <c r="F354" s="218">
        <f>+'Disclosure working 2025'!E404</f>
        <v>14181818.16</v>
      </c>
      <c r="G354" s="218">
        <f>+'Disclosure working 2025'!E469</f>
        <v>3852112727.2199998</v>
      </c>
      <c r="H354" s="202"/>
      <c r="I354" s="202"/>
    </row>
    <row r="355" spans="1:9">
      <c r="B355" s="174" t="s">
        <v>564</v>
      </c>
      <c r="C355" s="203" t="s">
        <v>565</v>
      </c>
      <c r="D355" s="218">
        <v>2987812865.9400001</v>
      </c>
      <c r="E355" s="218">
        <v>310225194.18000001</v>
      </c>
      <c r="F355" s="218">
        <f>+'Disclosure working 2025'!E405</f>
        <v>180149043.88</v>
      </c>
      <c r="G355" s="218">
        <f>+'Disclosure working 2025'!E470</f>
        <v>1328821136.8299999</v>
      </c>
      <c r="H355" s="202"/>
      <c r="I355" s="202"/>
    </row>
    <row r="356" spans="1:9">
      <c r="B356" s="174" t="s">
        <v>566</v>
      </c>
      <c r="C356" s="203" t="s">
        <v>567</v>
      </c>
      <c r="D356" s="218">
        <v>36697857602.619995</v>
      </c>
      <c r="E356" s="218">
        <v>3150509444.73</v>
      </c>
      <c r="F356" s="218">
        <f>+'Disclosure working 2025'!E406</f>
        <v>35710594348.629997</v>
      </c>
      <c r="G356" s="218">
        <f>+'Disclosure working 2025'!E471</f>
        <v>256645852.10999998</v>
      </c>
      <c r="H356" s="202"/>
      <c r="I356" s="202"/>
    </row>
    <row r="357" spans="1:9">
      <c r="B357" s="174" t="s">
        <v>568</v>
      </c>
      <c r="C357" s="203" t="s">
        <v>569</v>
      </c>
      <c r="D357" s="218">
        <v>1529152210.1900001</v>
      </c>
      <c r="E357" s="218">
        <v>425289631.29000002</v>
      </c>
      <c r="F357" s="218">
        <f>+'Disclosure working 2025'!E407</f>
        <v>1396597800.75</v>
      </c>
      <c r="G357" s="218">
        <f>+'Disclosure working 2025'!E472</f>
        <v>1038007430.9600002</v>
      </c>
      <c r="H357" s="202"/>
      <c r="I357" s="202"/>
    </row>
    <row r="358" spans="1:9">
      <c r="B358" s="174" t="s">
        <v>570</v>
      </c>
      <c r="C358" s="203" t="s">
        <v>571</v>
      </c>
      <c r="D358" s="218">
        <v>181803411.96000001</v>
      </c>
      <c r="E358" s="218">
        <v>3330998034.0500002</v>
      </c>
      <c r="F358" s="218">
        <f>+'Disclosure working 2025'!E408</f>
        <v>650493060.74000001</v>
      </c>
      <c r="G358" s="218">
        <f>+'Disclosure working 2025'!E473</f>
        <v>3313812308.7500005</v>
      </c>
      <c r="H358" s="202"/>
      <c r="I358" s="202"/>
    </row>
    <row r="359" spans="1:9">
      <c r="B359" s="174" t="s">
        <v>572</v>
      </c>
      <c r="C359" s="203" t="s">
        <v>573</v>
      </c>
      <c r="D359" s="218">
        <v>22683289190.07</v>
      </c>
      <c r="E359" s="218">
        <v>19831380598.850002</v>
      </c>
      <c r="F359" s="218">
        <f>+'Disclosure working 2025'!E409</f>
        <v>28157035690.480015</v>
      </c>
      <c r="G359" s="218">
        <f>+'Disclosure working 2025'!E474</f>
        <v>7576987089.9699993</v>
      </c>
      <c r="H359" s="202"/>
      <c r="I359" s="202"/>
    </row>
    <row r="360" spans="1:9">
      <c r="B360" s="174" t="s">
        <v>574</v>
      </c>
      <c r="C360" s="203" t="s">
        <v>341</v>
      </c>
      <c r="D360" s="218">
        <v>6657491242.5699997</v>
      </c>
      <c r="E360" s="218">
        <v>9603374052.4999886</v>
      </c>
      <c r="F360" s="218">
        <f>+'Disclosure working 2025'!E410+'Disclosure working 2025'!E412</f>
        <v>2897856868.5199995</v>
      </c>
      <c r="G360" s="218">
        <f>+'Disclosure working 2025'!E475+'Disclosure working 2025'!E476+'Disclosure working 2025'!E477</f>
        <v>5580695545.5300007</v>
      </c>
      <c r="H360" s="202"/>
      <c r="I360" s="202"/>
    </row>
    <row r="361" spans="1:9">
      <c r="B361" s="174" t="s">
        <v>317</v>
      </c>
      <c r="C361" s="204" t="s">
        <v>297</v>
      </c>
      <c r="D361" s="184">
        <f>SUM(D340:D360)</f>
        <v>220270661792.05997</v>
      </c>
      <c r="E361" s="184">
        <f>SUM(E340:E360)</f>
        <v>148527611207.94</v>
      </c>
      <c r="F361" s="184">
        <f>SUM(F340:F360)</f>
        <v>169862819978.69</v>
      </c>
      <c r="G361" s="184">
        <f>SUM(G340:G360)</f>
        <v>124044295306.67999</v>
      </c>
      <c r="H361" s="195"/>
    </row>
    <row r="362" spans="1:9">
      <c r="D362" s="146"/>
      <c r="E362" s="146"/>
      <c r="F362" s="146">
        <f>+F361-IS!E16</f>
        <v>0</v>
      </c>
      <c r="G362" s="146">
        <f>+G361-IS!E17</f>
        <v>0</v>
      </c>
    </row>
    <row r="363" spans="1:9">
      <c r="A363" s="124"/>
      <c r="F363" s="62"/>
    </row>
    <row r="364" spans="1:9">
      <c r="B364" s="124" t="s">
        <v>575</v>
      </c>
    </row>
    <row r="365" spans="1:9">
      <c r="E365" s="125"/>
    </row>
    <row r="366" spans="1:9">
      <c r="B366" s="126" t="s">
        <v>289</v>
      </c>
      <c r="C366" s="127" t="s">
        <v>159</v>
      </c>
      <c r="D366" s="142" t="s">
        <v>160</v>
      </c>
      <c r="E366" s="142" t="s">
        <v>512</v>
      </c>
    </row>
    <row r="367" spans="1:9">
      <c r="B367" s="128" t="s">
        <v>149</v>
      </c>
      <c r="C367" s="143" t="s">
        <v>576</v>
      </c>
      <c r="D367" s="218">
        <v>623092160.21000004</v>
      </c>
      <c r="E367" s="218">
        <v>32492894.5</v>
      </c>
    </row>
    <row r="368" spans="1:9">
      <c r="B368" s="128" t="s">
        <v>101</v>
      </c>
      <c r="C368" s="143" t="s">
        <v>577</v>
      </c>
      <c r="D368" s="218">
        <v>160987717.94999999</v>
      </c>
      <c r="E368" s="218">
        <v>0</v>
      </c>
    </row>
    <row r="369" spans="1:115">
      <c r="B369" s="128" t="s">
        <v>260</v>
      </c>
      <c r="C369" s="143" t="s">
        <v>578</v>
      </c>
      <c r="D369" s="218">
        <v>3320456760.0700002</v>
      </c>
      <c r="E369" s="218">
        <v>180467972.86000001</v>
      </c>
    </row>
    <row r="370" spans="1:115">
      <c r="B370" s="128" t="s">
        <v>165</v>
      </c>
      <c r="C370" s="143" t="s">
        <v>341</v>
      </c>
      <c r="D370" s="218">
        <v>11924783986.630001</v>
      </c>
      <c r="E370" s="218">
        <v>1305419790.8499978</v>
      </c>
    </row>
    <row r="371" spans="1:115">
      <c r="B371" s="128" t="s">
        <v>167</v>
      </c>
      <c r="C371" s="179" t="s">
        <v>297</v>
      </c>
      <c r="D371" s="184">
        <f>SUM(D367:D370)</f>
        <v>16029320624.860001</v>
      </c>
      <c r="E371" s="184">
        <f>SUM(E367:E370)</f>
        <v>1518380658.2099977</v>
      </c>
    </row>
    <row r="372" spans="1:115">
      <c r="A372" t="s">
        <v>317</v>
      </c>
      <c r="B372" t="s">
        <v>317</v>
      </c>
      <c r="C372" t="s">
        <v>317</v>
      </c>
      <c r="D372" s="146"/>
      <c r="E372" s="146">
        <f>+E371-IS!E19</f>
        <v>9.7751617431640625E-5</v>
      </c>
      <c r="BK372" s="532"/>
      <c r="BL372" s="532"/>
      <c r="BM372" s="532"/>
      <c r="BN372" s="532"/>
      <c r="BO372" s="532"/>
      <c r="BP372" s="532"/>
      <c r="BQ372" s="532"/>
      <c r="BR372" s="532"/>
      <c r="BS372" s="532"/>
      <c r="BT372" s="532"/>
      <c r="BU372" s="532"/>
      <c r="BV372" s="532"/>
      <c r="BW372" s="532"/>
      <c r="BX372" s="532"/>
      <c r="BY372" s="532"/>
      <c r="BZ372" s="532"/>
      <c r="CA372" s="532"/>
      <c r="CB372" s="532"/>
      <c r="CC372" s="532"/>
      <c r="CD372" s="532"/>
      <c r="CE372" s="532"/>
      <c r="CF372" s="532"/>
      <c r="CG372" s="532"/>
      <c r="CH372" s="532"/>
      <c r="CI372" s="532"/>
      <c r="CJ372" s="532"/>
      <c r="CK372" s="532"/>
      <c r="CL372" s="532"/>
      <c r="CM372" s="532"/>
      <c r="CN372" s="532"/>
      <c r="CO372" s="532"/>
      <c r="CP372" s="532"/>
      <c r="CQ372" s="532"/>
      <c r="CR372" s="532"/>
      <c r="CS372" s="532"/>
      <c r="CT372" s="532"/>
      <c r="CU372" s="532"/>
      <c r="CV372" s="532"/>
      <c r="CW372" s="532"/>
      <c r="CX372" s="532"/>
      <c r="CY372" s="532"/>
      <c r="CZ372" s="532"/>
      <c r="DA372" s="532"/>
      <c r="DB372" s="532"/>
      <c r="DC372" s="532"/>
      <c r="DD372" s="532"/>
      <c r="DE372" s="532"/>
      <c r="DF372" s="532"/>
      <c r="DG372" s="532"/>
      <c r="DH372" s="532"/>
      <c r="DI372" s="532"/>
      <c r="DJ372" s="532"/>
      <c r="DK372" s="532"/>
    </row>
    <row r="373" spans="1:115">
      <c r="E373" s="125"/>
    </row>
    <row r="374" spans="1:115">
      <c r="E374" s="125"/>
    </row>
    <row r="375" spans="1:115">
      <c r="A375" s="124"/>
    </row>
    <row r="376" spans="1:115">
      <c r="B376" s="124" t="s">
        <v>579</v>
      </c>
    </row>
    <row r="377" spans="1:115">
      <c r="F377" s="125"/>
    </row>
    <row r="378" spans="1:115" ht="25.5">
      <c r="B378" s="142" t="s">
        <v>289</v>
      </c>
      <c r="C378" s="142" t="s">
        <v>159</v>
      </c>
      <c r="D378" s="142" t="s">
        <v>580</v>
      </c>
      <c r="E378" s="142" t="s">
        <v>160</v>
      </c>
      <c r="F378" s="142" t="s">
        <v>512</v>
      </c>
    </row>
    <row r="379" spans="1:115">
      <c r="B379" s="174" t="s">
        <v>343</v>
      </c>
      <c r="C379" s="174" t="s">
        <v>581</v>
      </c>
      <c r="D379" s="144"/>
      <c r="E379" s="144">
        <v>38052735026.089996</v>
      </c>
      <c r="F379" s="144"/>
    </row>
    <row r="380" spans="1:115">
      <c r="B380" s="174" t="s">
        <v>322</v>
      </c>
      <c r="C380" s="174" t="s">
        <v>582</v>
      </c>
      <c r="D380" s="144"/>
      <c r="E380" s="182">
        <v>80525843665.570007</v>
      </c>
      <c r="F380" s="182"/>
    </row>
    <row r="381" spans="1:115">
      <c r="B381" s="174" t="s">
        <v>463</v>
      </c>
      <c r="C381" s="174" t="s">
        <v>583</v>
      </c>
      <c r="D381" s="144"/>
      <c r="E381" s="182">
        <v>44657307392.559998</v>
      </c>
      <c r="F381" s="182"/>
    </row>
    <row r="382" spans="1:115">
      <c r="B382" s="174" t="s">
        <v>468</v>
      </c>
      <c r="C382" s="187" t="s">
        <v>297</v>
      </c>
      <c r="D382" s="173">
        <f>SUM(D379:D381)</f>
        <v>0</v>
      </c>
      <c r="E382" s="184">
        <f>SUM(E379:E381)</f>
        <v>163235886084.22</v>
      </c>
      <c r="F382" s="184">
        <f>SUM(F379:F381)</f>
        <v>0</v>
      </c>
    </row>
    <row r="383" spans="1:115">
      <c r="A383" t="s">
        <v>317</v>
      </c>
      <c r="B383" t="s">
        <v>317</v>
      </c>
      <c r="C383" t="s">
        <v>317</v>
      </c>
      <c r="D383" t="s">
        <v>317</v>
      </c>
      <c r="BK383" s="532"/>
      <c r="BL383" s="532"/>
      <c r="BM383" s="532"/>
      <c r="BN383" s="532"/>
      <c r="BO383" s="532"/>
      <c r="BP383" s="532"/>
      <c r="BQ383" s="532"/>
      <c r="BR383" s="532"/>
      <c r="BS383" s="532"/>
      <c r="BT383" s="532"/>
      <c r="BU383" s="532"/>
      <c r="BV383" s="532"/>
      <c r="BW383" s="532"/>
      <c r="BX383" s="532"/>
      <c r="BY383" s="532"/>
      <c r="BZ383" s="532"/>
      <c r="CA383" s="532"/>
      <c r="CB383" s="532"/>
      <c r="CC383" s="532"/>
      <c r="CD383" s="532"/>
      <c r="CE383" s="532"/>
      <c r="CF383" s="532"/>
      <c r="CG383" s="532"/>
      <c r="CH383" s="532"/>
      <c r="CI383" s="532"/>
      <c r="CJ383" s="532"/>
      <c r="CK383" s="532"/>
      <c r="CL383" s="532"/>
      <c r="CM383" s="532"/>
      <c r="CN383" s="532"/>
      <c r="CO383" s="532"/>
      <c r="CP383" s="532"/>
      <c r="CQ383" s="532"/>
      <c r="CR383" s="532"/>
      <c r="CS383" s="532"/>
      <c r="CT383" s="532"/>
      <c r="CU383" s="532"/>
      <c r="CV383" s="532"/>
      <c r="CW383" s="532"/>
      <c r="CX383" s="532"/>
      <c r="CY383" s="532"/>
      <c r="CZ383" s="532"/>
      <c r="DA383" s="532"/>
      <c r="DB383" s="532"/>
      <c r="DC383" s="532"/>
      <c r="DD383" s="532"/>
      <c r="DE383" s="532"/>
      <c r="DF383" s="532"/>
      <c r="DG383" s="532"/>
      <c r="DH383" s="532"/>
      <c r="DI383" s="532"/>
      <c r="DJ383" s="532"/>
      <c r="DK383" s="532"/>
    </row>
    <row r="384" spans="1:115">
      <c r="E384" s="125"/>
    </row>
    <row r="385" spans="1:15">
      <c r="E385" s="125"/>
    </row>
    <row r="386" spans="1:15">
      <c r="A386" s="124"/>
    </row>
    <row r="387" spans="1:15">
      <c r="B387" s="124" t="s">
        <v>584</v>
      </c>
    </row>
    <row r="388" spans="1:15">
      <c r="E388" s="125"/>
    </row>
    <row r="389" spans="1:15">
      <c r="B389" s="126" t="s">
        <v>289</v>
      </c>
      <c r="C389" s="127" t="s">
        <v>159</v>
      </c>
      <c r="D389" s="197" t="s">
        <v>151</v>
      </c>
      <c r="E389" s="197" t="s">
        <v>150</v>
      </c>
    </row>
    <row r="390" spans="1:15" ht="25.5">
      <c r="B390" s="128" t="s">
        <v>149</v>
      </c>
      <c r="C390" s="143" t="s">
        <v>585</v>
      </c>
      <c r="D390" s="181">
        <v>48645852022.940002</v>
      </c>
      <c r="E390" s="181">
        <f>+'Disclosure working 2025'!E444</f>
        <v>50470745738.506836</v>
      </c>
      <c r="I390" s="62"/>
    </row>
    <row r="391" spans="1:15" ht="25.5">
      <c r="B391" s="128" t="s">
        <v>101</v>
      </c>
      <c r="C391" s="143" t="s">
        <v>586</v>
      </c>
      <c r="D391" s="181">
        <v>-18004022.940000001</v>
      </c>
      <c r="E391" s="181">
        <f>+'Disclosure working 2025'!E445</f>
        <v>-262582294.06683877</v>
      </c>
      <c r="I391" s="62"/>
    </row>
    <row r="392" spans="1:15" ht="25.5">
      <c r="B392" s="128" t="s">
        <v>260</v>
      </c>
      <c r="C392" s="179" t="s">
        <v>587</v>
      </c>
      <c r="D392" s="201">
        <f>+D390+D391</f>
        <v>48627848000</v>
      </c>
      <c r="E392" s="201">
        <f t="shared" ref="E392" si="35">+E390+E391</f>
        <v>50208163444.439995</v>
      </c>
      <c r="I392" s="62"/>
    </row>
    <row r="393" spans="1:15">
      <c r="B393" s="124" t="s">
        <v>316</v>
      </c>
      <c r="D393" s="146"/>
      <c r="E393" s="146">
        <f>+E392-IS!E28</f>
        <v>0</v>
      </c>
    </row>
    <row r="394" spans="1:15">
      <c r="B394" s="125" t="s">
        <v>317</v>
      </c>
    </row>
    <row r="395" spans="1:15" s="5" customFormat="1" ht="12.75">
      <c r="A395" s="147" t="s">
        <v>591</v>
      </c>
      <c r="E395" s="154"/>
    </row>
    <row r="396" spans="1:15" s="5" customFormat="1" ht="12.75">
      <c r="B396" s="147" t="s">
        <v>592</v>
      </c>
    </row>
    <row r="397" spans="1:15" s="5" customFormat="1" ht="12.75">
      <c r="M397" s="148"/>
    </row>
    <row r="398" spans="1:15" s="5" customFormat="1" ht="63.75">
      <c r="B398" s="149" t="s">
        <v>289</v>
      </c>
      <c r="C398" s="149" t="s">
        <v>159</v>
      </c>
      <c r="D398" s="149" t="s">
        <v>593</v>
      </c>
      <c r="E398" s="149" t="s">
        <v>594</v>
      </c>
      <c r="F398" s="149" t="s">
        <v>595</v>
      </c>
      <c r="G398" s="149" t="s">
        <v>596</v>
      </c>
      <c r="H398" s="149" t="s">
        <v>597</v>
      </c>
      <c r="I398" s="149" t="s">
        <v>598</v>
      </c>
      <c r="J398" s="149" t="s">
        <v>599</v>
      </c>
      <c r="K398" s="149" t="s">
        <v>600</v>
      </c>
      <c r="L398" s="149" t="s">
        <v>601</v>
      </c>
      <c r="M398" s="149" t="s">
        <v>602</v>
      </c>
    </row>
    <row r="399" spans="1:15" s="5" customFormat="1" ht="12.75">
      <c r="B399" s="151" t="s">
        <v>149</v>
      </c>
      <c r="C399" s="151" t="s">
        <v>603</v>
      </c>
      <c r="D399" s="212">
        <v>40087964591.212997</v>
      </c>
      <c r="E399" s="212">
        <v>11902287773.5</v>
      </c>
      <c r="F399" s="212">
        <v>16570967229.82</v>
      </c>
      <c r="G399" s="212">
        <v>182812586.25999999</v>
      </c>
      <c r="H399" s="136">
        <f>+D399+E399-F399-G399</f>
        <v>35236472548.632996</v>
      </c>
      <c r="I399" s="212"/>
      <c r="J399" s="212"/>
      <c r="K399" s="212">
        <v>2273021200</v>
      </c>
      <c r="L399" s="212">
        <v>0</v>
      </c>
      <c r="M399" s="212">
        <f>+H399+K399</f>
        <v>37509493748.632996</v>
      </c>
      <c r="N399" s="153"/>
      <c r="O399" s="154"/>
    </row>
    <row r="400" spans="1:15" s="5" customFormat="1" ht="12.75">
      <c r="B400" s="151" t="s">
        <v>149</v>
      </c>
      <c r="C400" s="151" t="s">
        <v>604</v>
      </c>
      <c r="D400" s="212">
        <v>46098350912.751404</v>
      </c>
      <c r="E400" s="212">
        <v>109169292392.31</v>
      </c>
      <c r="F400" s="212">
        <v>18403691762.959999</v>
      </c>
      <c r="G400" s="212">
        <v>15963290156.719999</v>
      </c>
      <c r="H400" s="136">
        <f t="shared" ref="H400:H408" si="36">+D400+E400-F400-G400</f>
        <v>120900661385.38141</v>
      </c>
      <c r="I400" s="212"/>
      <c r="J400" s="212"/>
      <c r="K400" s="212">
        <v>0</v>
      </c>
      <c r="L400" s="212">
        <v>0</v>
      </c>
      <c r="M400" s="212">
        <f t="shared" ref="M400:M408" si="37">+H400+K400</f>
        <v>120900661385.38141</v>
      </c>
      <c r="N400" s="153"/>
      <c r="O400" s="154"/>
    </row>
    <row r="401" spans="2:15" s="5" customFormat="1" ht="12.75">
      <c r="B401" s="151" t="s">
        <v>149</v>
      </c>
      <c r="C401" s="151" t="s">
        <v>605</v>
      </c>
      <c r="D401" s="212">
        <v>48097496145.890198</v>
      </c>
      <c r="E401" s="212">
        <v>40933116303.43</v>
      </c>
      <c r="F401" s="136">
        <v>18601053492.220001</v>
      </c>
      <c r="G401" s="136">
        <v>1801909753.99</v>
      </c>
      <c r="H401" s="136">
        <f t="shared" si="36"/>
        <v>68627649203.110191</v>
      </c>
      <c r="I401" s="212"/>
      <c r="J401" s="212"/>
      <c r="K401" s="212">
        <v>4570391200</v>
      </c>
      <c r="L401" s="212">
        <v>0</v>
      </c>
      <c r="M401" s="212">
        <f t="shared" si="37"/>
        <v>73198040403.110199</v>
      </c>
      <c r="N401" s="153"/>
      <c r="O401" s="154"/>
    </row>
    <row r="402" spans="2:15" s="5" customFormat="1" ht="12.75">
      <c r="B402" s="151" t="s">
        <v>149</v>
      </c>
      <c r="C402" s="151" t="s">
        <v>613</v>
      </c>
      <c r="D402" s="212">
        <v>69563283819.613297</v>
      </c>
      <c r="E402" s="212">
        <v>6928257929.9499998</v>
      </c>
      <c r="F402" s="212">
        <v>35117126086.489998</v>
      </c>
      <c r="G402" s="212">
        <v>58852840.270000003</v>
      </c>
      <c r="H402" s="136">
        <f t="shared" si="36"/>
        <v>41315562822.803299</v>
      </c>
      <c r="I402" s="212"/>
      <c r="J402" s="212"/>
      <c r="K402" s="212">
        <v>2916915900</v>
      </c>
      <c r="L402" s="212">
        <v>0</v>
      </c>
      <c r="M402" s="212">
        <f t="shared" si="37"/>
        <v>44232478722.803299</v>
      </c>
      <c r="N402" s="153"/>
      <c r="O402" s="154"/>
    </row>
    <row r="403" spans="2:15" s="5" customFormat="1" ht="12.75">
      <c r="B403" s="151" t="s">
        <v>149</v>
      </c>
      <c r="C403" s="151" t="s">
        <v>606</v>
      </c>
      <c r="D403" s="212">
        <v>29750939196.689899</v>
      </c>
      <c r="E403" s="212">
        <v>54857682748.480003</v>
      </c>
      <c r="F403" s="212">
        <v>7978498279.6899996</v>
      </c>
      <c r="G403" s="212">
        <v>6021961182.7700005</v>
      </c>
      <c r="H403" s="136">
        <f t="shared" si="36"/>
        <v>70608162482.7099</v>
      </c>
      <c r="I403" s="212"/>
      <c r="J403" s="212"/>
      <c r="K403" s="212">
        <v>5707764700</v>
      </c>
      <c r="L403" s="212">
        <v>0</v>
      </c>
      <c r="M403" s="212">
        <f t="shared" si="37"/>
        <v>76315927182.7099</v>
      </c>
      <c r="N403" s="153"/>
      <c r="O403" s="154"/>
    </row>
    <row r="404" spans="2:15" s="5" customFormat="1" ht="12.75">
      <c r="B404" s="151" t="s">
        <v>149</v>
      </c>
      <c r="C404" s="151" t="s">
        <v>607</v>
      </c>
      <c r="D404" s="212">
        <v>84861161729.079987</v>
      </c>
      <c r="E404" s="212">
        <v>100232409011.41951</v>
      </c>
      <c r="F404" s="212">
        <v>63663249801.729996</v>
      </c>
      <c r="G404" s="212">
        <v>89220310510.139999</v>
      </c>
      <c r="H404" s="136">
        <f t="shared" si="36"/>
        <v>32210010428.629517</v>
      </c>
      <c r="I404" s="212"/>
      <c r="J404" s="212"/>
      <c r="K404" s="212">
        <v>0</v>
      </c>
      <c r="L404" s="212">
        <v>0</v>
      </c>
      <c r="M404" s="212">
        <f t="shared" si="37"/>
        <v>32210010428.629517</v>
      </c>
      <c r="N404" s="153"/>
      <c r="O404" s="154"/>
    </row>
    <row r="405" spans="2:15" s="5" customFormat="1" ht="12.75">
      <c r="B405" s="151" t="s">
        <v>149</v>
      </c>
      <c r="C405" s="151" t="s">
        <v>608</v>
      </c>
      <c r="D405" s="212">
        <v>4282565283.6700001</v>
      </c>
      <c r="E405" s="212">
        <v>507302550</v>
      </c>
      <c r="F405" s="212">
        <v>2688551497.8400002</v>
      </c>
      <c r="G405" s="212"/>
      <c r="H405" s="212">
        <f t="shared" si="36"/>
        <v>2101316335.8299999</v>
      </c>
      <c r="I405" s="212"/>
      <c r="J405" s="212"/>
      <c r="K405" s="212">
        <v>0</v>
      </c>
      <c r="L405" s="212">
        <v>0</v>
      </c>
      <c r="M405" s="212">
        <f t="shared" si="37"/>
        <v>2101316335.8299999</v>
      </c>
      <c r="N405" s="153"/>
      <c r="O405" s="154"/>
    </row>
    <row r="406" spans="2:15" s="5" customFormat="1">
      <c r="B406" s="151" t="s">
        <v>149</v>
      </c>
      <c r="C406" s="151" t="s">
        <v>609</v>
      </c>
      <c r="D406" s="212">
        <v>2922045895.6700001</v>
      </c>
      <c r="E406" s="213">
        <v>28940850</v>
      </c>
      <c r="F406" s="212">
        <v>1796675145.99</v>
      </c>
      <c r="G406" s="213">
        <v>492750000</v>
      </c>
      <c r="H406" s="212">
        <f t="shared" si="36"/>
        <v>661561599.68000007</v>
      </c>
      <c r="I406" s="212"/>
      <c r="J406" s="212"/>
      <c r="K406" s="212">
        <v>0</v>
      </c>
      <c r="L406" s="212">
        <v>0</v>
      </c>
      <c r="M406" s="212">
        <f t="shared" si="37"/>
        <v>661561599.68000007</v>
      </c>
      <c r="N406" s="153"/>
      <c r="O406" s="154"/>
    </row>
    <row r="407" spans="2:15" s="5" customFormat="1" ht="12.75">
      <c r="B407" s="151" t="s">
        <v>149</v>
      </c>
      <c r="C407" s="151" t="s">
        <v>610</v>
      </c>
      <c r="D407" s="212">
        <v>326473</v>
      </c>
      <c r="E407" s="212"/>
      <c r="F407" s="212"/>
      <c r="G407" s="212"/>
      <c r="H407" s="212">
        <f t="shared" si="36"/>
        <v>326473</v>
      </c>
      <c r="I407" s="212"/>
      <c r="J407" s="212"/>
      <c r="K407" s="212">
        <v>0</v>
      </c>
      <c r="L407" s="212">
        <v>0</v>
      </c>
      <c r="M407" s="212">
        <f t="shared" si="37"/>
        <v>326473</v>
      </c>
      <c r="N407" s="153"/>
      <c r="O407" s="154"/>
    </row>
    <row r="408" spans="2:15" s="5" customFormat="1">
      <c r="B408" s="151"/>
      <c r="C408" s="151" t="s">
        <v>611</v>
      </c>
      <c r="D408" s="212">
        <v>647192037.47000003</v>
      </c>
      <c r="E408" s="213">
        <v>1764807.99</v>
      </c>
      <c r="F408" s="213">
        <v>373880535.66000003</v>
      </c>
      <c r="G408" s="212"/>
      <c r="H408" s="212">
        <f t="shared" si="36"/>
        <v>275076309.80000001</v>
      </c>
      <c r="I408" s="212"/>
      <c r="J408" s="212"/>
      <c r="K408" s="212"/>
      <c r="L408" s="212"/>
      <c r="M408" s="212">
        <f t="shared" si="37"/>
        <v>275076309.80000001</v>
      </c>
      <c r="N408" s="153"/>
      <c r="O408" s="154"/>
    </row>
    <row r="409" spans="2:15" s="5" customFormat="1" ht="12.75">
      <c r="B409" s="151" t="s">
        <v>317</v>
      </c>
      <c r="C409" s="152" t="s">
        <v>297</v>
      </c>
      <c r="D409" s="212">
        <f>+SUM(D399:D408)</f>
        <v>326311326085.04773</v>
      </c>
      <c r="E409" s="212">
        <f t="shared" ref="E409:H409" si="38">+SUM(E399:E408)</f>
        <v>324561054367.07953</v>
      </c>
      <c r="F409" s="212">
        <f t="shared" si="38"/>
        <v>165193693832.39996</v>
      </c>
      <c r="G409" s="212">
        <f t="shared" si="38"/>
        <v>113741887030.14999</v>
      </c>
      <c r="H409" s="212">
        <f t="shared" si="38"/>
        <v>371936799589.57733</v>
      </c>
      <c r="I409" s="212">
        <f t="shared" ref="I409:L409" si="39">+SUM(I399:I407)</f>
        <v>0</v>
      </c>
      <c r="J409" s="212">
        <f t="shared" si="39"/>
        <v>0</v>
      </c>
      <c r="K409" s="212">
        <f t="shared" si="39"/>
        <v>15468093000</v>
      </c>
      <c r="L409" s="212">
        <f t="shared" si="39"/>
        <v>0</v>
      </c>
      <c r="M409" s="212">
        <f>+SUM(M399:M408)</f>
        <v>387404892589.57733</v>
      </c>
      <c r="O409" s="154"/>
    </row>
  </sheetData>
  <mergeCells count="24">
    <mergeCell ref="D338:E338"/>
    <mergeCell ref="F338:G338"/>
    <mergeCell ref="BK372:DK372"/>
    <mergeCell ref="BK383:DK383"/>
    <mergeCell ref="BK228:DK228"/>
    <mergeCell ref="F242:G242"/>
    <mergeCell ref="BK275:DK275"/>
    <mergeCell ref="BK284:DK284"/>
    <mergeCell ref="BK305:DK305"/>
    <mergeCell ref="BK312:DK312"/>
    <mergeCell ref="BK322:DK322"/>
    <mergeCell ref="BD333:DD333"/>
    <mergeCell ref="BK184:DK184"/>
    <mergeCell ref="BK196:DK196"/>
    <mergeCell ref="BK207:DK207"/>
    <mergeCell ref="BK219:DK219"/>
    <mergeCell ref="D222:E222"/>
    <mergeCell ref="F222:G222"/>
    <mergeCell ref="BK151:DK151"/>
    <mergeCell ref="BK13:DK13"/>
    <mergeCell ref="BK23:DK23"/>
    <mergeCell ref="BK33:DK33"/>
    <mergeCell ref="BK53:DK53"/>
    <mergeCell ref="BK80:DK8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4</vt:i4>
      </vt:variant>
    </vt:vector>
  </HeadingPairs>
  <TitlesOfParts>
    <vt:vector size="13" baseType="lpstr">
      <vt:lpstr>Nuur</vt:lpstr>
      <vt:lpstr>Medegdel</vt:lpstr>
      <vt:lpstr>BS</vt:lpstr>
      <vt:lpstr>IS</vt:lpstr>
      <vt:lpstr>CF</vt:lpstr>
      <vt:lpstr>Equity</vt:lpstr>
      <vt:lpstr>Disclosure 2024</vt:lpstr>
      <vt:lpstr>Disclosure working 2025</vt:lpstr>
      <vt:lpstr>Disclosure 2025</vt:lpstr>
      <vt:lpstr>BS!Print_Area</vt:lpstr>
      <vt:lpstr>CF!Print_Area</vt:lpstr>
      <vt:lpstr>Equity!Print_Area</vt:lpstr>
      <vt:lpstr>IS!Print_Area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Buyankhishig Bataa</dc:creator>
  <cp:lastModifiedBy>Myagmar Byambajav</cp:lastModifiedBy>
  <cp:lastPrinted>2026-02-28T02:51:09Z</cp:lastPrinted>
  <dcterms:created xsi:type="dcterms:W3CDTF">2024-02-05T02:47:26Z</dcterms:created>
  <dcterms:modified xsi:type="dcterms:W3CDTF">2026-02-28T06:31:17Z</dcterms:modified>
</cp:coreProperties>
</file>