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ugroup-my.sharepoint.com/personal/myagmardorj_n_apu_mn/Documents/Ajil/Work_Miigaa/2026 Work/Consolidation/MSE-d/"/>
    </mc:Choice>
  </mc:AlternateContent>
  <xr:revisionPtr revIDLastSave="233" documentId="8_{7100F7C6-A652-404D-B260-7D87B13EA4A4}" xr6:coauthVersionLast="47" xr6:coauthVersionMax="47" xr10:uidLastSave="{CAC21BD7-5F0E-4751-AC31-AB58D4F492A9}"/>
  <bookViews>
    <workbookView xWindow="-108" yWindow="-108" windowWidth="23256" windowHeight="13896" activeTab="1" xr2:uid="{9E2013FA-D350-498D-A5E9-ACF3750DE21E}"/>
  </bookViews>
  <sheets>
    <sheet name="BS" sheetId="1" r:id="rId1"/>
    <sheet name="IS" sheetId="2" r:id="rId2"/>
    <sheet name="CF" sheetId="3" r:id="rId3"/>
    <sheet name="Equity" sheetId="4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" l="1"/>
  <c r="D25" i="2"/>
  <c r="M21" i="4" l="1"/>
  <c r="M22" i="4"/>
  <c r="M23" i="4"/>
  <c r="M18" i="4"/>
  <c r="J23" i="4"/>
  <c r="D25" i="4"/>
  <c r="E18" i="4"/>
  <c r="E24" i="4" s="1"/>
  <c r="F18" i="4"/>
  <c r="G18" i="4"/>
  <c r="H18" i="4"/>
  <c r="I18" i="4"/>
  <c r="J18" i="4"/>
  <c r="K18" i="4"/>
  <c r="D18" i="4"/>
  <c r="K23" i="4"/>
  <c r="L16" i="4"/>
  <c r="K21" i="4"/>
  <c r="K22" i="4"/>
  <c r="F24" i="4"/>
  <c r="G24" i="4"/>
  <c r="H24" i="4"/>
  <c r="I24" i="4"/>
  <c r="D24" i="4"/>
  <c r="E30" i="2"/>
  <c r="E16" i="4"/>
  <c r="F16" i="4"/>
  <c r="G16" i="4"/>
  <c r="H16" i="4"/>
  <c r="I16" i="4"/>
  <c r="J16" i="4"/>
  <c r="K16" i="4"/>
  <c r="D16" i="4"/>
  <c r="M15" i="4"/>
  <c r="K15" i="4"/>
  <c r="K14" i="4"/>
  <c r="M14" i="4" s="1"/>
  <c r="M11" i="4"/>
  <c r="M13" i="4"/>
  <c r="M16" i="4" s="1"/>
  <c r="K11" i="4"/>
  <c r="K12" i="4"/>
  <c r="M12" i="4" s="1"/>
  <c r="K13" i="4"/>
  <c r="K17" i="4"/>
  <c r="M17" i="4" s="1"/>
  <c r="M10" i="4"/>
  <c r="K9" i="4"/>
  <c r="K10" i="4"/>
  <c r="K8" i="4"/>
  <c r="M9" i="4"/>
  <c r="M8" i="4"/>
  <c r="J9" i="4"/>
  <c r="E10" i="4"/>
  <c r="F10" i="4"/>
  <c r="G10" i="4"/>
  <c r="H10" i="4"/>
  <c r="I10" i="4"/>
  <c r="J10" i="4"/>
  <c r="L10" i="4"/>
  <c r="D10" i="4"/>
  <c r="D57" i="3"/>
  <c r="D56" i="3"/>
  <c r="D55" i="3"/>
  <c r="C55" i="3"/>
  <c r="D54" i="3"/>
  <c r="C54" i="3"/>
  <c r="D48" i="3"/>
  <c r="C48" i="3"/>
  <c r="D43" i="3"/>
  <c r="C43" i="3"/>
  <c r="D41" i="3"/>
  <c r="C41" i="3"/>
  <c r="D35" i="3"/>
  <c r="C35" i="3"/>
  <c r="C27" i="3"/>
  <c r="D27" i="3"/>
  <c r="D25" i="3"/>
  <c r="C25" i="3"/>
  <c r="D15" i="3"/>
  <c r="C15" i="3"/>
  <c r="C8" i="3"/>
  <c r="D8" i="3"/>
  <c r="D30" i="2"/>
  <c r="D10" i="2"/>
  <c r="E45" i="1"/>
  <c r="E29" i="1"/>
  <c r="D29" i="1"/>
  <c r="D18" i="1"/>
  <c r="D64" i="1"/>
  <c r="D51" i="1"/>
  <c r="D45" i="1"/>
  <c r="D27" i="2" l="1"/>
  <c r="D29" i="2" s="1"/>
  <c r="D36" i="2" s="1"/>
  <c r="D35" i="2" s="1"/>
  <c r="D52" i="1"/>
  <c r="D30" i="1"/>
  <c r="D65" i="1"/>
  <c r="E18" i="1" l="1"/>
  <c r="J20" i="4"/>
  <c r="K20" i="4" s="1"/>
  <c r="M20" i="4" s="1"/>
  <c r="E10" i="2"/>
  <c r="E27" i="2" s="1"/>
  <c r="L19" i="4" l="1"/>
  <c r="L24" i="4" s="1"/>
  <c r="E29" i="2"/>
  <c r="J19" i="4" l="1"/>
  <c r="E36" i="2"/>
  <c r="E35" i="2"/>
  <c r="E51" i="1" l="1"/>
  <c r="E30" i="1" l="1"/>
  <c r="E52" i="1"/>
  <c r="J24" i="4" l="1"/>
  <c r="E62" i="1" s="1"/>
  <c r="E64" i="1" s="1"/>
  <c r="E65" i="1" s="1"/>
  <c r="K19" i="4" l="1"/>
  <c r="M19" i="4" l="1"/>
  <c r="M24" i="4" s="1"/>
  <c r="K24" i="4"/>
</calcChain>
</file>

<file path=xl/sharedStrings.xml><?xml version="1.0" encoding="utf-8"?>
<sst xmlns="http://schemas.openxmlformats.org/spreadsheetml/2006/main" count="343" uniqueCount="272">
  <si>
    <t>1</t>
  </si>
  <si>
    <t>1.1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</si>
  <si>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</si>
  <si>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</si>
  <si>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</si>
  <si>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</si>
  <si>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</si>
  <si>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</si>
  <si>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</si>
  <si>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</si>
  <si>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</si>
  <si>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1.1.20</t>
  </si>
  <si>
    <t>1.2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</si>
  <si>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</si>
  <si>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</si>
  <si>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</si>
  <si>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</si>
  <si>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</si>
  <si>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</si>
  <si>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</si>
  <si>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</si>
  <si>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</si>
  <si>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1.2.20</t>
  </si>
  <si>
    <t>1.3</t>
  </si>
  <si>
    <t>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</si>
  <si>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</si>
  <si>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</si>
  <si>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</si>
  <si>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</si>
  <si>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</si>
  <si>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</si>
  <si>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</si>
  <si>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</si>
  <si>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</si>
  <si>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</si>
  <si>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</si>
  <si>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2.1.1.10</t>
  </si>
  <si>
    <t>2.1.1.11</t>
  </si>
  <si>
    <t>2.1.1.20</t>
  </si>
  <si>
    <t>2.1.2</t>
  </si>
  <si>
    <t>2.1.2.1</t>
  </si>
  <si>
    <t>2.1.2.2</t>
  </si>
  <si>
    <t>2.1.2.3</t>
  </si>
  <si>
    <t>2.1.2.4</t>
  </si>
  <si>
    <t>2.1.2.20</t>
  </si>
  <si>
    <t>2.2</t>
  </si>
  <si>
    <t>2.3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</si>
  <si>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</si>
  <si>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</si>
  <si>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</si>
  <si>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</si>
  <si>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</si>
  <si>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</si>
  <si>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</si>
  <si>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</si>
  <si>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</si>
  <si>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2.3.11</t>
  </si>
  <si>
    <t>2.3.20</t>
  </si>
  <si>
    <t>2.4</t>
  </si>
  <si>
    <t>Cash and cash equivalents</t>
  </si>
  <si>
    <t>Trade receivables</t>
  </si>
  <si>
    <t>Other receivables</t>
  </si>
  <si>
    <t>Other financial assets</t>
  </si>
  <si>
    <t>Inventories</t>
  </si>
  <si>
    <t>Other current assets</t>
  </si>
  <si>
    <t>Assets held for sale</t>
  </si>
  <si>
    <t>Property, plant and equipment</t>
  </si>
  <si>
    <t>Intangible assets</t>
  </si>
  <si>
    <t>Goodwill</t>
  </si>
  <si>
    <t>Long-term investments</t>
  </si>
  <si>
    <t>Deferred tax assets</t>
  </si>
  <si>
    <t>Other non-current assets</t>
  </si>
  <si>
    <t>Trade payables</t>
  </si>
  <si>
    <t>Salary payables</t>
  </si>
  <si>
    <t>Tax payables</t>
  </si>
  <si>
    <t>Social insurance payables</t>
  </si>
  <si>
    <t>Short-term loans and borrowings</t>
  </si>
  <si>
    <t>Long-term loans and borrowings</t>
  </si>
  <si>
    <t>Deferred tax liabilities</t>
  </si>
  <si>
    <t>Long-term other payable</t>
  </si>
  <si>
    <t>Treasury stock</t>
  </si>
  <si>
    <t>Common stock</t>
  </si>
  <si>
    <t>Share premium</t>
  </si>
  <si>
    <t>Revaluation reserve</t>
  </si>
  <si>
    <t>Foreign currency translation reserve</t>
  </si>
  <si>
    <t>Retained earnings</t>
  </si>
  <si>
    <t>Non-controlling interest</t>
  </si>
  <si>
    <t>Current assets</t>
  </si>
  <si>
    <t>Non-current assets</t>
  </si>
  <si>
    <t>Total current assets</t>
  </si>
  <si>
    <t>Biological assets</t>
  </si>
  <si>
    <t>Total non-current assets</t>
  </si>
  <si>
    <t>Total assets</t>
  </si>
  <si>
    <t>Current liabilities</t>
  </si>
  <si>
    <t>Liabilities</t>
  </si>
  <si>
    <t>Total current liabilities</t>
  </si>
  <si>
    <t>Non-current liabilities</t>
  </si>
  <si>
    <t>Total non-current liabilities</t>
  </si>
  <si>
    <t>Total liabilities</t>
  </si>
  <si>
    <t>Equity</t>
  </si>
  <si>
    <t>Total equity</t>
  </si>
  <si>
    <t>Total liabilities and equity</t>
  </si>
  <si>
    <t>Tax and social insurance receivables</t>
  </si>
  <si>
    <t>Mining and evalaution assets</t>
  </si>
  <si>
    <t>Assets held for investment</t>
  </si>
  <si>
    <t>Share of state</t>
  </si>
  <si>
    <t>Liability of share</t>
  </si>
  <si>
    <t>Other reserves</t>
  </si>
  <si>
    <t>Prepaid income</t>
  </si>
  <si>
    <t>Payables involved in assets held for a sale</t>
  </si>
  <si>
    <t>Interest payables</t>
  </si>
  <si>
    <t>Dividend payables</t>
  </si>
  <si>
    <t>Contingent liabilities short term</t>
  </si>
  <si>
    <t>Contingent liabilities long term</t>
  </si>
  <si>
    <t>Other short term payables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</si>
  <si>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</si>
  <si>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</si>
  <si>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</si>
  <si>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</si>
  <si>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</si>
  <si>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</si>
  <si>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</si>
  <si>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</si>
  <si>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</si>
  <si>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</si>
  <si>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</si>
  <si>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</si>
  <si>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</si>
  <si>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</si>
  <si>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</si>
  <si>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</si>
  <si>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</si>
  <si>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</si>
  <si>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</si>
  <si>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</si>
  <si>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</si>
  <si>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</si>
  <si>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Revenue</t>
  </si>
  <si>
    <t>Cost of sales</t>
  </si>
  <si>
    <t>Gross profit</t>
  </si>
  <si>
    <t>Rent income</t>
  </si>
  <si>
    <t>Interest income</t>
  </si>
  <si>
    <t>Dividend income</t>
  </si>
  <si>
    <t>Royalty income</t>
  </si>
  <si>
    <t>Other income</t>
  </si>
  <si>
    <t>General and adminstration expenses</t>
  </si>
  <si>
    <t>Sales and marketing expenses</t>
  </si>
  <si>
    <t>Finance expense</t>
  </si>
  <si>
    <t>Other expense</t>
  </si>
  <si>
    <t>Foriegn exchange gain or (loss)</t>
  </si>
  <si>
    <t>Proceed from disposed tangible assets</t>
  </si>
  <si>
    <t>Proceed from disposed intangible assets</t>
  </si>
  <si>
    <t>Gain or (loss) from sales of investments</t>
  </si>
  <si>
    <t>Other gain or (loss)</t>
  </si>
  <si>
    <t>Profit before tax</t>
  </si>
  <si>
    <t>Corporation income tax</t>
  </si>
  <si>
    <t>Profit after tax</t>
  </si>
  <si>
    <t>Net profit</t>
  </si>
  <si>
    <t>Other comprehensive income</t>
  </si>
  <si>
    <t>Revaluation recognition</t>
  </si>
  <si>
    <t>Foriegn currency translation</t>
  </si>
  <si>
    <t>2.1.3</t>
  </si>
  <si>
    <t>2.1.4</t>
  </si>
  <si>
    <t>2.1.5</t>
  </si>
  <si>
    <t>2.1.6</t>
  </si>
  <si>
    <t>2.1.7</t>
  </si>
  <si>
    <t>2.2.1</t>
  </si>
  <si>
    <t>2.2.2</t>
  </si>
  <si>
    <t>2.2.3</t>
  </si>
  <si>
    <t>2.2.4</t>
  </si>
  <si>
    <t>2.2.5</t>
  </si>
  <si>
    <t>3</t>
  </si>
  <si>
    <t>3.1</t>
  </si>
  <si>
    <t>3.1.1</t>
  </si>
  <si>
    <t>3.1.2</t>
  </si>
  <si>
    <t>3.1.3</t>
  </si>
  <si>
    <t>3.1.4</t>
  </si>
  <si>
    <t>3.2</t>
  </si>
  <si>
    <t>3.2.1</t>
  </si>
  <si>
    <t>3.2.2</t>
  </si>
  <si>
    <t>3.2.3</t>
  </si>
  <si>
    <t>3.2.4</t>
  </si>
  <si>
    <t>3.2.5</t>
  </si>
  <si>
    <t>3.3</t>
  </si>
  <si>
    <t>Cash inflow</t>
  </si>
  <si>
    <t>Collection from customers</t>
  </si>
  <si>
    <t>Royalty received</t>
  </si>
  <si>
    <t>Insurance received</t>
  </si>
  <si>
    <t>Tax returns</t>
  </si>
  <si>
    <t>Grants recevied</t>
  </si>
  <si>
    <t>Other received</t>
  </si>
  <si>
    <t>Payments to employees</t>
  </si>
  <si>
    <t>Payments to social insurance</t>
  </si>
  <si>
    <t>Payments to suppliers</t>
  </si>
  <si>
    <t>Payments to maintenance</t>
  </si>
  <si>
    <t>Payments to fuel, transportation, and parts</t>
  </si>
  <si>
    <t>Payments to tax</t>
  </si>
  <si>
    <t>Payments to insurance</t>
  </si>
  <si>
    <t>Other payments</t>
  </si>
  <si>
    <t>Proceed from sales of tangibles</t>
  </si>
  <si>
    <t>Proceed from sales of intangibles</t>
  </si>
  <si>
    <t>Proceed from sales of investments</t>
  </si>
  <si>
    <t>Proceed from sales of other long term assets</t>
  </si>
  <si>
    <t>Repayment of long term loans</t>
  </si>
  <si>
    <t>Interest received</t>
  </si>
  <si>
    <t>Acquisition of property, plant and equipment</t>
  </si>
  <si>
    <t>Acquisition of intangible asset</t>
  </si>
  <si>
    <t>Acquistion of investments</t>
  </si>
  <si>
    <t>Acquiring other long term assets</t>
  </si>
  <si>
    <t>Loans and advances to others</t>
  </si>
  <si>
    <t>Proceeds from long-term borrowings</t>
  </si>
  <si>
    <t>Dividends paid</t>
  </si>
  <si>
    <t>Payment of lease liabilities</t>
  </si>
  <si>
    <t xml:space="preserve">Issuing shares </t>
  </si>
  <si>
    <t>Donations</t>
  </si>
  <si>
    <t>Exchange gain</t>
  </si>
  <si>
    <t>Payment to loans</t>
  </si>
  <si>
    <t>Payment to treasury stock</t>
  </si>
  <si>
    <t>Exchange loss</t>
  </si>
  <si>
    <t>Cash and cash equivalents at beginning of year</t>
  </si>
  <si>
    <t>Cash and cash equivalents at end of year</t>
  </si>
  <si>
    <t>Net increase (decrease) in cash and cash equivalents</t>
  </si>
  <si>
    <t>Cash outflow</t>
  </si>
  <si>
    <t>Interest paid</t>
  </si>
  <si>
    <t>Dividends received</t>
  </si>
  <si>
    <t>№</t>
  </si>
  <si>
    <t>Profit for the year</t>
  </si>
  <si>
    <t>Dividends declared</t>
  </si>
  <si>
    <t>Adjusted balance</t>
  </si>
  <si>
    <t xml:space="preserve">Consolidated statement of financial position </t>
  </si>
  <si>
    <t>Reporting date:</t>
  </si>
  <si>
    <t>/tugrik/</t>
  </si>
  <si>
    <t>Prepayments</t>
  </si>
  <si>
    <t>ASSETS</t>
  </si>
  <si>
    <t>LIABILITIES AND EQUITY</t>
  </si>
  <si>
    <t>Paid in capital</t>
  </si>
  <si>
    <t>Profit or loss from ceasing operation</t>
  </si>
  <si>
    <t>Remeasurement of employee benefit provision</t>
  </si>
  <si>
    <t>Total other comprehensive income:</t>
  </si>
  <si>
    <t>Owners of the  Parent company</t>
  </si>
  <si>
    <t>Basic earning per share</t>
  </si>
  <si>
    <t>Consolidated statement of Profit or loss and other comprehensive income</t>
  </si>
  <si>
    <t>Operating cash flow</t>
  </si>
  <si>
    <t>Operating net cash flow</t>
  </si>
  <si>
    <t>Investing cash flow</t>
  </si>
  <si>
    <t>Investing net cash flow</t>
  </si>
  <si>
    <t>Financing cash flow</t>
  </si>
  <si>
    <t>Financing net cash flow</t>
  </si>
  <si>
    <t>Adjustments of error corrections and policy changes</t>
  </si>
  <si>
    <t>Items</t>
  </si>
  <si>
    <t>Share capital</t>
  </si>
  <si>
    <t>Total</t>
  </si>
  <si>
    <t>Consolidated statement of Changes in Equity</t>
  </si>
  <si>
    <t>Transfers to retained earnings</t>
  </si>
  <si>
    <t>Other changes in equity</t>
  </si>
  <si>
    <t>Other comprehensive loss</t>
  </si>
  <si>
    <t>Consolidated statement of cash flow</t>
  </si>
  <si>
    <t>APU JSC</t>
  </si>
  <si>
    <t>Prior  year</t>
  </si>
  <si>
    <t>Current year</t>
  </si>
  <si>
    <t>Beginning balance</t>
  </si>
  <si>
    <t>Ending balance</t>
  </si>
  <si>
    <t>26</t>
  </si>
  <si>
    <t>2026.01.01-2026.06.30</t>
  </si>
  <si>
    <t>Balance at 31 December 2024</t>
  </si>
  <si>
    <t>Balance at 31 December 2025</t>
  </si>
  <si>
    <t>Balance at 30 June 2026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</si>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</sst>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name val="Tahoma"/>
      <family val="2"/>
    </font>
    <font>
      <sz val="10"/>
      <color indexed="63"/>
      <name val="Times New Roman"/>
      <family val="1"/>
    </font>
    <font>
      <sz val="10"/>
      <color rgb="FFC00000"/>
      <name val="Times New Roman"/>
      <family val="1"/>
    </font>
    <font>
      <sz val="10"/>
      <color rgb="FF800000"/>
      <name val="Times New Roman"/>
      <family val="1"/>
    </font>
    <font>
      <sz val="10"/>
      <color rgb="FF404040"/>
      <name val="Times New Roman"/>
      <family val="1"/>
    </font>
    <font>
      <b/>
      <sz val="9"/>
      <name val="Times New Roman"/>
      <family val="1"/>
    </font>
    <font>
      <sz val="8"/>
      <name val="Calibri"/>
      <family val="2"/>
      <scheme val="minor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0" fontId="2" fillId="0" borderId="0"/>
  </cellStyleXfs>
  <cellXfs count="124">
    <xf numFmtId="0" fontId="0" fillId="0" borderId="0" xfId="0"/>
    <xf numFmtId="43" fontId="2" fillId="0" borderId="0" xfId="1" applyFont="1"/>
    <xf numFmtId="164" fontId="3" fillId="0" borderId="0" xfId="1" applyNumberFormat="1" applyFont="1" applyAlignment="1">
      <alignment horizontal="left" vertical="top"/>
    </xf>
    <xf numFmtId="164" fontId="4" fillId="0" borderId="0" xfId="3" applyNumberFormat="1" applyFont="1" applyAlignment="1">
      <alignment vertical="center"/>
    </xf>
    <xf numFmtId="0" fontId="3" fillId="0" borderId="0" xfId="5" applyFont="1" applyAlignment="1">
      <alignment horizontal="left" vertical="top"/>
    </xf>
    <xf numFmtId="164" fontId="5" fillId="0" borderId="0" xfId="1" applyNumberFormat="1" applyFont="1"/>
    <xf numFmtId="0" fontId="5" fillId="0" borderId="0" xfId="0" applyFont="1"/>
    <xf numFmtId="164" fontId="8" fillId="0" borderId="0" xfId="1" applyNumberFormat="1" applyFont="1"/>
    <xf numFmtId="164" fontId="4" fillId="0" borderId="0" xfId="1" applyNumberFormat="1" applyFont="1" applyAlignment="1">
      <alignment vertical="center" wrapText="1"/>
    </xf>
    <xf numFmtId="164" fontId="4" fillId="0" borderId="0" xfId="1" applyNumberFormat="1" applyFont="1" applyAlignment="1">
      <alignment horizontal="right" vertical="center" wrapText="1"/>
    </xf>
    <xf numFmtId="0" fontId="4" fillId="0" borderId="0" xfId="5" applyFont="1" applyAlignment="1">
      <alignment horizontal="left" vertical="top"/>
    </xf>
    <xf numFmtId="164" fontId="4" fillId="0" borderId="0" xfId="1" applyNumberFormat="1" applyFont="1" applyAlignment="1">
      <alignment horizontal="left" vertical="top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right" vertical="center" wrapText="1"/>
    </xf>
    <xf numFmtId="164" fontId="9" fillId="0" borderId="6" xfId="1" applyNumberFormat="1" applyFont="1" applyBorder="1" applyAlignment="1">
      <alignment horizontal="right" vertical="center" wrapText="1"/>
    </xf>
    <xf numFmtId="164" fontId="4" fillId="0" borderId="5" xfId="1" applyNumberFormat="1" applyFont="1" applyBorder="1" applyAlignment="1">
      <alignment horizontal="right" vertical="center" wrapText="1"/>
    </xf>
    <xf numFmtId="43" fontId="5" fillId="0" borderId="0" xfId="1" applyFont="1"/>
    <xf numFmtId="164" fontId="8" fillId="0" borderId="5" xfId="1" applyNumberFormat="1" applyFont="1" applyBorder="1" applyAlignment="1">
      <alignment horizontal="right" vertical="center" wrapText="1"/>
    </xf>
    <xf numFmtId="43" fontId="4" fillId="0" borderId="0" xfId="1" applyFont="1" applyAlignment="1">
      <alignment horizontal="left" vertical="top"/>
    </xf>
    <xf numFmtId="0" fontId="8" fillId="0" borderId="0" xfId="0" applyFont="1"/>
    <xf numFmtId="49" fontId="4" fillId="0" borderId="0" xfId="5" applyNumberFormat="1" applyFont="1" applyAlignment="1">
      <alignment wrapText="1"/>
    </xf>
    <xf numFmtId="164" fontId="4" fillId="0" borderId="0" xfId="1" applyNumberFormat="1" applyFont="1" applyAlignment="1">
      <alignment wrapText="1"/>
    </xf>
    <xf numFmtId="164" fontId="4" fillId="0" borderId="0" xfId="1" applyNumberFormat="1" applyFont="1" applyAlignment="1">
      <alignment horizontal="right" wrapText="1"/>
    </xf>
    <xf numFmtId="164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left" wrapText="1"/>
    </xf>
    <xf numFmtId="164" fontId="4" fillId="0" borderId="0" xfId="1" applyNumberFormat="1" applyFont="1" applyAlignment="1">
      <alignment horizontal="right" vertical="top"/>
    </xf>
    <xf numFmtId="0" fontId="4" fillId="0" borderId="0" xfId="3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164" fontId="4" fillId="0" borderId="0" xfId="1" applyNumberFormat="1" applyFont="1" applyAlignment="1">
      <alignment horizontal="left" vertical="center" wrapText="1"/>
    </xf>
    <xf numFmtId="0" fontId="4" fillId="0" borderId="0" xfId="3" applyFont="1" applyAlignment="1">
      <alignment vertical="center" wrapText="1"/>
    </xf>
    <xf numFmtId="49" fontId="4" fillId="0" borderId="1" xfId="3" applyNumberFormat="1" applyFont="1" applyBorder="1" applyAlignment="1">
      <alignment horizontal="left" vertical="center" wrapText="1"/>
    </xf>
    <xf numFmtId="49" fontId="4" fillId="0" borderId="1" xfId="3" applyNumberFormat="1" applyFont="1" applyBorder="1" applyAlignment="1">
      <alignment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49" fontId="9" fillId="0" borderId="1" xfId="3" applyNumberFormat="1" applyFont="1" applyBorder="1" applyAlignment="1">
      <alignment horizontal="left" vertical="center" wrapText="1"/>
    </xf>
    <xf numFmtId="164" fontId="9" fillId="3" borderId="1" xfId="1" applyNumberFormat="1" applyFont="1" applyFill="1" applyBorder="1" applyAlignment="1">
      <alignment horizontal="right" vertical="center"/>
    </xf>
    <xf numFmtId="43" fontId="10" fillId="0" borderId="0" xfId="1" applyFont="1" applyAlignment="1">
      <alignment vertical="center"/>
    </xf>
    <xf numFmtId="164" fontId="4" fillId="3" borderId="1" xfId="1" applyNumberFormat="1" applyFont="1" applyFill="1" applyBorder="1" applyAlignment="1">
      <alignment horizontal="right" vertical="center"/>
    </xf>
    <xf numFmtId="49" fontId="9" fillId="0" borderId="1" xfId="3" applyNumberFormat="1" applyFont="1" applyBorder="1" applyAlignment="1">
      <alignment vertical="center" wrapText="1"/>
    </xf>
    <xf numFmtId="164" fontId="10" fillId="0" borderId="0" xfId="1" applyNumberFormat="1" applyFont="1" applyAlignment="1">
      <alignment vertical="center"/>
    </xf>
    <xf numFmtId="0" fontId="10" fillId="0" borderId="0" xfId="0" applyFont="1"/>
    <xf numFmtId="0" fontId="11" fillId="0" borderId="0" xfId="3" applyFont="1" applyAlignment="1">
      <alignment horizontal="center" vertical="top"/>
    </xf>
    <xf numFmtId="0" fontId="11" fillId="0" borderId="0" xfId="3" applyFont="1" applyAlignment="1">
      <alignment horizontal="left" vertical="top"/>
    </xf>
    <xf numFmtId="164" fontId="11" fillId="0" borderId="0" xfId="1" applyNumberFormat="1" applyFont="1" applyAlignment="1">
      <alignment horizontal="left" vertical="top"/>
    </xf>
    <xf numFmtId="49" fontId="4" fillId="0" borderId="1" xfId="3" applyNumberFormat="1" applyFont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right"/>
    </xf>
    <xf numFmtId="43" fontId="10" fillId="0" borderId="0" xfId="1" applyFont="1"/>
    <xf numFmtId="49" fontId="4" fillId="0" borderId="2" xfId="3" applyNumberFormat="1" applyFont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right"/>
    </xf>
    <xf numFmtId="164" fontId="10" fillId="0" borderId="0" xfId="0" applyNumberFormat="1" applyFont="1"/>
    <xf numFmtId="164" fontId="4" fillId="0" borderId="1" xfId="1" applyNumberFormat="1" applyFont="1" applyFill="1" applyBorder="1" applyAlignment="1">
      <alignment horizontal="right"/>
    </xf>
    <xf numFmtId="165" fontId="10" fillId="0" borderId="0" xfId="2" applyNumberFormat="1" applyFont="1"/>
    <xf numFmtId="43" fontId="10" fillId="0" borderId="0" xfId="0" applyNumberFormat="1" applyFont="1"/>
    <xf numFmtId="165" fontId="11" fillId="0" borderId="0" xfId="2" applyNumberFormat="1" applyFont="1" applyAlignment="1">
      <alignment horizontal="left" vertical="top"/>
    </xf>
    <xf numFmtId="43" fontId="11" fillId="0" borderId="0" xfId="1" applyFont="1" applyAlignment="1">
      <alignment horizontal="left" vertical="top"/>
    </xf>
    <xf numFmtId="0" fontId="10" fillId="0" borderId="0" xfId="0" applyFont="1" applyAlignment="1">
      <alignment horizontal="center"/>
    </xf>
    <xf numFmtId="164" fontId="10" fillId="0" borderId="0" xfId="1" applyNumberFormat="1" applyFont="1"/>
    <xf numFmtId="164" fontId="9" fillId="0" borderId="1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/>
    <xf numFmtId="164" fontId="4" fillId="0" borderId="0" xfId="1" applyNumberFormat="1" applyFont="1" applyAlignment="1">
      <alignment horizontal="center" vertical="center" wrapText="1"/>
    </xf>
    <xf numFmtId="164" fontId="13" fillId="0" borderId="0" xfId="1" applyNumberFormat="1" applyFont="1" applyAlignment="1">
      <alignment horizontal="center" vertical="center" wrapText="1"/>
    </xf>
    <xf numFmtId="0" fontId="4" fillId="0" borderId="0" xfId="3" applyFont="1" applyAlignment="1">
      <alignment horizontal="center" vertical="top"/>
    </xf>
    <xf numFmtId="0" fontId="4" fillId="0" borderId="0" xfId="3" applyFont="1" applyAlignment="1">
      <alignment horizontal="left" vertical="top"/>
    </xf>
    <xf numFmtId="0" fontId="4" fillId="0" borderId="0" xfId="3" applyFont="1"/>
    <xf numFmtId="4" fontId="4" fillId="0" borderId="0" xfId="3" applyNumberFormat="1" applyFont="1"/>
    <xf numFmtId="43" fontId="4" fillId="0" borderId="0" xfId="1" applyFont="1"/>
    <xf numFmtId="43" fontId="4" fillId="0" borderId="0" xfId="3" applyNumberFormat="1" applyFont="1"/>
    <xf numFmtId="0" fontId="8" fillId="0" borderId="0" xfId="0" applyFont="1" applyAlignment="1">
      <alignment horizontal="center"/>
    </xf>
    <xf numFmtId="0" fontId="4" fillId="0" borderId="0" xfId="3" applyFont="1" applyAlignment="1">
      <alignment horizontal="center"/>
    </xf>
    <xf numFmtId="164" fontId="4" fillId="0" borderId="0" xfId="1" applyNumberFormat="1" applyFont="1"/>
    <xf numFmtId="164" fontId="14" fillId="0" borderId="0" xfId="1" applyNumberFormat="1" applyFont="1" applyAlignment="1">
      <alignment vertical="center"/>
    </xf>
    <xf numFmtId="164" fontId="15" fillId="0" borderId="0" xfId="1" applyNumberFormat="1" applyFont="1" applyAlignment="1">
      <alignment vertical="center"/>
    </xf>
    <xf numFmtId="164" fontId="4" fillId="0" borderId="0" xfId="1" applyNumberFormat="1" applyFont="1" applyProtection="1">
      <protection locked="0"/>
    </xf>
    <xf numFmtId="164" fontId="3" fillId="3" borderId="1" xfId="1" applyNumberFormat="1" applyFont="1" applyFill="1" applyBorder="1" applyAlignment="1">
      <alignment horizontal="right"/>
    </xf>
    <xf numFmtId="43" fontId="3" fillId="3" borderId="1" xfId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164" fontId="4" fillId="0" borderId="0" xfId="1" applyNumberFormat="1" applyFont="1" applyAlignment="1">
      <alignment horizontal="center" vertical="center"/>
    </xf>
    <xf numFmtId="164" fontId="16" fillId="0" borderId="1" xfId="1" applyNumberFormat="1" applyFont="1" applyBorder="1" applyAlignment="1">
      <alignment horizontal="right" vertical="center" wrapText="1"/>
    </xf>
    <xf numFmtId="164" fontId="4" fillId="0" borderId="0" xfId="3" applyNumberFormat="1" applyFont="1"/>
    <xf numFmtId="164" fontId="18" fillId="0" borderId="1" xfId="1" applyNumberFormat="1" applyFont="1" applyFill="1" applyBorder="1" applyAlignment="1">
      <alignment horizontal="right" wrapText="1"/>
    </xf>
    <xf numFmtId="164" fontId="4" fillId="0" borderId="1" xfId="1" applyNumberFormat="1" applyFont="1" applyBorder="1" applyAlignment="1">
      <alignment horizontal="left" vertical="center" wrapText="1"/>
    </xf>
    <xf numFmtId="164" fontId="9" fillId="4" borderId="5" xfId="1" applyNumberFormat="1" applyFont="1" applyFill="1" applyBorder="1" applyAlignment="1">
      <alignment horizontal="right" vertical="center" wrapText="1"/>
    </xf>
    <xf numFmtId="164" fontId="9" fillId="4" borderId="7" xfId="1" applyNumberFormat="1" applyFont="1" applyFill="1" applyBorder="1" applyAlignment="1">
      <alignment horizontal="left" vertical="center" wrapText="1"/>
    </xf>
    <xf numFmtId="164" fontId="9" fillId="4" borderId="9" xfId="1" applyNumberFormat="1" applyFont="1" applyFill="1" applyBorder="1" applyAlignment="1">
      <alignment horizontal="right" vertical="center" wrapText="1"/>
    </xf>
    <xf numFmtId="164" fontId="9" fillId="4" borderId="11" xfId="1" applyNumberFormat="1" applyFont="1" applyFill="1" applyBorder="1" applyAlignment="1">
      <alignment horizontal="left" vertical="center" wrapText="1"/>
    </xf>
    <xf numFmtId="0" fontId="9" fillId="0" borderId="12" xfId="5" applyFont="1" applyBorder="1" applyAlignment="1">
      <alignment horizontal="center" vertical="center" wrapText="1"/>
    </xf>
    <xf numFmtId="0" fontId="4" fillId="0" borderId="12" xfId="5" applyFont="1" applyBorder="1" applyAlignment="1">
      <alignment horizontal="center" vertical="center" wrapText="1"/>
    </xf>
    <xf numFmtId="0" fontId="9" fillId="4" borderId="12" xfId="5" applyFont="1" applyFill="1" applyBorder="1" applyAlignment="1">
      <alignment horizontal="center" vertical="center" wrapText="1"/>
    </xf>
    <xf numFmtId="0" fontId="9" fillId="4" borderId="13" xfId="5" applyFont="1" applyFill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left" vertical="center" wrapText="1"/>
    </xf>
    <xf numFmtId="49" fontId="4" fillId="0" borderId="3" xfId="3" applyNumberFormat="1" applyFont="1" applyBorder="1" applyAlignment="1">
      <alignment horizontal="left" vertical="center" wrapText="1"/>
    </xf>
    <xf numFmtId="49" fontId="4" fillId="0" borderId="0" xfId="3" applyNumberFormat="1" applyFont="1" applyAlignment="1">
      <alignment horizontal="right" vertical="center" wrapText="1"/>
    </xf>
    <xf numFmtId="0" fontId="9" fillId="0" borderId="0" xfId="3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49" fontId="4" fillId="0" borderId="0" xfId="3" applyNumberFormat="1" applyFont="1" applyAlignment="1">
      <alignment horizontal="left" vertical="center" wrapText="1"/>
    </xf>
    <xf numFmtId="0" fontId="4" fillId="0" borderId="0" xfId="3" applyFont="1" applyAlignment="1">
      <alignment horizontal="right" vertical="center" wrapText="1"/>
    </xf>
    <xf numFmtId="0" fontId="4" fillId="2" borderId="1" xfId="3" applyFont="1" applyFill="1" applyBorder="1" applyAlignment="1">
      <alignment horizontal="center" vertical="center" wrapText="1"/>
    </xf>
    <xf numFmtId="49" fontId="9" fillId="0" borderId="2" xfId="3" applyNumberFormat="1" applyFont="1" applyBorder="1" applyAlignment="1">
      <alignment horizontal="left" vertical="center" wrapText="1"/>
    </xf>
    <xf numFmtId="49" fontId="9" fillId="0" borderId="3" xfId="3" applyNumberFormat="1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49" fontId="3" fillId="0" borderId="0" xfId="5" applyNumberFormat="1" applyFont="1" applyAlignment="1">
      <alignment horizontal="right" vertical="center" wrapText="1"/>
    </xf>
    <xf numFmtId="0" fontId="6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49" fontId="4" fillId="0" borderId="0" xfId="5" applyNumberFormat="1" applyFont="1" applyAlignment="1">
      <alignment horizontal="left" vertical="center" wrapText="1"/>
    </xf>
    <xf numFmtId="49" fontId="4" fillId="0" borderId="12" xfId="5" applyNumberFormat="1" applyFont="1" applyBorder="1" applyAlignment="1">
      <alignment horizontal="left" vertical="center" wrapText="1"/>
    </xf>
    <xf numFmtId="49" fontId="4" fillId="0" borderId="4" xfId="5" applyNumberFormat="1" applyFont="1" applyBorder="1" applyAlignment="1">
      <alignment horizontal="left" vertical="center" wrapText="1"/>
    </xf>
    <xf numFmtId="49" fontId="9" fillId="0" borderId="14" xfId="5" applyNumberFormat="1" applyFont="1" applyBorder="1" applyAlignment="1">
      <alignment horizontal="left" vertical="center" wrapText="1"/>
    </xf>
    <xf numFmtId="49" fontId="9" fillId="0" borderId="10" xfId="5" applyNumberFormat="1" applyFont="1" applyBorder="1" applyAlignment="1">
      <alignment horizontal="left" vertical="center" wrapText="1"/>
    </xf>
    <xf numFmtId="49" fontId="9" fillId="0" borderId="12" xfId="5" applyNumberFormat="1" applyFont="1" applyBorder="1" applyAlignment="1">
      <alignment horizontal="left" vertical="center" wrapText="1"/>
    </xf>
    <xf numFmtId="49" fontId="9" fillId="0" borderId="4" xfId="5" applyNumberFormat="1" applyFont="1" applyBorder="1" applyAlignment="1">
      <alignment horizontal="left" vertical="center" wrapText="1"/>
    </xf>
    <xf numFmtId="49" fontId="9" fillId="4" borderId="12" xfId="5" applyNumberFormat="1" applyFont="1" applyFill="1" applyBorder="1" applyAlignment="1">
      <alignment horizontal="left" vertical="center" wrapText="1"/>
    </xf>
    <xf numFmtId="49" fontId="9" fillId="4" borderId="4" xfId="5" applyNumberFormat="1" applyFont="1" applyFill="1" applyBorder="1" applyAlignment="1">
      <alignment horizontal="left" vertical="center" wrapText="1"/>
    </xf>
    <xf numFmtId="49" fontId="9" fillId="4" borderId="13" xfId="5" applyNumberFormat="1" applyFont="1" applyFill="1" applyBorder="1" applyAlignment="1">
      <alignment horizontal="left" vertical="center" wrapText="1"/>
    </xf>
    <xf numFmtId="49" fontId="9" fillId="4" borderId="8" xfId="5" applyNumberFormat="1" applyFont="1" applyFill="1" applyBorder="1" applyAlignment="1">
      <alignment horizontal="left" vertical="center" wrapText="1"/>
    </xf>
    <xf numFmtId="164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left" wrapText="1"/>
    </xf>
    <xf numFmtId="164" fontId="4" fillId="0" borderId="0" xfId="1" applyNumberFormat="1" applyFont="1" applyAlignment="1">
      <alignment horizontal="right" wrapText="1"/>
    </xf>
  </cellXfs>
  <cellStyles count="6">
    <cellStyle name="Comma" xfId="1" builtinId="3"/>
    <cellStyle name="Normal" xfId="0" builtinId="0"/>
    <cellStyle name="Normal 2 10 2 2" xfId="5" xr:uid="{FD415145-0608-4B42-A71D-0C75BAB65EEE}"/>
    <cellStyle name="Normal 4" xfId="3" xr:uid="{D8967A11-5291-4B15-93B6-7B2A2A7FBC7C}"/>
    <cellStyle name="Percent" xfId="2" builtinId="5"/>
    <cellStyle name="표준 35" xfId="4" xr:uid="{336ADE4A-F9C7-4B35-83FB-4199CD363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E0E29-2529-415C-BBEE-804960F6A9CE}">
  <sheetPr>
    <pageSetUpPr fitToPage="1"/>
  </sheetPr>
  <dimension ref="A1:H74"/>
  <sheetViews>
    <sheetView topLeftCell="A36" zoomScale="110" zoomScaleNormal="110" zoomScaleSheetLayoutView="79" workbookViewId="0">
      <selection activeCell="G32" sqref="G32"/>
    </sheetView>
  </sheetViews>
  <sheetFormatPr defaultRowHeight="13.2" x14ac:dyDescent="0.25"/>
  <cols>
    <col min="1" max="1" width="7.6640625" style="68" customWidth="1"/>
    <col min="2" max="2" width="23.6640625" style="63" customWidth="1"/>
    <col min="3" max="3" width="16" style="63" customWidth="1"/>
    <col min="4" max="4" width="22" style="69" customWidth="1"/>
    <col min="5" max="5" width="25.44140625" style="72" customWidth="1"/>
    <col min="6" max="6" width="8.88671875" style="63"/>
    <col min="7" max="8" width="13.21875" style="63" bestFit="1" customWidth="1"/>
    <col min="9" max="170" width="8.88671875" style="63"/>
    <col min="171" max="171" width="0.33203125" style="63" customWidth="1"/>
    <col min="172" max="172" width="8" style="63" customWidth="1"/>
    <col min="173" max="173" width="34" style="63" customWidth="1"/>
    <col min="174" max="174" width="24.33203125" style="63" customWidth="1"/>
    <col min="175" max="176" width="17.109375" style="63" customWidth="1"/>
    <col min="177" max="177" width="0.33203125" style="63" customWidth="1"/>
    <col min="178" max="178" width="19.33203125" style="63" bestFit="1" customWidth="1"/>
    <col min="179" max="180" width="16.44140625" style="63" bestFit="1" customWidth="1"/>
    <col min="181" max="426" width="8.88671875" style="63"/>
    <col min="427" max="427" width="0.33203125" style="63" customWidth="1"/>
    <col min="428" max="428" width="8" style="63" customWidth="1"/>
    <col min="429" max="429" width="34" style="63" customWidth="1"/>
    <col min="430" max="430" width="24.33203125" style="63" customWidth="1"/>
    <col min="431" max="432" width="17.109375" style="63" customWidth="1"/>
    <col min="433" max="433" width="0.33203125" style="63" customWidth="1"/>
    <col min="434" max="434" width="19.33203125" style="63" bestFit="1" customWidth="1"/>
    <col min="435" max="436" width="16.44140625" style="63" bestFit="1" customWidth="1"/>
    <col min="437" max="682" width="8.88671875" style="63"/>
    <col min="683" max="683" width="0.33203125" style="63" customWidth="1"/>
    <col min="684" max="684" width="8" style="63" customWidth="1"/>
    <col min="685" max="685" width="34" style="63" customWidth="1"/>
    <col min="686" max="686" width="24.33203125" style="63" customWidth="1"/>
    <col min="687" max="688" width="17.109375" style="63" customWidth="1"/>
    <col min="689" max="689" width="0.33203125" style="63" customWidth="1"/>
    <col min="690" max="690" width="19.33203125" style="63" bestFit="1" customWidth="1"/>
    <col min="691" max="692" width="16.44140625" style="63" bestFit="1" customWidth="1"/>
    <col min="693" max="938" width="8.88671875" style="63"/>
    <col min="939" max="939" width="0.33203125" style="63" customWidth="1"/>
    <col min="940" max="940" width="8" style="63" customWidth="1"/>
    <col min="941" max="941" width="34" style="63" customWidth="1"/>
    <col min="942" max="942" width="24.33203125" style="63" customWidth="1"/>
    <col min="943" max="944" width="17.109375" style="63" customWidth="1"/>
    <col min="945" max="945" width="0.33203125" style="63" customWidth="1"/>
    <col min="946" max="946" width="19.33203125" style="63" bestFit="1" customWidth="1"/>
    <col min="947" max="948" width="16.44140625" style="63" bestFit="1" customWidth="1"/>
    <col min="949" max="1194" width="8.88671875" style="63"/>
    <col min="1195" max="1195" width="0.33203125" style="63" customWidth="1"/>
    <col min="1196" max="1196" width="8" style="63" customWidth="1"/>
    <col min="1197" max="1197" width="34" style="63" customWidth="1"/>
    <col min="1198" max="1198" width="24.33203125" style="63" customWidth="1"/>
    <col min="1199" max="1200" width="17.109375" style="63" customWidth="1"/>
    <col min="1201" max="1201" width="0.33203125" style="63" customWidth="1"/>
    <col min="1202" max="1202" width="19.33203125" style="63" bestFit="1" customWidth="1"/>
    <col min="1203" max="1204" width="16.44140625" style="63" bestFit="1" customWidth="1"/>
    <col min="1205" max="1450" width="8.88671875" style="63"/>
    <col min="1451" max="1451" width="0.33203125" style="63" customWidth="1"/>
    <col min="1452" max="1452" width="8" style="63" customWidth="1"/>
    <col min="1453" max="1453" width="34" style="63" customWidth="1"/>
    <col min="1454" max="1454" width="24.33203125" style="63" customWidth="1"/>
    <col min="1455" max="1456" width="17.109375" style="63" customWidth="1"/>
    <col min="1457" max="1457" width="0.33203125" style="63" customWidth="1"/>
    <col min="1458" max="1458" width="19.33203125" style="63" bestFit="1" customWidth="1"/>
    <col min="1459" max="1460" width="16.44140625" style="63" bestFit="1" customWidth="1"/>
    <col min="1461" max="1706" width="8.88671875" style="63"/>
    <col min="1707" max="1707" width="0.33203125" style="63" customWidth="1"/>
    <col min="1708" max="1708" width="8" style="63" customWidth="1"/>
    <col min="1709" max="1709" width="34" style="63" customWidth="1"/>
    <col min="1710" max="1710" width="24.33203125" style="63" customWidth="1"/>
    <col min="1711" max="1712" width="17.109375" style="63" customWidth="1"/>
    <col min="1713" max="1713" width="0.33203125" style="63" customWidth="1"/>
    <col min="1714" max="1714" width="19.33203125" style="63" bestFit="1" customWidth="1"/>
    <col min="1715" max="1716" width="16.44140625" style="63" bestFit="1" customWidth="1"/>
    <col min="1717" max="1962" width="8.88671875" style="63"/>
    <col min="1963" max="1963" width="0.33203125" style="63" customWidth="1"/>
    <col min="1964" max="1964" width="8" style="63" customWidth="1"/>
    <col min="1965" max="1965" width="34" style="63" customWidth="1"/>
    <col min="1966" max="1966" width="24.33203125" style="63" customWidth="1"/>
    <col min="1967" max="1968" width="17.109375" style="63" customWidth="1"/>
    <col min="1969" max="1969" width="0.33203125" style="63" customWidth="1"/>
    <col min="1970" max="1970" width="19.33203125" style="63" bestFit="1" customWidth="1"/>
    <col min="1971" max="1972" width="16.44140625" style="63" bestFit="1" customWidth="1"/>
    <col min="1973" max="2218" width="8.88671875" style="63"/>
    <col min="2219" max="2219" width="0.33203125" style="63" customWidth="1"/>
    <col min="2220" max="2220" width="8" style="63" customWidth="1"/>
    <col min="2221" max="2221" width="34" style="63" customWidth="1"/>
    <col min="2222" max="2222" width="24.33203125" style="63" customWidth="1"/>
    <col min="2223" max="2224" width="17.109375" style="63" customWidth="1"/>
    <col min="2225" max="2225" width="0.33203125" style="63" customWidth="1"/>
    <col min="2226" max="2226" width="19.33203125" style="63" bestFit="1" customWidth="1"/>
    <col min="2227" max="2228" width="16.44140625" style="63" bestFit="1" customWidth="1"/>
    <col min="2229" max="2474" width="8.88671875" style="63"/>
    <col min="2475" max="2475" width="0.33203125" style="63" customWidth="1"/>
    <col min="2476" max="2476" width="8" style="63" customWidth="1"/>
    <col min="2477" max="2477" width="34" style="63" customWidth="1"/>
    <col min="2478" max="2478" width="24.33203125" style="63" customWidth="1"/>
    <col min="2479" max="2480" width="17.109375" style="63" customWidth="1"/>
    <col min="2481" max="2481" width="0.33203125" style="63" customWidth="1"/>
    <col min="2482" max="2482" width="19.33203125" style="63" bestFit="1" customWidth="1"/>
    <col min="2483" max="2484" width="16.44140625" style="63" bestFit="1" customWidth="1"/>
    <col min="2485" max="2730" width="8.88671875" style="63"/>
    <col min="2731" max="2731" width="0.33203125" style="63" customWidth="1"/>
    <col min="2732" max="2732" width="8" style="63" customWidth="1"/>
    <col min="2733" max="2733" width="34" style="63" customWidth="1"/>
    <col min="2734" max="2734" width="24.33203125" style="63" customWidth="1"/>
    <col min="2735" max="2736" width="17.109375" style="63" customWidth="1"/>
    <col min="2737" max="2737" width="0.33203125" style="63" customWidth="1"/>
    <col min="2738" max="2738" width="19.33203125" style="63" bestFit="1" customWidth="1"/>
    <col min="2739" max="2740" width="16.44140625" style="63" bestFit="1" customWidth="1"/>
    <col min="2741" max="2986" width="8.88671875" style="63"/>
    <col min="2987" max="2987" width="0.33203125" style="63" customWidth="1"/>
    <col min="2988" max="2988" width="8" style="63" customWidth="1"/>
    <col min="2989" max="2989" width="34" style="63" customWidth="1"/>
    <col min="2990" max="2990" width="24.33203125" style="63" customWidth="1"/>
    <col min="2991" max="2992" width="17.109375" style="63" customWidth="1"/>
    <col min="2993" max="2993" width="0.33203125" style="63" customWidth="1"/>
    <col min="2994" max="2994" width="19.33203125" style="63" bestFit="1" customWidth="1"/>
    <col min="2995" max="2996" width="16.44140625" style="63" bestFit="1" customWidth="1"/>
    <col min="2997" max="3242" width="8.88671875" style="63"/>
    <col min="3243" max="3243" width="0.33203125" style="63" customWidth="1"/>
    <col min="3244" max="3244" width="8" style="63" customWidth="1"/>
    <col min="3245" max="3245" width="34" style="63" customWidth="1"/>
    <col min="3246" max="3246" width="24.33203125" style="63" customWidth="1"/>
    <col min="3247" max="3248" width="17.109375" style="63" customWidth="1"/>
    <col min="3249" max="3249" width="0.33203125" style="63" customWidth="1"/>
    <col min="3250" max="3250" width="19.33203125" style="63" bestFit="1" customWidth="1"/>
    <col min="3251" max="3252" width="16.44140625" style="63" bestFit="1" customWidth="1"/>
    <col min="3253" max="3498" width="8.88671875" style="63"/>
    <col min="3499" max="3499" width="0.33203125" style="63" customWidth="1"/>
    <col min="3500" max="3500" width="8" style="63" customWidth="1"/>
    <col min="3501" max="3501" width="34" style="63" customWidth="1"/>
    <col min="3502" max="3502" width="24.33203125" style="63" customWidth="1"/>
    <col min="3503" max="3504" width="17.109375" style="63" customWidth="1"/>
    <col min="3505" max="3505" width="0.33203125" style="63" customWidth="1"/>
    <col min="3506" max="3506" width="19.33203125" style="63" bestFit="1" customWidth="1"/>
    <col min="3507" max="3508" width="16.44140625" style="63" bestFit="1" customWidth="1"/>
    <col min="3509" max="3754" width="8.88671875" style="63"/>
    <col min="3755" max="3755" width="0.33203125" style="63" customWidth="1"/>
    <col min="3756" max="3756" width="8" style="63" customWidth="1"/>
    <col min="3757" max="3757" width="34" style="63" customWidth="1"/>
    <col min="3758" max="3758" width="24.33203125" style="63" customWidth="1"/>
    <col min="3759" max="3760" width="17.109375" style="63" customWidth="1"/>
    <col min="3761" max="3761" width="0.33203125" style="63" customWidth="1"/>
    <col min="3762" max="3762" width="19.33203125" style="63" bestFit="1" customWidth="1"/>
    <col min="3763" max="3764" width="16.44140625" style="63" bestFit="1" customWidth="1"/>
    <col min="3765" max="4010" width="8.88671875" style="63"/>
    <col min="4011" max="4011" width="0.33203125" style="63" customWidth="1"/>
    <col min="4012" max="4012" width="8" style="63" customWidth="1"/>
    <col min="4013" max="4013" width="34" style="63" customWidth="1"/>
    <col min="4014" max="4014" width="24.33203125" style="63" customWidth="1"/>
    <col min="4015" max="4016" width="17.109375" style="63" customWidth="1"/>
    <col min="4017" max="4017" width="0.33203125" style="63" customWidth="1"/>
    <col min="4018" max="4018" width="19.33203125" style="63" bestFit="1" customWidth="1"/>
    <col min="4019" max="4020" width="16.44140625" style="63" bestFit="1" customWidth="1"/>
    <col min="4021" max="4266" width="8.88671875" style="63"/>
    <col min="4267" max="4267" width="0.33203125" style="63" customWidth="1"/>
    <col min="4268" max="4268" width="8" style="63" customWidth="1"/>
    <col min="4269" max="4269" width="34" style="63" customWidth="1"/>
    <col min="4270" max="4270" width="24.33203125" style="63" customWidth="1"/>
    <col min="4271" max="4272" width="17.109375" style="63" customWidth="1"/>
    <col min="4273" max="4273" width="0.33203125" style="63" customWidth="1"/>
    <col min="4274" max="4274" width="19.33203125" style="63" bestFit="1" customWidth="1"/>
    <col min="4275" max="4276" width="16.44140625" style="63" bestFit="1" customWidth="1"/>
    <col min="4277" max="4522" width="8.88671875" style="63"/>
    <col min="4523" max="4523" width="0.33203125" style="63" customWidth="1"/>
    <col min="4524" max="4524" width="8" style="63" customWidth="1"/>
    <col min="4525" max="4525" width="34" style="63" customWidth="1"/>
    <col min="4526" max="4526" width="24.33203125" style="63" customWidth="1"/>
    <col min="4527" max="4528" width="17.109375" style="63" customWidth="1"/>
    <col min="4529" max="4529" width="0.33203125" style="63" customWidth="1"/>
    <col min="4530" max="4530" width="19.33203125" style="63" bestFit="1" customWidth="1"/>
    <col min="4531" max="4532" width="16.44140625" style="63" bestFit="1" customWidth="1"/>
    <col min="4533" max="4778" width="8.88671875" style="63"/>
    <col min="4779" max="4779" width="0.33203125" style="63" customWidth="1"/>
    <col min="4780" max="4780" width="8" style="63" customWidth="1"/>
    <col min="4781" max="4781" width="34" style="63" customWidth="1"/>
    <col min="4782" max="4782" width="24.33203125" style="63" customWidth="1"/>
    <col min="4783" max="4784" width="17.109375" style="63" customWidth="1"/>
    <col min="4785" max="4785" width="0.33203125" style="63" customWidth="1"/>
    <col min="4786" max="4786" width="19.33203125" style="63" bestFit="1" customWidth="1"/>
    <col min="4787" max="4788" width="16.44140625" style="63" bestFit="1" customWidth="1"/>
    <col min="4789" max="5034" width="8.88671875" style="63"/>
    <col min="5035" max="5035" width="0.33203125" style="63" customWidth="1"/>
    <col min="5036" max="5036" width="8" style="63" customWidth="1"/>
    <col min="5037" max="5037" width="34" style="63" customWidth="1"/>
    <col min="5038" max="5038" width="24.33203125" style="63" customWidth="1"/>
    <col min="5039" max="5040" width="17.109375" style="63" customWidth="1"/>
    <col min="5041" max="5041" width="0.33203125" style="63" customWidth="1"/>
    <col min="5042" max="5042" width="19.33203125" style="63" bestFit="1" customWidth="1"/>
    <col min="5043" max="5044" width="16.44140625" style="63" bestFit="1" customWidth="1"/>
    <col min="5045" max="5290" width="8.88671875" style="63"/>
    <col min="5291" max="5291" width="0.33203125" style="63" customWidth="1"/>
    <col min="5292" max="5292" width="8" style="63" customWidth="1"/>
    <col min="5293" max="5293" width="34" style="63" customWidth="1"/>
    <col min="5294" max="5294" width="24.33203125" style="63" customWidth="1"/>
    <col min="5295" max="5296" width="17.109375" style="63" customWidth="1"/>
    <col min="5297" max="5297" width="0.33203125" style="63" customWidth="1"/>
    <col min="5298" max="5298" width="19.33203125" style="63" bestFit="1" customWidth="1"/>
    <col min="5299" max="5300" width="16.44140625" style="63" bestFit="1" customWidth="1"/>
    <col min="5301" max="5546" width="8.88671875" style="63"/>
    <col min="5547" max="5547" width="0.33203125" style="63" customWidth="1"/>
    <col min="5548" max="5548" width="8" style="63" customWidth="1"/>
    <col min="5549" max="5549" width="34" style="63" customWidth="1"/>
    <col min="5550" max="5550" width="24.33203125" style="63" customWidth="1"/>
    <col min="5551" max="5552" width="17.109375" style="63" customWidth="1"/>
    <col min="5553" max="5553" width="0.33203125" style="63" customWidth="1"/>
    <col min="5554" max="5554" width="19.33203125" style="63" bestFit="1" customWidth="1"/>
    <col min="5555" max="5556" width="16.44140625" style="63" bestFit="1" customWidth="1"/>
    <col min="5557" max="5802" width="8.88671875" style="63"/>
    <col min="5803" max="5803" width="0.33203125" style="63" customWidth="1"/>
    <col min="5804" max="5804" width="8" style="63" customWidth="1"/>
    <col min="5805" max="5805" width="34" style="63" customWidth="1"/>
    <col min="5806" max="5806" width="24.33203125" style="63" customWidth="1"/>
    <col min="5807" max="5808" width="17.109375" style="63" customWidth="1"/>
    <col min="5809" max="5809" width="0.33203125" style="63" customWidth="1"/>
    <col min="5810" max="5810" width="19.33203125" style="63" bestFit="1" customWidth="1"/>
    <col min="5811" max="5812" width="16.44140625" style="63" bestFit="1" customWidth="1"/>
    <col min="5813" max="6058" width="8.88671875" style="63"/>
    <col min="6059" max="6059" width="0.33203125" style="63" customWidth="1"/>
    <col min="6060" max="6060" width="8" style="63" customWidth="1"/>
    <col min="6061" max="6061" width="34" style="63" customWidth="1"/>
    <col min="6062" max="6062" width="24.33203125" style="63" customWidth="1"/>
    <col min="6063" max="6064" width="17.109375" style="63" customWidth="1"/>
    <col min="6065" max="6065" width="0.33203125" style="63" customWidth="1"/>
    <col min="6066" max="6066" width="19.33203125" style="63" bestFit="1" customWidth="1"/>
    <col min="6067" max="6068" width="16.44140625" style="63" bestFit="1" customWidth="1"/>
    <col min="6069" max="6314" width="8.88671875" style="63"/>
    <col min="6315" max="6315" width="0.33203125" style="63" customWidth="1"/>
    <col min="6316" max="6316" width="8" style="63" customWidth="1"/>
    <col min="6317" max="6317" width="34" style="63" customWidth="1"/>
    <col min="6318" max="6318" width="24.33203125" style="63" customWidth="1"/>
    <col min="6319" max="6320" width="17.109375" style="63" customWidth="1"/>
    <col min="6321" max="6321" width="0.33203125" style="63" customWidth="1"/>
    <col min="6322" max="6322" width="19.33203125" style="63" bestFit="1" customWidth="1"/>
    <col min="6323" max="6324" width="16.44140625" style="63" bestFit="1" customWidth="1"/>
    <col min="6325" max="6570" width="8.88671875" style="63"/>
    <col min="6571" max="6571" width="0.33203125" style="63" customWidth="1"/>
    <col min="6572" max="6572" width="8" style="63" customWidth="1"/>
    <col min="6573" max="6573" width="34" style="63" customWidth="1"/>
    <col min="6574" max="6574" width="24.33203125" style="63" customWidth="1"/>
    <col min="6575" max="6576" width="17.109375" style="63" customWidth="1"/>
    <col min="6577" max="6577" width="0.33203125" style="63" customWidth="1"/>
    <col min="6578" max="6578" width="19.33203125" style="63" bestFit="1" customWidth="1"/>
    <col min="6579" max="6580" width="16.44140625" style="63" bestFit="1" customWidth="1"/>
    <col min="6581" max="6826" width="8.88671875" style="63"/>
    <col min="6827" max="6827" width="0.33203125" style="63" customWidth="1"/>
    <col min="6828" max="6828" width="8" style="63" customWidth="1"/>
    <col min="6829" max="6829" width="34" style="63" customWidth="1"/>
    <col min="6830" max="6830" width="24.33203125" style="63" customWidth="1"/>
    <col min="6831" max="6832" width="17.109375" style="63" customWidth="1"/>
    <col min="6833" max="6833" width="0.33203125" style="63" customWidth="1"/>
    <col min="6834" max="6834" width="19.33203125" style="63" bestFit="1" customWidth="1"/>
    <col min="6835" max="6836" width="16.44140625" style="63" bestFit="1" customWidth="1"/>
    <col min="6837" max="7082" width="8.88671875" style="63"/>
    <col min="7083" max="7083" width="0.33203125" style="63" customWidth="1"/>
    <col min="7084" max="7084" width="8" style="63" customWidth="1"/>
    <col min="7085" max="7085" width="34" style="63" customWidth="1"/>
    <col min="7086" max="7086" width="24.33203125" style="63" customWidth="1"/>
    <col min="7087" max="7088" width="17.109375" style="63" customWidth="1"/>
    <col min="7089" max="7089" width="0.33203125" style="63" customWidth="1"/>
    <col min="7090" max="7090" width="19.33203125" style="63" bestFit="1" customWidth="1"/>
    <col min="7091" max="7092" width="16.44140625" style="63" bestFit="1" customWidth="1"/>
    <col min="7093" max="7338" width="8.88671875" style="63"/>
    <col min="7339" max="7339" width="0.33203125" style="63" customWidth="1"/>
    <col min="7340" max="7340" width="8" style="63" customWidth="1"/>
    <col min="7341" max="7341" width="34" style="63" customWidth="1"/>
    <col min="7342" max="7342" width="24.33203125" style="63" customWidth="1"/>
    <col min="7343" max="7344" width="17.109375" style="63" customWidth="1"/>
    <col min="7345" max="7345" width="0.33203125" style="63" customWidth="1"/>
    <col min="7346" max="7346" width="19.33203125" style="63" bestFit="1" customWidth="1"/>
    <col min="7347" max="7348" width="16.44140625" style="63" bestFit="1" customWidth="1"/>
    <col min="7349" max="7594" width="8.88671875" style="63"/>
    <col min="7595" max="7595" width="0.33203125" style="63" customWidth="1"/>
    <col min="7596" max="7596" width="8" style="63" customWidth="1"/>
    <col min="7597" max="7597" width="34" style="63" customWidth="1"/>
    <col min="7598" max="7598" width="24.33203125" style="63" customWidth="1"/>
    <col min="7599" max="7600" width="17.109375" style="63" customWidth="1"/>
    <col min="7601" max="7601" width="0.33203125" style="63" customWidth="1"/>
    <col min="7602" max="7602" width="19.33203125" style="63" bestFit="1" customWidth="1"/>
    <col min="7603" max="7604" width="16.44140625" style="63" bestFit="1" customWidth="1"/>
    <col min="7605" max="7850" width="8.88671875" style="63"/>
    <col min="7851" max="7851" width="0.33203125" style="63" customWidth="1"/>
    <col min="7852" max="7852" width="8" style="63" customWidth="1"/>
    <col min="7853" max="7853" width="34" style="63" customWidth="1"/>
    <col min="7854" max="7854" width="24.33203125" style="63" customWidth="1"/>
    <col min="7855" max="7856" width="17.109375" style="63" customWidth="1"/>
    <col min="7857" max="7857" width="0.33203125" style="63" customWidth="1"/>
    <col min="7858" max="7858" width="19.33203125" style="63" bestFit="1" customWidth="1"/>
    <col min="7859" max="7860" width="16.44140625" style="63" bestFit="1" customWidth="1"/>
    <col min="7861" max="8106" width="8.88671875" style="63"/>
    <col min="8107" max="8107" width="0.33203125" style="63" customWidth="1"/>
    <col min="8108" max="8108" width="8" style="63" customWidth="1"/>
    <col min="8109" max="8109" width="34" style="63" customWidth="1"/>
    <col min="8110" max="8110" width="24.33203125" style="63" customWidth="1"/>
    <col min="8111" max="8112" width="17.109375" style="63" customWidth="1"/>
    <col min="8113" max="8113" width="0.33203125" style="63" customWidth="1"/>
    <col min="8114" max="8114" width="19.33203125" style="63" bestFit="1" customWidth="1"/>
    <col min="8115" max="8116" width="16.44140625" style="63" bestFit="1" customWidth="1"/>
    <col min="8117" max="8362" width="8.88671875" style="63"/>
    <col min="8363" max="8363" width="0.33203125" style="63" customWidth="1"/>
    <col min="8364" max="8364" width="8" style="63" customWidth="1"/>
    <col min="8365" max="8365" width="34" style="63" customWidth="1"/>
    <col min="8366" max="8366" width="24.33203125" style="63" customWidth="1"/>
    <col min="8367" max="8368" width="17.109375" style="63" customWidth="1"/>
    <col min="8369" max="8369" width="0.33203125" style="63" customWidth="1"/>
    <col min="8370" max="8370" width="19.33203125" style="63" bestFit="1" customWidth="1"/>
    <col min="8371" max="8372" width="16.44140625" style="63" bestFit="1" customWidth="1"/>
    <col min="8373" max="8618" width="8.88671875" style="63"/>
    <col min="8619" max="8619" width="0.33203125" style="63" customWidth="1"/>
    <col min="8620" max="8620" width="8" style="63" customWidth="1"/>
    <col min="8621" max="8621" width="34" style="63" customWidth="1"/>
    <col min="8622" max="8622" width="24.33203125" style="63" customWidth="1"/>
    <col min="8623" max="8624" width="17.109375" style="63" customWidth="1"/>
    <col min="8625" max="8625" width="0.33203125" style="63" customWidth="1"/>
    <col min="8626" max="8626" width="19.33203125" style="63" bestFit="1" customWidth="1"/>
    <col min="8627" max="8628" width="16.44140625" style="63" bestFit="1" customWidth="1"/>
    <col min="8629" max="8874" width="8.88671875" style="63"/>
    <col min="8875" max="8875" width="0.33203125" style="63" customWidth="1"/>
    <col min="8876" max="8876" width="8" style="63" customWidth="1"/>
    <col min="8877" max="8877" width="34" style="63" customWidth="1"/>
    <col min="8878" max="8878" width="24.33203125" style="63" customWidth="1"/>
    <col min="8879" max="8880" width="17.109375" style="63" customWidth="1"/>
    <col min="8881" max="8881" width="0.33203125" style="63" customWidth="1"/>
    <col min="8882" max="8882" width="19.33203125" style="63" bestFit="1" customWidth="1"/>
    <col min="8883" max="8884" width="16.44140625" style="63" bestFit="1" customWidth="1"/>
    <col min="8885" max="9130" width="8.88671875" style="63"/>
    <col min="9131" max="9131" width="0.33203125" style="63" customWidth="1"/>
    <col min="9132" max="9132" width="8" style="63" customWidth="1"/>
    <col min="9133" max="9133" width="34" style="63" customWidth="1"/>
    <col min="9134" max="9134" width="24.33203125" style="63" customWidth="1"/>
    <col min="9135" max="9136" width="17.109375" style="63" customWidth="1"/>
    <col min="9137" max="9137" width="0.33203125" style="63" customWidth="1"/>
    <col min="9138" max="9138" width="19.33203125" style="63" bestFit="1" customWidth="1"/>
    <col min="9139" max="9140" width="16.44140625" style="63" bestFit="1" customWidth="1"/>
    <col min="9141" max="9386" width="8.88671875" style="63"/>
    <col min="9387" max="9387" width="0.33203125" style="63" customWidth="1"/>
    <col min="9388" max="9388" width="8" style="63" customWidth="1"/>
    <col min="9389" max="9389" width="34" style="63" customWidth="1"/>
    <col min="9390" max="9390" width="24.33203125" style="63" customWidth="1"/>
    <col min="9391" max="9392" width="17.109375" style="63" customWidth="1"/>
    <col min="9393" max="9393" width="0.33203125" style="63" customWidth="1"/>
    <col min="9394" max="9394" width="19.33203125" style="63" bestFit="1" customWidth="1"/>
    <col min="9395" max="9396" width="16.44140625" style="63" bestFit="1" customWidth="1"/>
    <col min="9397" max="9642" width="8.88671875" style="63"/>
    <col min="9643" max="9643" width="0.33203125" style="63" customWidth="1"/>
    <col min="9644" max="9644" width="8" style="63" customWidth="1"/>
    <col min="9645" max="9645" width="34" style="63" customWidth="1"/>
    <col min="9646" max="9646" width="24.33203125" style="63" customWidth="1"/>
    <col min="9647" max="9648" width="17.109375" style="63" customWidth="1"/>
    <col min="9649" max="9649" width="0.33203125" style="63" customWidth="1"/>
    <col min="9650" max="9650" width="19.33203125" style="63" bestFit="1" customWidth="1"/>
    <col min="9651" max="9652" width="16.44140625" style="63" bestFit="1" customWidth="1"/>
    <col min="9653" max="9898" width="8.88671875" style="63"/>
    <col min="9899" max="9899" width="0.33203125" style="63" customWidth="1"/>
    <col min="9900" max="9900" width="8" style="63" customWidth="1"/>
    <col min="9901" max="9901" width="34" style="63" customWidth="1"/>
    <col min="9902" max="9902" width="24.33203125" style="63" customWidth="1"/>
    <col min="9903" max="9904" width="17.109375" style="63" customWidth="1"/>
    <col min="9905" max="9905" width="0.33203125" style="63" customWidth="1"/>
    <col min="9906" max="9906" width="19.33203125" style="63" bestFit="1" customWidth="1"/>
    <col min="9907" max="9908" width="16.44140625" style="63" bestFit="1" customWidth="1"/>
    <col min="9909" max="10154" width="8.88671875" style="63"/>
    <col min="10155" max="10155" width="0.33203125" style="63" customWidth="1"/>
    <col min="10156" max="10156" width="8" style="63" customWidth="1"/>
    <col min="10157" max="10157" width="34" style="63" customWidth="1"/>
    <col min="10158" max="10158" width="24.33203125" style="63" customWidth="1"/>
    <col min="10159" max="10160" width="17.109375" style="63" customWidth="1"/>
    <col min="10161" max="10161" width="0.33203125" style="63" customWidth="1"/>
    <col min="10162" max="10162" width="19.33203125" style="63" bestFit="1" customWidth="1"/>
    <col min="10163" max="10164" width="16.44140625" style="63" bestFit="1" customWidth="1"/>
    <col min="10165" max="10410" width="8.88671875" style="63"/>
    <col min="10411" max="10411" width="0.33203125" style="63" customWidth="1"/>
    <col min="10412" max="10412" width="8" style="63" customWidth="1"/>
    <col min="10413" max="10413" width="34" style="63" customWidth="1"/>
    <col min="10414" max="10414" width="24.33203125" style="63" customWidth="1"/>
    <col min="10415" max="10416" width="17.109375" style="63" customWidth="1"/>
    <col min="10417" max="10417" width="0.33203125" style="63" customWidth="1"/>
    <col min="10418" max="10418" width="19.33203125" style="63" bestFit="1" customWidth="1"/>
    <col min="10419" max="10420" width="16.44140625" style="63" bestFit="1" customWidth="1"/>
    <col min="10421" max="10666" width="8.88671875" style="63"/>
    <col min="10667" max="10667" width="0.33203125" style="63" customWidth="1"/>
    <col min="10668" max="10668" width="8" style="63" customWidth="1"/>
    <col min="10669" max="10669" width="34" style="63" customWidth="1"/>
    <col min="10670" max="10670" width="24.33203125" style="63" customWidth="1"/>
    <col min="10671" max="10672" width="17.109375" style="63" customWidth="1"/>
    <col min="10673" max="10673" width="0.33203125" style="63" customWidth="1"/>
    <col min="10674" max="10674" width="19.33203125" style="63" bestFit="1" customWidth="1"/>
    <col min="10675" max="10676" width="16.44140625" style="63" bestFit="1" customWidth="1"/>
    <col min="10677" max="10922" width="8.88671875" style="63"/>
    <col min="10923" max="10923" width="0.33203125" style="63" customWidth="1"/>
    <col min="10924" max="10924" width="8" style="63" customWidth="1"/>
    <col min="10925" max="10925" width="34" style="63" customWidth="1"/>
    <col min="10926" max="10926" width="24.33203125" style="63" customWidth="1"/>
    <col min="10927" max="10928" width="17.109375" style="63" customWidth="1"/>
    <col min="10929" max="10929" width="0.33203125" style="63" customWidth="1"/>
    <col min="10930" max="10930" width="19.33203125" style="63" bestFit="1" customWidth="1"/>
    <col min="10931" max="10932" width="16.44140625" style="63" bestFit="1" customWidth="1"/>
    <col min="10933" max="11178" width="8.88671875" style="63"/>
    <col min="11179" max="11179" width="0.33203125" style="63" customWidth="1"/>
    <col min="11180" max="11180" width="8" style="63" customWidth="1"/>
    <col min="11181" max="11181" width="34" style="63" customWidth="1"/>
    <col min="11182" max="11182" width="24.33203125" style="63" customWidth="1"/>
    <col min="11183" max="11184" width="17.109375" style="63" customWidth="1"/>
    <col min="11185" max="11185" width="0.33203125" style="63" customWidth="1"/>
    <col min="11186" max="11186" width="19.33203125" style="63" bestFit="1" customWidth="1"/>
    <col min="11187" max="11188" width="16.44140625" style="63" bestFit="1" customWidth="1"/>
    <col min="11189" max="11434" width="8.88671875" style="63"/>
    <col min="11435" max="11435" width="0.33203125" style="63" customWidth="1"/>
    <col min="11436" max="11436" width="8" style="63" customWidth="1"/>
    <col min="11437" max="11437" width="34" style="63" customWidth="1"/>
    <col min="11438" max="11438" width="24.33203125" style="63" customWidth="1"/>
    <col min="11439" max="11440" width="17.109375" style="63" customWidth="1"/>
    <col min="11441" max="11441" width="0.33203125" style="63" customWidth="1"/>
    <col min="11442" max="11442" width="19.33203125" style="63" bestFit="1" customWidth="1"/>
    <col min="11443" max="11444" width="16.44140625" style="63" bestFit="1" customWidth="1"/>
    <col min="11445" max="11690" width="8.88671875" style="63"/>
    <col min="11691" max="11691" width="0.33203125" style="63" customWidth="1"/>
    <col min="11692" max="11692" width="8" style="63" customWidth="1"/>
    <col min="11693" max="11693" width="34" style="63" customWidth="1"/>
    <col min="11694" max="11694" width="24.33203125" style="63" customWidth="1"/>
    <col min="11695" max="11696" width="17.109375" style="63" customWidth="1"/>
    <col min="11697" max="11697" width="0.33203125" style="63" customWidth="1"/>
    <col min="11698" max="11698" width="19.33203125" style="63" bestFit="1" customWidth="1"/>
    <col min="11699" max="11700" width="16.44140625" style="63" bestFit="1" customWidth="1"/>
    <col min="11701" max="11946" width="8.88671875" style="63"/>
    <col min="11947" max="11947" width="0.33203125" style="63" customWidth="1"/>
    <col min="11948" max="11948" width="8" style="63" customWidth="1"/>
    <col min="11949" max="11949" width="34" style="63" customWidth="1"/>
    <col min="11950" max="11950" width="24.33203125" style="63" customWidth="1"/>
    <col min="11951" max="11952" width="17.109375" style="63" customWidth="1"/>
    <col min="11953" max="11953" width="0.33203125" style="63" customWidth="1"/>
    <col min="11954" max="11954" width="19.33203125" style="63" bestFit="1" customWidth="1"/>
    <col min="11955" max="11956" width="16.44140625" style="63" bestFit="1" customWidth="1"/>
    <col min="11957" max="12202" width="8.88671875" style="63"/>
    <col min="12203" max="12203" width="0.33203125" style="63" customWidth="1"/>
    <col min="12204" max="12204" width="8" style="63" customWidth="1"/>
    <col min="12205" max="12205" width="34" style="63" customWidth="1"/>
    <col min="12206" max="12206" width="24.33203125" style="63" customWidth="1"/>
    <col min="12207" max="12208" width="17.109375" style="63" customWidth="1"/>
    <col min="12209" max="12209" width="0.33203125" style="63" customWidth="1"/>
    <col min="12210" max="12210" width="19.33203125" style="63" bestFit="1" customWidth="1"/>
    <col min="12211" max="12212" width="16.44140625" style="63" bestFit="1" customWidth="1"/>
    <col min="12213" max="12458" width="8.88671875" style="63"/>
    <col min="12459" max="12459" width="0.33203125" style="63" customWidth="1"/>
    <col min="12460" max="12460" width="8" style="63" customWidth="1"/>
    <col min="12461" max="12461" width="34" style="63" customWidth="1"/>
    <col min="12462" max="12462" width="24.33203125" style="63" customWidth="1"/>
    <col min="12463" max="12464" width="17.109375" style="63" customWidth="1"/>
    <col min="12465" max="12465" width="0.33203125" style="63" customWidth="1"/>
    <col min="12466" max="12466" width="19.33203125" style="63" bestFit="1" customWidth="1"/>
    <col min="12467" max="12468" width="16.44140625" style="63" bestFit="1" customWidth="1"/>
    <col min="12469" max="12714" width="8.88671875" style="63"/>
    <col min="12715" max="12715" width="0.33203125" style="63" customWidth="1"/>
    <col min="12716" max="12716" width="8" style="63" customWidth="1"/>
    <col min="12717" max="12717" width="34" style="63" customWidth="1"/>
    <col min="12718" max="12718" width="24.33203125" style="63" customWidth="1"/>
    <col min="12719" max="12720" width="17.109375" style="63" customWidth="1"/>
    <col min="12721" max="12721" width="0.33203125" style="63" customWidth="1"/>
    <col min="12722" max="12722" width="19.33203125" style="63" bestFit="1" customWidth="1"/>
    <col min="12723" max="12724" width="16.44140625" style="63" bestFit="1" customWidth="1"/>
    <col min="12725" max="12970" width="8.88671875" style="63"/>
    <col min="12971" max="12971" width="0.33203125" style="63" customWidth="1"/>
    <col min="12972" max="12972" width="8" style="63" customWidth="1"/>
    <col min="12973" max="12973" width="34" style="63" customWidth="1"/>
    <col min="12974" max="12974" width="24.33203125" style="63" customWidth="1"/>
    <col min="12975" max="12976" width="17.109375" style="63" customWidth="1"/>
    <col min="12977" max="12977" width="0.33203125" style="63" customWidth="1"/>
    <col min="12978" max="12978" width="19.33203125" style="63" bestFit="1" customWidth="1"/>
    <col min="12979" max="12980" width="16.44140625" style="63" bestFit="1" customWidth="1"/>
    <col min="12981" max="13226" width="8.88671875" style="63"/>
    <col min="13227" max="13227" width="0.33203125" style="63" customWidth="1"/>
    <col min="13228" max="13228" width="8" style="63" customWidth="1"/>
    <col min="13229" max="13229" width="34" style="63" customWidth="1"/>
    <col min="13230" max="13230" width="24.33203125" style="63" customWidth="1"/>
    <col min="13231" max="13232" width="17.109375" style="63" customWidth="1"/>
    <col min="13233" max="13233" width="0.33203125" style="63" customWidth="1"/>
    <col min="13234" max="13234" width="19.33203125" style="63" bestFit="1" customWidth="1"/>
    <col min="13235" max="13236" width="16.44140625" style="63" bestFit="1" customWidth="1"/>
    <col min="13237" max="13482" width="8.88671875" style="63"/>
    <col min="13483" max="13483" width="0.33203125" style="63" customWidth="1"/>
    <col min="13484" max="13484" width="8" style="63" customWidth="1"/>
    <col min="13485" max="13485" width="34" style="63" customWidth="1"/>
    <col min="13486" max="13486" width="24.33203125" style="63" customWidth="1"/>
    <col min="13487" max="13488" width="17.109375" style="63" customWidth="1"/>
    <col min="13489" max="13489" width="0.33203125" style="63" customWidth="1"/>
    <col min="13490" max="13490" width="19.33203125" style="63" bestFit="1" customWidth="1"/>
    <col min="13491" max="13492" width="16.44140625" style="63" bestFit="1" customWidth="1"/>
    <col min="13493" max="13738" width="8.88671875" style="63"/>
    <col min="13739" max="13739" width="0.33203125" style="63" customWidth="1"/>
    <col min="13740" max="13740" width="8" style="63" customWidth="1"/>
    <col min="13741" max="13741" width="34" style="63" customWidth="1"/>
    <col min="13742" max="13742" width="24.33203125" style="63" customWidth="1"/>
    <col min="13743" max="13744" width="17.109375" style="63" customWidth="1"/>
    <col min="13745" max="13745" width="0.33203125" style="63" customWidth="1"/>
    <col min="13746" max="13746" width="19.33203125" style="63" bestFit="1" customWidth="1"/>
    <col min="13747" max="13748" width="16.44140625" style="63" bestFit="1" customWidth="1"/>
    <col min="13749" max="13994" width="8.88671875" style="63"/>
    <col min="13995" max="13995" width="0.33203125" style="63" customWidth="1"/>
    <col min="13996" max="13996" width="8" style="63" customWidth="1"/>
    <col min="13997" max="13997" width="34" style="63" customWidth="1"/>
    <col min="13998" max="13998" width="24.33203125" style="63" customWidth="1"/>
    <col min="13999" max="14000" width="17.109375" style="63" customWidth="1"/>
    <col min="14001" max="14001" width="0.33203125" style="63" customWidth="1"/>
    <col min="14002" max="14002" width="19.33203125" style="63" bestFit="1" customWidth="1"/>
    <col min="14003" max="14004" width="16.44140625" style="63" bestFit="1" customWidth="1"/>
    <col min="14005" max="14250" width="8.88671875" style="63"/>
    <col min="14251" max="14251" width="0.33203125" style="63" customWidth="1"/>
    <col min="14252" max="14252" width="8" style="63" customWidth="1"/>
    <col min="14253" max="14253" width="34" style="63" customWidth="1"/>
    <col min="14254" max="14254" width="24.33203125" style="63" customWidth="1"/>
    <col min="14255" max="14256" width="17.109375" style="63" customWidth="1"/>
    <col min="14257" max="14257" width="0.33203125" style="63" customWidth="1"/>
    <col min="14258" max="14258" width="19.33203125" style="63" bestFit="1" customWidth="1"/>
    <col min="14259" max="14260" width="16.44140625" style="63" bestFit="1" customWidth="1"/>
    <col min="14261" max="14506" width="8.88671875" style="63"/>
    <col min="14507" max="14507" width="0.33203125" style="63" customWidth="1"/>
    <col min="14508" max="14508" width="8" style="63" customWidth="1"/>
    <col min="14509" max="14509" width="34" style="63" customWidth="1"/>
    <col min="14510" max="14510" width="24.33203125" style="63" customWidth="1"/>
    <col min="14511" max="14512" width="17.109375" style="63" customWidth="1"/>
    <col min="14513" max="14513" width="0.33203125" style="63" customWidth="1"/>
    <col min="14514" max="14514" width="19.33203125" style="63" bestFit="1" customWidth="1"/>
    <col min="14515" max="14516" width="16.44140625" style="63" bestFit="1" customWidth="1"/>
    <col min="14517" max="14762" width="8.88671875" style="63"/>
    <col min="14763" max="14763" width="0.33203125" style="63" customWidth="1"/>
    <col min="14764" max="14764" width="8" style="63" customWidth="1"/>
    <col min="14765" max="14765" width="34" style="63" customWidth="1"/>
    <col min="14766" max="14766" width="24.33203125" style="63" customWidth="1"/>
    <col min="14767" max="14768" width="17.109375" style="63" customWidth="1"/>
    <col min="14769" max="14769" width="0.33203125" style="63" customWidth="1"/>
    <col min="14770" max="14770" width="19.33203125" style="63" bestFit="1" customWidth="1"/>
    <col min="14771" max="14772" width="16.44140625" style="63" bestFit="1" customWidth="1"/>
    <col min="14773" max="15018" width="8.88671875" style="63"/>
    <col min="15019" max="15019" width="0.33203125" style="63" customWidth="1"/>
    <col min="15020" max="15020" width="8" style="63" customWidth="1"/>
    <col min="15021" max="15021" width="34" style="63" customWidth="1"/>
    <col min="15022" max="15022" width="24.33203125" style="63" customWidth="1"/>
    <col min="15023" max="15024" width="17.109375" style="63" customWidth="1"/>
    <col min="15025" max="15025" width="0.33203125" style="63" customWidth="1"/>
    <col min="15026" max="15026" width="19.33203125" style="63" bestFit="1" customWidth="1"/>
    <col min="15027" max="15028" width="16.44140625" style="63" bestFit="1" customWidth="1"/>
    <col min="15029" max="15274" width="8.88671875" style="63"/>
    <col min="15275" max="15275" width="0.33203125" style="63" customWidth="1"/>
    <col min="15276" max="15276" width="8" style="63" customWidth="1"/>
    <col min="15277" max="15277" width="34" style="63" customWidth="1"/>
    <col min="15278" max="15278" width="24.33203125" style="63" customWidth="1"/>
    <col min="15279" max="15280" width="17.109375" style="63" customWidth="1"/>
    <col min="15281" max="15281" width="0.33203125" style="63" customWidth="1"/>
    <col min="15282" max="15282" width="19.33203125" style="63" bestFit="1" customWidth="1"/>
    <col min="15283" max="15284" width="16.44140625" style="63" bestFit="1" customWidth="1"/>
    <col min="15285" max="15530" width="8.88671875" style="63"/>
    <col min="15531" max="15531" width="0.33203125" style="63" customWidth="1"/>
    <col min="15532" max="15532" width="8" style="63" customWidth="1"/>
    <col min="15533" max="15533" width="34" style="63" customWidth="1"/>
    <col min="15534" max="15534" width="24.33203125" style="63" customWidth="1"/>
    <col min="15535" max="15536" width="17.109375" style="63" customWidth="1"/>
    <col min="15537" max="15537" width="0.33203125" style="63" customWidth="1"/>
    <col min="15538" max="15538" width="19.33203125" style="63" bestFit="1" customWidth="1"/>
    <col min="15539" max="15540" width="16.44140625" style="63" bestFit="1" customWidth="1"/>
    <col min="15541" max="15786" width="8.88671875" style="63"/>
    <col min="15787" max="15787" width="0.33203125" style="63" customWidth="1"/>
    <col min="15788" max="15788" width="8" style="63" customWidth="1"/>
    <col min="15789" max="15789" width="34" style="63" customWidth="1"/>
    <col min="15790" max="15790" width="24.33203125" style="63" customWidth="1"/>
    <col min="15791" max="15792" width="17.109375" style="63" customWidth="1"/>
    <col min="15793" max="15793" width="0.33203125" style="63" customWidth="1"/>
    <col min="15794" max="15794" width="19.33203125" style="63" bestFit="1" customWidth="1"/>
    <col min="15795" max="15796" width="16.44140625" style="63" bestFit="1" customWidth="1"/>
    <col min="15797" max="16042" width="8.88671875" style="63"/>
    <col min="16043" max="16043" width="0.33203125" style="63" customWidth="1"/>
    <col min="16044" max="16044" width="8" style="63" customWidth="1"/>
    <col min="16045" max="16045" width="34" style="63" customWidth="1"/>
    <col min="16046" max="16046" width="24.33203125" style="63" customWidth="1"/>
    <col min="16047" max="16048" width="17.109375" style="63" customWidth="1"/>
    <col min="16049" max="16049" width="0.33203125" style="63" customWidth="1"/>
    <col min="16050" max="16050" width="19.33203125" style="63" bestFit="1" customWidth="1"/>
    <col min="16051" max="16052" width="16.44140625" style="63" bestFit="1" customWidth="1"/>
    <col min="16053" max="16300" width="8.88671875" style="63"/>
    <col min="16301" max="16384" width="9.109375" style="63" customWidth="1"/>
  </cols>
  <sheetData>
    <row r="1" spans="1:8" x14ac:dyDescent="0.25">
      <c r="A1" s="92" t="s">
        <v>257</v>
      </c>
      <c r="B1" s="92"/>
      <c r="C1" s="92"/>
      <c r="D1" s="92"/>
      <c r="E1" s="92"/>
    </row>
    <row r="2" spans="1:8" x14ac:dyDescent="0.25">
      <c r="A2" s="93" t="s">
        <v>229</v>
      </c>
      <c r="B2" s="93"/>
      <c r="C2" s="93"/>
      <c r="D2" s="93"/>
      <c r="E2" s="93"/>
    </row>
    <row r="3" spans="1:8" x14ac:dyDescent="0.25">
      <c r="A3" s="94"/>
      <c r="B3" s="94"/>
      <c r="C3" s="94"/>
      <c r="D3" s="94"/>
      <c r="E3" s="94"/>
    </row>
    <row r="4" spans="1:8" ht="14.4" customHeight="1" x14ac:dyDescent="0.25">
      <c r="A4" s="95"/>
      <c r="B4" s="95"/>
      <c r="C4" s="20"/>
      <c r="D4" s="9" t="s">
        <v>230</v>
      </c>
      <c r="E4" s="9" t="s">
        <v>263</v>
      </c>
    </row>
    <row r="5" spans="1:8" x14ac:dyDescent="0.25">
      <c r="A5" s="96" t="s">
        <v>231</v>
      </c>
      <c r="B5" s="96"/>
      <c r="C5" s="96"/>
      <c r="D5" s="96"/>
      <c r="E5" s="96"/>
    </row>
    <row r="6" spans="1:8" x14ac:dyDescent="0.25">
      <c r="A6" s="12" t="s">
        <v>225</v>
      </c>
      <c r="B6" s="97" t="s">
        <v>249</v>
      </c>
      <c r="C6" s="97"/>
      <c r="D6" s="13" t="s">
        <v>260</v>
      </c>
      <c r="E6" s="13" t="s">
        <v>261</v>
      </c>
    </row>
    <row r="7" spans="1:8" x14ac:dyDescent="0.25">
      <c r="A7" s="34" t="s">
        <v>0</v>
      </c>
      <c r="B7" s="98" t="s">
        <v>233</v>
      </c>
      <c r="C7" s="99"/>
      <c r="D7" s="57"/>
      <c r="E7" s="57"/>
    </row>
    <row r="8" spans="1:8" x14ac:dyDescent="0.25">
      <c r="A8" s="47" t="s">
        <v>1</v>
      </c>
      <c r="B8" s="98" t="s">
        <v>87</v>
      </c>
      <c r="C8" s="99"/>
      <c r="D8" s="57"/>
      <c r="E8" s="57"/>
    </row>
    <row r="9" spans="1:8" x14ac:dyDescent="0.25">
      <c r="A9" s="47" t="s">
        <v>2</v>
      </c>
      <c r="B9" s="90" t="s">
        <v>59</v>
      </c>
      <c r="C9" s="91"/>
      <c r="D9" s="48">
        <v>108972079398.23991</v>
      </c>
      <c r="E9" s="48">
        <v>108003850741.52002</v>
      </c>
    </row>
    <row r="10" spans="1:8" x14ac:dyDescent="0.25">
      <c r="A10" s="47" t="s">
        <v>3</v>
      </c>
      <c r="B10" s="90" t="s">
        <v>60</v>
      </c>
      <c r="C10" s="91"/>
      <c r="D10" s="73">
        <v>84197039734.999985</v>
      </c>
      <c r="E10" s="73">
        <v>95291080139.599991</v>
      </c>
    </row>
    <row r="11" spans="1:8" x14ac:dyDescent="0.25">
      <c r="A11" s="47" t="s">
        <v>4</v>
      </c>
      <c r="B11" s="90" t="s">
        <v>102</v>
      </c>
      <c r="C11" s="91"/>
      <c r="D11" s="73">
        <v>24162605490.43914</v>
      </c>
      <c r="E11" s="73">
        <v>21871753948.929142</v>
      </c>
    </row>
    <row r="12" spans="1:8" x14ac:dyDescent="0.25">
      <c r="A12" s="47" t="s">
        <v>5</v>
      </c>
      <c r="B12" s="90" t="s">
        <v>61</v>
      </c>
      <c r="C12" s="91"/>
      <c r="D12" s="73">
        <v>21339409570.520004</v>
      </c>
      <c r="E12" s="73">
        <v>8210439204.3500004</v>
      </c>
    </row>
    <row r="13" spans="1:8" x14ac:dyDescent="0.25">
      <c r="A13" s="47" t="s">
        <v>6</v>
      </c>
      <c r="B13" s="90" t="s">
        <v>62</v>
      </c>
      <c r="C13" s="91"/>
      <c r="D13" s="48">
        <v>0</v>
      </c>
      <c r="E13" s="48"/>
    </row>
    <row r="14" spans="1:8" x14ac:dyDescent="0.25">
      <c r="A14" s="47" t="s">
        <v>7</v>
      </c>
      <c r="B14" s="90" t="s">
        <v>63</v>
      </c>
      <c r="C14" s="91"/>
      <c r="D14" s="73">
        <v>174654172074.36002</v>
      </c>
      <c r="E14" s="73">
        <v>172754944620.59018</v>
      </c>
    </row>
    <row r="15" spans="1:8" x14ac:dyDescent="0.25">
      <c r="A15" s="47" t="s">
        <v>8</v>
      </c>
      <c r="B15" s="90" t="s">
        <v>232</v>
      </c>
      <c r="C15" s="91"/>
      <c r="D15" s="73">
        <v>12091500332.919996</v>
      </c>
      <c r="E15" s="73">
        <v>28972088858.16</v>
      </c>
      <c r="G15" s="64"/>
      <c r="H15" s="64"/>
    </row>
    <row r="16" spans="1:8" x14ac:dyDescent="0.25">
      <c r="A16" s="47" t="s">
        <v>9</v>
      </c>
      <c r="B16" s="90" t="s">
        <v>64</v>
      </c>
      <c r="C16" s="91"/>
      <c r="D16" s="48">
        <v>0</v>
      </c>
      <c r="E16" s="48"/>
      <c r="G16" s="64"/>
      <c r="H16" s="64"/>
    </row>
    <row r="17" spans="1:8" x14ac:dyDescent="0.25">
      <c r="A17" s="47" t="s">
        <v>10</v>
      </c>
      <c r="B17" s="90" t="s">
        <v>65</v>
      </c>
      <c r="C17" s="91"/>
      <c r="D17" s="73">
        <v>216000000</v>
      </c>
      <c r="E17" s="73">
        <v>561000000</v>
      </c>
      <c r="G17" s="64"/>
      <c r="H17" s="64"/>
    </row>
    <row r="18" spans="1:8" x14ac:dyDescent="0.25">
      <c r="A18" s="47" t="s">
        <v>11</v>
      </c>
      <c r="B18" s="98" t="s">
        <v>89</v>
      </c>
      <c r="C18" s="99"/>
      <c r="D18" s="78">
        <f>+SUM(D9:D17)</f>
        <v>425632806601.47906</v>
      </c>
      <c r="E18" s="78">
        <f>+SUM(E9:E17)</f>
        <v>435665157513.14929</v>
      </c>
      <c r="G18" s="64"/>
      <c r="H18" s="64"/>
    </row>
    <row r="19" spans="1:8" x14ac:dyDescent="0.25">
      <c r="A19" s="47" t="s">
        <v>12</v>
      </c>
      <c r="B19" s="98" t="s">
        <v>88</v>
      </c>
      <c r="C19" s="99"/>
      <c r="D19" s="57"/>
      <c r="E19" s="57"/>
      <c r="G19" s="64"/>
      <c r="H19" s="64"/>
    </row>
    <row r="20" spans="1:8" x14ac:dyDescent="0.25">
      <c r="A20" s="47" t="s">
        <v>13</v>
      </c>
      <c r="B20" s="90" t="s">
        <v>66</v>
      </c>
      <c r="C20" s="91"/>
      <c r="D20" s="73">
        <v>539731248074.53986</v>
      </c>
      <c r="E20" s="73">
        <v>559203916226.44995</v>
      </c>
      <c r="G20" s="64"/>
      <c r="H20" s="64"/>
    </row>
    <row r="21" spans="1:8" x14ac:dyDescent="0.25">
      <c r="A21" s="47" t="s">
        <v>14</v>
      </c>
      <c r="B21" s="90" t="s">
        <v>67</v>
      </c>
      <c r="C21" s="91"/>
      <c r="D21" s="73">
        <v>37411363568.43</v>
      </c>
      <c r="E21" s="73">
        <v>33670802084.41</v>
      </c>
      <c r="G21" s="64"/>
      <c r="H21" s="64"/>
    </row>
    <row r="22" spans="1:8" x14ac:dyDescent="0.25">
      <c r="A22" s="47" t="s">
        <v>15</v>
      </c>
      <c r="B22" s="90" t="s">
        <v>90</v>
      </c>
      <c r="C22" s="91"/>
      <c r="D22" s="73">
        <v>368001641.23000002</v>
      </c>
      <c r="E22" s="73">
        <v>363725348.45999998</v>
      </c>
      <c r="G22" s="65"/>
      <c r="H22" s="66"/>
    </row>
    <row r="23" spans="1:8" x14ac:dyDescent="0.25">
      <c r="A23" s="47" t="s">
        <v>16</v>
      </c>
      <c r="B23" s="90" t="s">
        <v>69</v>
      </c>
      <c r="C23" s="91"/>
      <c r="D23" s="73">
        <v>79829308936.644653</v>
      </c>
      <c r="E23" s="73">
        <v>72037095629.72467</v>
      </c>
      <c r="G23" s="65"/>
    </row>
    <row r="24" spans="1:8" x14ac:dyDescent="0.25">
      <c r="A24" s="47" t="s">
        <v>17</v>
      </c>
      <c r="B24" s="90" t="s">
        <v>103</v>
      </c>
      <c r="C24" s="91"/>
      <c r="D24" s="48">
        <v>0</v>
      </c>
      <c r="E24" s="48">
        <v>0</v>
      </c>
    </row>
    <row r="25" spans="1:8" x14ac:dyDescent="0.25">
      <c r="A25" s="47" t="s">
        <v>18</v>
      </c>
      <c r="B25" s="90" t="s">
        <v>70</v>
      </c>
      <c r="C25" s="91"/>
      <c r="D25" s="73">
        <v>1192938027</v>
      </c>
      <c r="E25" s="73">
        <v>1926457281.6100001</v>
      </c>
    </row>
    <row r="26" spans="1:8" x14ac:dyDescent="0.25">
      <c r="A26" s="47" t="s">
        <v>19</v>
      </c>
      <c r="B26" s="90" t="s">
        <v>104</v>
      </c>
      <c r="C26" s="91"/>
      <c r="D26" s="48">
        <v>0</v>
      </c>
      <c r="E26" s="48">
        <v>0</v>
      </c>
    </row>
    <row r="27" spans="1:8" x14ac:dyDescent="0.25">
      <c r="A27" s="47" t="s">
        <v>20</v>
      </c>
      <c r="B27" s="90" t="s">
        <v>71</v>
      </c>
      <c r="C27" s="91"/>
      <c r="D27" s="73">
        <v>32717009159.749996</v>
      </c>
      <c r="E27" s="73">
        <v>59660864780.890007</v>
      </c>
    </row>
    <row r="28" spans="1:8" x14ac:dyDescent="0.25">
      <c r="A28" s="47" t="s">
        <v>21</v>
      </c>
      <c r="B28" s="90" t="s">
        <v>68</v>
      </c>
      <c r="C28" s="91"/>
      <c r="D28" s="73">
        <v>15468093000</v>
      </c>
      <c r="E28" s="73">
        <v>15468093000</v>
      </c>
    </row>
    <row r="29" spans="1:8" x14ac:dyDescent="0.25">
      <c r="A29" s="47" t="s">
        <v>22</v>
      </c>
      <c r="B29" s="98" t="s">
        <v>91</v>
      </c>
      <c r="C29" s="99"/>
      <c r="D29" s="57">
        <f>SUM(D20:D28)</f>
        <v>706717962407.59448</v>
      </c>
      <c r="E29" s="57">
        <f>SUM(E20:E28)</f>
        <v>742330954351.54468</v>
      </c>
    </row>
    <row r="30" spans="1:8" x14ac:dyDescent="0.25">
      <c r="A30" s="47" t="s">
        <v>23</v>
      </c>
      <c r="B30" s="98" t="s">
        <v>92</v>
      </c>
      <c r="C30" s="99"/>
      <c r="D30" s="57">
        <f>+D29+D18</f>
        <v>1132350769009.0735</v>
      </c>
      <c r="E30" s="57">
        <f>+E29+E18</f>
        <v>1177996111864.6938</v>
      </c>
    </row>
    <row r="31" spans="1:8" x14ac:dyDescent="0.25">
      <c r="A31" s="47" t="s">
        <v>24</v>
      </c>
      <c r="B31" s="98" t="s">
        <v>234</v>
      </c>
      <c r="C31" s="99"/>
      <c r="D31" s="57"/>
      <c r="E31" s="57"/>
    </row>
    <row r="32" spans="1:8" x14ac:dyDescent="0.25">
      <c r="A32" s="47" t="s">
        <v>25</v>
      </c>
      <c r="B32" s="98" t="s">
        <v>94</v>
      </c>
      <c r="C32" s="99"/>
      <c r="D32" s="57"/>
      <c r="E32" s="57"/>
    </row>
    <row r="33" spans="1:5" x14ac:dyDescent="0.25">
      <c r="A33" s="47" t="s">
        <v>26</v>
      </c>
      <c r="B33" s="98" t="s">
        <v>93</v>
      </c>
      <c r="C33" s="99"/>
      <c r="D33" s="48"/>
      <c r="E33" s="48"/>
    </row>
    <row r="34" spans="1:5" x14ac:dyDescent="0.25">
      <c r="A34" s="47" t="s">
        <v>27</v>
      </c>
      <c r="B34" s="90" t="s">
        <v>72</v>
      </c>
      <c r="C34" s="91"/>
      <c r="D34" s="73">
        <v>17152810539.221399</v>
      </c>
      <c r="E34" s="73">
        <v>10335427332.479998</v>
      </c>
    </row>
    <row r="35" spans="1:5" x14ac:dyDescent="0.25">
      <c r="A35" s="47" t="s">
        <v>28</v>
      </c>
      <c r="B35" s="90" t="s">
        <v>73</v>
      </c>
      <c r="C35" s="91"/>
      <c r="D35" s="48"/>
      <c r="E35" s="48"/>
    </row>
    <row r="36" spans="1:5" x14ac:dyDescent="0.25">
      <c r="A36" s="47" t="s">
        <v>29</v>
      </c>
      <c r="B36" s="90" t="s">
        <v>74</v>
      </c>
      <c r="C36" s="91"/>
      <c r="D36" s="73">
        <v>6346513437.3299999</v>
      </c>
      <c r="E36" s="73">
        <v>34747964312.930008</v>
      </c>
    </row>
    <row r="37" spans="1:5" x14ac:dyDescent="0.25">
      <c r="A37" s="47" t="s">
        <v>30</v>
      </c>
      <c r="B37" s="90" t="s">
        <v>75</v>
      </c>
      <c r="C37" s="91"/>
      <c r="D37" s="48"/>
      <c r="E37" s="48"/>
    </row>
    <row r="38" spans="1:5" x14ac:dyDescent="0.25">
      <c r="A38" s="47" t="s">
        <v>31</v>
      </c>
      <c r="B38" s="90" t="s">
        <v>76</v>
      </c>
      <c r="C38" s="91"/>
      <c r="D38" s="73">
        <v>19280860786.619999</v>
      </c>
      <c r="E38" s="73">
        <v>8304121776.5719995</v>
      </c>
    </row>
    <row r="39" spans="1:5" x14ac:dyDescent="0.25">
      <c r="A39" s="47" t="s">
        <v>32</v>
      </c>
      <c r="B39" s="90" t="s">
        <v>110</v>
      </c>
      <c r="C39" s="91"/>
      <c r="D39" s="73">
        <v>4159318358.7599998</v>
      </c>
      <c r="E39" s="73">
        <v>4063024674.9099998</v>
      </c>
    </row>
    <row r="40" spans="1:5" x14ac:dyDescent="0.25">
      <c r="A40" s="47" t="s">
        <v>33</v>
      </c>
      <c r="B40" s="90" t="s">
        <v>111</v>
      </c>
      <c r="C40" s="91"/>
      <c r="D40" s="73">
        <v>2672261569</v>
      </c>
      <c r="E40" s="73">
        <v>3002914099</v>
      </c>
    </row>
    <row r="41" spans="1:5" x14ac:dyDescent="0.25">
      <c r="A41" s="47" t="s">
        <v>34</v>
      </c>
      <c r="B41" s="90" t="s">
        <v>108</v>
      </c>
      <c r="C41" s="91"/>
      <c r="D41" s="73">
        <v>508300611.95999998</v>
      </c>
      <c r="E41" s="73">
        <v>0</v>
      </c>
    </row>
    <row r="42" spans="1:5" x14ac:dyDescent="0.25">
      <c r="A42" s="47" t="s">
        <v>35</v>
      </c>
      <c r="B42" s="90" t="s">
        <v>112</v>
      </c>
      <c r="C42" s="91"/>
      <c r="D42" s="73">
        <v>9517829202.3899975</v>
      </c>
      <c r="E42" s="73">
        <v>8487207651.9499998</v>
      </c>
    </row>
    <row r="43" spans="1:5" x14ac:dyDescent="0.25">
      <c r="A43" s="47" t="s">
        <v>36</v>
      </c>
      <c r="B43" s="90" t="s">
        <v>114</v>
      </c>
      <c r="C43" s="91"/>
      <c r="D43" s="74">
        <v>33460317994.930004</v>
      </c>
      <c r="E43" s="74">
        <v>29681286007.529999</v>
      </c>
    </row>
    <row r="44" spans="1:5" x14ac:dyDescent="0.25">
      <c r="A44" s="47" t="s">
        <v>37</v>
      </c>
      <c r="B44" s="90" t="s">
        <v>109</v>
      </c>
      <c r="C44" s="91"/>
      <c r="D44" s="48">
        <v>0</v>
      </c>
      <c r="E44" s="48">
        <v>0</v>
      </c>
    </row>
    <row r="45" spans="1:5" x14ac:dyDescent="0.25">
      <c r="A45" s="47" t="s">
        <v>38</v>
      </c>
      <c r="B45" s="98" t="s">
        <v>95</v>
      </c>
      <c r="C45" s="99"/>
      <c r="D45" s="57">
        <f>SUM(D34:D44)</f>
        <v>93098212500.211411</v>
      </c>
      <c r="E45" s="57">
        <f>SUM(E34:E44)</f>
        <v>98621945855.371994</v>
      </c>
    </row>
    <row r="46" spans="1:5" x14ac:dyDescent="0.25">
      <c r="A46" s="47" t="s">
        <v>39</v>
      </c>
      <c r="B46" s="98" t="s">
        <v>96</v>
      </c>
      <c r="C46" s="99"/>
      <c r="D46" s="57"/>
      <c r="E46" s="57"/>
    </row>
    <row r="47" spans="1:5" x14ac:dyDescent="0.25">
      <c r="A47" s="47" t="s">
        <v>40</v>
      </c>
      <c r="B47" s="90" t="s">
        <v>77</v>
      </c>
      <c r="C47" s="91"/>
      <c r="D47" s="73">
        <v>160403264266.98999</v>
      </c>
      <c r="E47" s="73">
        <v>160758332134.40799</v>
      </c>
    </row>
    <row r="48" spans="1:5" x14ac:dyDescent="0.25">
      <c r="A48" s="47" t="s">
        <v>41</v>
      </c>
      <c r="B48" s="90" t="s">
        <v>113</v>
      </c>
      <c r="C48" s="91"/>
      <c r="D48" s="73">
        <v>1672119536.73</v>
      </c>
      <c r="E48" s="73">
        <v>2080859327.75</v>
      </c>
    </row>
    <row r="49" spans="1:5" x14ac:dyDescent="0.25">
      <c r="A49" s="47" t="s">
        <v>42</v>
      </c>
      <c r="B49" s="90" t="s">
        <v>78</v>
      </c>
      <c r="C49" s="91"/>
      <c r="D49" s="73">
        <v>19126071238.18</v>
      </c>
      <c r="E49" s="73">
        <v>15323493232.07</v>
      </c>
    </row>
    <row r="50" spans="1:5" x14ac:dyDescent="0.25">
      <c r="A50" s="47" t="s">
        <v>43</v>
      </c>
      <c r="B50" s="90" t="s">
        <v>79</v>
      </c>
      <c r="C50" s="91"/>
      <c r="D50" s="73">
        <v>15759079481.030001</v>
      </c>
      <c r="E50" s="73">
        <v>22929810754.130001</v>
      </c>
    </row>
    <row r="51" spans="1:5" x14ac:dyDescent="0.25">
      <c r="A51" s="47" t="s">
        <v>44</v>
      </c>
      <c r="B51" s="98" t="s">
        <v>97</v>
      </c>
      <c r="C51" s="99"/>
      <c r="D51" s="57">
        <f>SUM(D47:D50)</f>
        <v>196960534522.92999</v>
      </c>
      <c r="E51" s="57">
        <f>SUM(E47:E50)</f>
        <v>201092495448.358</v>
      </c>
    </row>
    <row r="52" spans="1:5" x14ac:dyDescent="0.25">
      <c r="A52" s="47" t="s">
        <v>45</v>
      </c>
      <c r="B52" s="98" t="s">
        <v>98</v>
      </c>
      <c r="C52" s="99"/>
      <c r="D52" s="57">
        <f>+D45+D51</f>
        <v>290058747023.14142</v>
      </c>
      <c r="E52" s="57">
        <f>+E45+E51</f>
        <v>299714441303.72998</v>
      </c>
    </row>
    <row r="53" spans="1:5" x14ac:dyDescent="0.25">
      <c r="A53" s="47" t="s">
        <v>46</v>
      </c>
      <c r="B53" s="98" t="s">
        <v>99</v>
      </c>
      <c r="C53" s="99"/>
      <c r="D53" s="58"/>
      <c r="E53" s="58"/>
    </row>
    <row r="54" spans="1:5" x14ac:dyDescent="0.25">
      <c r="A54" s="47" t="s">
        <v>47</v>
      </c>
      <c r="B54" s="90" t="s">
        <v>105</v>
      </c>
      <c r="C54" s="91"/>
      <c r="D54" s="48">
        <v>0</v>
      </c>
      <c r="E54" s="48">
        <v>0</v>
      </c>
    </row>
    <row r="55" spans="1:5" x14ac:dyDescent="0.25">
      <c r="A55" s="47" t="s">
        <v>48</v>
      </c>
      <c r="B55" s="90" t="s">
        <v>81</v>
      </c>
      <c r="C55" s="91"/>
      <c r="D55" s="48">
        <v>106418200</v>
      </c>
      <c r="E55" s="48">
        <v>106418200</v>
      </c>
    </row>
    <row r="56" spans="1:5" x14ac:dyDescent="0.25">
      <c r="A56" s="47" t="s">
        <v>49</v>
      </c>
      <c r="B56" s="90" t="s">
        <v>106</v>
      </c>
      <c r="C56" s="91"/>
      <c r="D56" s="48">
        <v>0</v>
      </c>
      <c r="E56" s="48">
        <v>0</v>
      </c>
    </row>
    <row r="57" spans="1:5" x14ac:dyDescent="0.25">
      <c r="A57" s="47" t="s">
        <v>50</v>
      </c>
      <c r="B57" s="90" t="s">
        <v>80</v>
      </c>
      <c r="C57" s="91"/>
      <c r="D57" s="48">
        <v>0</v>
      </c>
      <c r="E57" s="48">
        <v>0</v>
      </c>
    </row>
    <row r="58" spans="1:5" x14ac:dyDescent="0.25">
      <c r="A58" s="47" t="s">
        <v>51</v>
      </c>
      <c r="B58" s="90" t="s">
        <v>235</v>
      </c>
      <c r="C58" s="91"/>
      <c r="D58" s="48">
        <v>226646951295.79001</v>
      </c>
      <c r="E58" s="48">
        <v>226646951295.79001</v>
      </c>
    </row>
    <row r="59" spans="1:5" x14ac:dyDescent="0.25">
      <c r="A59" s="47" t="s">
        <v>52</v>
      </c>
      <c r="B59" s="90" t="s">
        <v>83</v>
      </c>
      <c r="C59" s="91"/>
      <c r="D59" s="73">
        <v>155109751437</v>
      </c>
      <c r="E59" s="73">
        <v>154430705949.87003</v>
      </c>
    </row>
    <row r="60" spans="1:5" x14ac:dyDescent="0.25">
      <c r="A60" s="47" t="s">
        <v>53</v>
      </c>
      <c r="B60" s="90" t="s">
        <v>84</v>
      </c>
      <c r="C60" s="91"/>
      <c r="D60" s="73">
        <v>745859829</v>
      </c>
      <c r="E60" s="73">
        <v>1107933791</v>
      </c>
    </row>
    <row r="61" spans="1:5" x14ac:dyDescent="0.25">
      <c r="A61" s="47" t="s">
        <v>54</v>
      </c>
      <c r="B61" s="90" t="s">
        <v>107</v>
      </c>
      <c r="C61" s="91"/>
      <c r="D61" s="48">
        <v>0</v>
      </c>
      <c r="E61" s="48">
        <v>0</v>
      </c>
    </row>
    <row r="62" spans="1:5" x14ac:dyDescent="0.25">
      <c r="A62" s="47" t="s">
        <v>55</v>
      </c>
      <c r="B62" s="90" t="s">
        <v>85</v>
      </c>
      <c r="C62" s="91"/>
      <c r="D62" s="73">
        <v>459683041223.99799</v>
      </c>
      <c r="E62" s="73">
        <f>Equity!J24</f>
        <v>495989661324.13135</v>
      </c>
    </row>
    <row r="63" spans="1:5" x14ac:dyDescent="0.25">
      <c r="A63" s="47" t="s">
        <v>56</v>
      </c>
      <c r="B63" s="100" t="s">
        <v>86</v>
      </c>
      <c r="C63" s="101"/>
      <c r="D63" s="48">
        <v>0</v>
      </c>
      <c r="E63" s="48">
        <v>0</v>
      </c>
    </row>
    <row r="64" spans="1:5" x14ac:dyDescent="0.25">
      <c r="A64" s="47" t="s">
        <v>57</v>
      </c>
      <c r="B64" s="98" t="s">
        <v>100</v>
      </c>
      <c r="C64" s="99"/>
      <c r="D64" s="57">
        <f>SUM(D54:D63)</f>
        <v>842292021985.78809</v>
      </c>
      <c r="E64" s="57">
        <f>SUM(E54:E63)</f>
        <v>878281670560.79138</v>
      </c>
    </row>
    <row r="65" spans="1:7" x14ac:dyDescent="0.25">
      <c r="A65" s="47" t="s">
        <v>58</v>
      </c>
      <c r="B65" s="98" t="s">
        <v>101</v>
      </c>
      <c r="C65" s="99"/>
      <c r="D65" s="57">
        <f>+D64+D52</f>
        <v>1132350769008.9294</v>
      </c>
      <c r="E65" s="57">
        <f>+E64+E52</f>
        <v>1177996111864.5215</v>
      </c>
    </row>
    <row r="66" spans="1:7" x14ac:dyDescent="0.25">
      <c r="A66" s="94"/>
      <c r="B66" s="94"/>
      <c r="C66" s="94"/>
      <c r="D66" s="94"/>
      <c r="E66" s="60"/>
      <c r="G66" s="79"/>
    </row>
    <row r="67" spans="1:7" x14ac:dyDescent="0.25">
      <c r="A67" s="27"/>
      <c r="B67" s="27"/>
      <c r="C67" s="27"/>
      <c r="D67" s="59"/>
    </row>
    <row r="68" spans="1:7" x14ac:dyDescent="0.25">
      <c r="A68" s="61"/>
      <c r="B68" s="62"/>
      <c r="C68" s="62"/>
      <c r="D68" s="11"/>
      <c r="E68" s="11"/>
    </row>
    <row r="69" spans="1:7" x14ac:dyDescent="0.25">
      <c r="A69" s="67"/>
      <c r="B69" s="20"/>
      <c r="C69" s="20"/>
      <c r="D69" s="7"/>
      <c r="E69" s="7"/>
    </row>
    <row r="70" spans="1:7" x14ac:dyDescent="0.25">
      <c r="A70" s="67"/>
      <c r="B70" s="20"/>
      <c r="C70" s="20"/>
      <c r="D70" s="7"/>
      <c r="E70" s="7"/>
    </row>
    <row r="71" spans="1:7" x14ac:dyDescent="0.25">
      <c r="E71" s="70"/>
    </row>
    <row r="72" spans="1:7" x14ac:dyDescent="0.25">
      <c r="E72" s="71"/>
    </row>
    <row r="73" spans="1:7" x14ac:dyDescent="0.25">
      <c r="E73" s="71"/>
    </row>
    <row r="74" spans="1:7" x14ac:dyDescent="0.25">
      <c r="E74" s="70"/>
    </row>
  </sheetData>
  <mergeCells count="66">
    <mergeCell ref="A66:D66"/>
    <mergeCell ref="B61:C61"/>
    <mergeCell ref="B62:C62"/>
    <mergeCell ref="B63:C63"/>
    <mergeCell ref="B64:C64"/>
    <mergeCell ref="B65:C65"/>
    <mergeCell ref="B60:C60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A1:E1"/>
    <mergeCell ref="A2:E2"/>
    <mergeCell ref="A3:E3"/>
    <mergeCell ref="A4:B4"/>
    <mergeCell ref="A5:E5"/>
    <mergeCell ref="B6:C6"/>
    <mergeCell ref="B7:C7"/>
    <mergeCell ref="B8:C8"/>
    <mergeCell ref="B9:C9"/>
    <mergeCell ref="B10:C10"/>
    <mergeCell ref="B11:C11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64AD-060C-4AD2-80DD-03E186BF2EC5}">
  <sheetPr>
    <pageSetUpPr fitToPage="1"/>
  </sheetPr>
  <dimension ref="A1:K40"/>
  <sheetViews>
    <sheetView tabSelected="1" topLeftCell="A11" zoomScaleNormal="100" workbookViewId="0">
      <selection activeCell="E28" sqref="E28"/>
    </sheetView>
  </sheetViews>
  <sheetFormatPr defaultRowHeight="13.8" x14ac:dyDescent="0.3"/>
  <cols>
    <col min="1" max="1" width="4.44140625" style="55" customWidth="1"/>
    <col min="2" max="2" width="26.44140625" style="40" customWidth="1"/>
    <col min="3" max="3" width="27.6640625" style="40" customWidth="1"/>
    <col min="4" max="4" width="17.33203125" style="56" bestFit="1" customWidth="1"/>
    <col min="5" max="5" width="20.109375" style="56" bestFit="1" customWidth="1"/>
    <col min="6" max="6" width="8.88671875" style="40"/>
    <col min="7" max="7" width="18.109375" style="40" customWidth="1"/>
    <col min="8" max="8" width="20.77734375" style="40" customWidth="1"/>
    <col min="9" max="9" width="15.109375" style="40" bestFit="1" customWidth="1"/>
    <col min="10" max="10" width="11" style="40" bestFit="1" customWidth="1"/>
    <col min="11" max="11" width="16.109375" style="40" bestFit="1" customWidth="1"/>
    <col min="12" max="16384" width="8.88671875" style="40"/>
  </cols>
  <sheetData>
    <row r="1" spans="1:9" x14ac:dyDescent="0.3">
      <c r="A1" s="92" t="s">
        <v>257</v>
      </c>
      <c r="B1" s="92"/>
      <c r="C1" s="92"/>
      <c r="D1" s="92"/>
      <c r="E1" s="92"/>
    </row>
    <row r="2" spans="1:9" x14ac:dyDescent="0.3">
      <c r="A2" s="41"/>
      <c r="B2" s="42"/>
      <c r="C2" s="42"/>
      <c r="D2" s="43"/>
      <c r="E2" s="43"/>
    </row>
    <row r="3" spans="1:9" ht="17.399999999999999" customHeight="1" x14ac:dyDescent="0.3">
      <c r="A3" s="93" t="s">
        <v>241</v>
      </c>
      <c r="B3" s="93"/>
      <c r="C3" s="93"/>
      <c r="D3" s="93"/>
      <c r="E3" s="93"/>
    </row>
    <row r="4" spans="1:9" ht="17.399999999999999" customHeight="1" x14ac:dyDescent="0.3">
      <c r="A4" s="94"/>
      <c r="B4" s="94"/>
      <c r="C4" s="94"/>
      <c r="D4" s="94"/>
      <c r="E4" s="94"/>
    </row>
    <row r="5" spans="1:9" x14ac:dyDescent="0.3">
      <c r="A5" s="95"/>
      <c r="B5" s="95"/>
      <c r="D5" s="9" t="s">
        <v>230</v>
      </c>
      <c r="E5" s="29" t="s">
        <v>263</v>
      </c>
    </row>
    <row r="6" spans="1:9" x14ac:dyDescent="0.3">
      <c r="A6" s="96" t="s">
        <v>231</v>
      </c>
      <c r="B6" s="96"/>
      <c r="C6" s="96"/>
      <c r="D6" s="96"/>
      <c r="E6" s="96"/>
    </row>
    <row r="7" spans="1:9" ht="28.5" customHeight="1" x14ac:dyDescent="0.3">
      <c r="A7" s="12" t="s">
        <v>225</v>
      </c>
      <c r="B7" s="102" t="s">
        <v>249</v>
      </c>
      <c r="C7" s="102"/>
      <c r="D7" s="13" t="s">
        <v>258</v>
      </c>
      <c r="E7" s="13" t="s">
        <v>259</v>
      </c>
    </row>
    <row r="8" spans="1:9" x14ac:dyDescent="0.3">
      <c r="A8" s="44" t="s">
        <v>0</v>
      </c>
      <c r="B8" s="98" t="s">
        <v>137</v>
      </c>
      <c r="C8" s="99"/>
      <c r="D8" s="45">
        <v>1320663899828.0381</v>
      </c>
      <c r="E8" s="76">
        <v>667120808327.94006</v>
      </c>
      <c r="I8" s="46"/>
    </row>
    <row r="9" spans="1:9" x14ac:dyDescent="0.3">
      <c r="A9" s="44" t="s">
        <v>24</v>
      </c>
      <c r="B9" s="90" t="s">
        <v>138</v>
      </c>
      <c r="C9" s="91"/>
      <c r="D9" s="48">
        <v>748938544730.63867</v>
      </c>
      <c r="E9" s="50">
        <v>384553376130.26019</v>
      </c>
      <c r="I9" s="46"/>
    </row>
    <row r="10" spans="1:9" x14ac:dyDescent="0.3">
      <c r="A10" s="44" t="s">
        <v>171</v>
      </c>
      <c r="B10" s="98" t="s">
        <v>139</v>
      </c>
      <c r="C10" s="99"/>
      <c r="D10" s="76">
        <f>+D8-D9</f>
        <v>571725355097.39941</v>
      </c>
      <c r="E10" s="76">
        <f>+E8-E9</f>
        <v>282567432197.67987</v>
      </c>
      <c r="F10" s="49"/>
      <c r="I10" s="46"/>
    </row>
    <row r="11" spans="1:9" x14ac:dyDescent="0.3">
      <c r="A11" s="44" t="s">
        <v>115</v>
      </c>
      <c r="B11" s="90" t="s">
        <v>140</v>
      </c>
      <c r="C11" s="91"/>
      <c r="D11" s="48">
        <v>990050313.80000007</v>
      </c>
      <c r="E11" s="48">
        <v>620996101.42000008</v>
      </c>
      <c r="I11" s="46"/>
    </row>
    <row r="12" spans="1:9" x14ac:dyDescent="0.3">
      <c r="A12" s="44" t="s">
        <v>116</v>
      </c>
      <c r="B12" s="90" t="s">
        <v>141</v>
      </c>
      <c r="C12" s="91"/>
      <c r="D12" s="48">
        <v>9105684690.0900002</v>
      </c>
      <c r="E12" s="50">
        <v>2414798682.3000002</v>
      </c>
      <c r="I12" s="46"/>
    </row>
    <row r="13" spans="1:9" x14ac:dyDescent="0.3">
      <c r="A13" s="44" t="s">
        <v>117</v>
      </c>
      <c r="B13" s="90" t="s">
        <v>142</v>
      </c>
      <c r="C13" s="91"/>
      <c r="D13" s="48">
        <v>0</v>
      </c>
      <c r="E13" s="48">
        <v>0</v>
      </c>
      <c r="I13" s="46"/>
    </row>
    <row r="14" spans="1:9" x14ac:dyDescent="0.3">
      <c r="A14" s="44" t="s">
        <v>118</v>
      </c>
      <c r="B14" s="90" t="s">
        <v>143</v>
      </c>
      <c r="C14" s="91"/>
      <c r="D14" s="48">
        <v>0</v>
      </c>
      <c r="E14" s="48">
        <v>0</v>
      </c>
      <c r="G14" s="49"/>
      <c r="I14" s="46"/>
    </row>
    <row r="15" spans="1:9" x14ac:dyDescent="0.3">
      <c r="A15" s="44" t="s">
        <v>119</v>
      </c>
      <c r="B15" s="90" t="s">
        <v>144</v>
      </c>
      <c r="C15" s="91"/>
      <c r="D15" s="48">
        <v>6631416543.329998</v>
      </c>
      <c r="E15" s="50">
        <v>4923044867.5099993</v>
      </c>
      <c r="I15" s="46"/>
    </row>
    <row r="16" spans="1:9" x14ac:dyDescent="0.3">
      <c r="A16" s="44" t="s">
        <v>120</v>
      </c>
      <c r="B16" s="90" t="s">
        <v>146</v>
      </c>
      <c r="C16" s="91"/>
      <c r="D16" s="48">
        <v>163795738631.37024</v>
      </c>
      <c r="E16" s="50">
        <v>81912906697.450027</v>
      </c>
      <c r="F16" s="49"/>
      <c r="I16" s="46"/>
    </row>
    <row r="17" spans="1:11" x14ac:dyDescent="0.3">
      <c r="A17" s="44" t="s">
        <v>121</v>
      </c>
      <c r="B17" s="90" t="s">
        <v>145</v>
      </c>
      <c r="C17" s="91"/>
      <c r="D17" s="48">
        <v>126967777934.00008</v>
      </c>
      <c r="E17" s="50">
        <v>49433151058.23008</v>
      </c>
      <c r="F17" s="49"/>
      <c r="G17" s="51"/>
      <c r="I17" s="46"/>
    </row>
    <row r="18" spans="1:11" x14ac:dyDescent="0.3">
      <c r="A18" s="44" t="s">
        <v>122</v>
      </c>
      <c r="B18" s="90" t="s">
        <v>147</v>
      </c>
      <c r="C18" s="91"/>
      <c r="D18" s="48">
        <v>9761377602.7199993</v>
      </c>
      <c r="E18" s="50">
        <v>7331978817.1700001</v>
      </c>
      <c r="I18" s="46"/>
    </row>
    <row r="19" spans="1:11" x14ac:dyDescent="0.3">
      <c r="A19" s="44" t="s">
        <v>123</v>
      </c>
      <c r="B19" s="90" t="s">
        <v>148</v>
      </c>
      <c r="C19" s="91"/>
      <c r="D19" s="48">
        <v>2651736929.8699989</v>
      </c>
      <c r="E19" s="50">
        <v>1870007400.7000003</v>
      </c>
      <c r="G19" s="49"/>
      <c r="I19" s="46"/>
    </row>
    <row r="20" spans="1:11" ht="14.4" customHeight="1" x14ac:dyDescent="0.3">
      <c r="A20" s="44" t="s">
        <v>124</v>
      </c>
      <c r="B20" s="90" t="s">
        <v>149</v>
      </c>
      <c r="C20" s="91"/>
      <c r="D20" s="48">
        <v>-720900859.30999994</v>
      </c>
      <c r="E20" s="50">
        <v>-301919109.32999992</v>
      </c>
      <c r="G20" s="49"/>
      <c r="I20" s="46"/>
    </row>
    <row r="21" spans="1:11" ht="14.4" customHeight="1" x14ac:dyDescent="0.3">
      <c r="A21" s="44" t="s">
        <v>125</v>
      </c>
      <c r="B21" s="90" t="s">
        <v>150</v>
      </c>
      <c r="C21" s="91"/>
      <c r="D21" s="48">
        <v>-455064637.57999998</v>
      </c>
      <c r="E21" s="50">
        <v>-823397969.59999979</v>
      </c>
      <c r="I21" s="46"/>
    </row>
    <row r="22" spans="1:11" ht="14.4" customHeight="1" x14ac:dyDescent="0.3">
      <c r="A22" s="44" t="s">
        <v>126</v>
      </c>
      <c r="B22" s="90" t="s">
        <v>151</v>
      </c>
      <c r="C22" s="91"/>
      <c r="D22" s="48">
        <v>0</v>
      </c>
      <c r="E22" s="48">
        <v>0</v>
      </c>
      <c r="I22" s="46"/>
    </row>
    <row r="23" spans="1:11" ht="14.4" customHeight="1" x14ac:dyDescent="0.3">
      <c r="A23" s="44" t="s">
        <v>127</v>
      </c>
      <c r="B23" s="90" t="s">
        <v>152</v>
      </c>
      <c r="C23" s="91"/>
      <c r="D23" s="48">
        <v>0</v>
      </c>
      <c r="E23" s="48">
        <v>0</v>
      </c>
      <c r="I23" s="46"/>
    </row>
    <row r="24" spans="1:11" x14ac:dyDescent="0.3">
      <c r="A24" s="44" t="s">
        <v>128</v>
      </c>
      <c r="B24" s="90" t="s">
        <v>153</v>
      </c>
      <c r="C24" s="91"/>
      <c r="D24" s="48">
        <v>-30125004914.4618</v>
      </c>
      <c r="E24" s="50">
        <v>-12283566551.23</v>
      </c>
      <c r="I24" s="46"/>
    </row>
    <row r="25" spans="1:11" ht="14.4" customHeight="1" x14ac:dyDescent="0.3">
      <c r="A25" s="44" t="s">
        <v>129</v>
      </c>
      <c r="B25" s="98" t="s">
        <v>154</v>
      </c>
      <c r="C25" s="99"/>
      <c r="D25" s="80">
        <f>D10+D11+D12+D13+D14+D15-D16-D17-D18-D19+D20+D21+D22+D23+D24</f>
        <v>253974905135.30731</v>
      </c>
      <c r="E25" s="80">
        <f>E10+E11+E12+E13+E14+E15-E16-E17-E18-E19+E20+E21+E22+E23+E24</f>
        <v>136569344245.19975</v>
      </c>
      <c r="G25" s="46"/>
      <c r="H25" s="52"/>
      <c r="I25" s="46"/>
    </row>
    <row r="26" spans="1:11" x14ac:dyDescent="0.3">
      <c r="A26" s="44" t="s">
        <v>130</v>
      </c>
      <c r="B26" s="90" t="s">
        <v>155</v>
      </c>
      <c r="C26" s="91"/>
      <c r="D26" s="48">
        <v>46117497228.87001</v>
      </c>
      <c r="E26" s="50">
        <v>31769968687.200008</v>
      </c>
      <c r="G26" s="46"/>
      <c r="H26" s="52"/>
      <c r="I26" s="46"/>
    </row>
    <row r="27" spans="1:11" x14ac:dyDescent="0.3">
      <c r="A27" s="44" t="s">
        <v>131</v>
      </c>
      <c r="B27" s="98" t="s">
        <v>156</v>
      </c>
      <c r="C27" s="99"/>
      <c r="D27" s="45">
        <f>D25-D26</f>
        <v>207857407906.43732</v>
      </c>
      <c r="E27" s="45">
        <f>+E25-E26</f>
        <v>104799375557.99974</v>
      </c>
      <c r="G27" s="46"/>
      <c r="H27" s="52"/>
      <c r="I27" s="46"/>
    </row>
    <row r="28" spans="1:11" ht="14.4" customHeight="1" x14ac:dyDescent="0.3">
      <c r="A28" s="44" t="s">
        <v>132</v>
      </c>
      <c r="B28" s="98" t="s">
        <v>236</v>
      </c>
      <c r="C28" s="99"/>
      <c r="D28" s="48">
        <v>0</v>
      </c>
      <c r="E28" s="48">
        <v>0</v>
      </c>
      <c r="I28" s="46"/>
    </row>
    <row r="29" spans="1:11" x14ac:dyDescent="0.3">
      <c r="A29" s="44" t="s">
        <v>133</v>
      </c>
      <c r="B29" s="98" t="s">
        <v>157</v>
      </c>
      <c r="C29" s="99"/>
      <c r="D29" s="45">
        <f>+D27</f>
        <v>207857407906.43732</v>
      </c>
      <c r="E29" s="45">
        <f>+E27</f>
        <v>104799375557.99974</v>
      </c>
      <c r="I29" s="46"/>
    </row>
    <row r="30" spans="1:11" x14ac:dyDescent="0.3">
      <c r="A30" s="44" t="s">
        <v>134</v>
      </c>
      <c r="B30" s="98" t="s">
        <v>158</v>
      </c>
      <c r="C30" s="99"/>
      <c r="D30" s="48">
        <f>SUM(D31:D34)</f>
        <v>747471707.37425303</v>
      </c>
      <c r="E30" s="75">
        <f>SUM(E31:E34)</f>
        <v>362073962</v>
      </c>
      <c r="I30" s="46"/>
      <c r="K30" s="49"/>
    </row>
    <row r="31" spans="1:11" ht="14.4" customHeight="1" x14ac:dyDescent="0.3">
      <c r="A31" s="44" t="s">
        <v>135</v>
      </c>
      <c r="B31" s="90" t="s">
        <v>159</v>
      </c>
      <c r="C31" s="91"/>
      <c r="D31" s="50">
        <v>0</v>
      </c>
      <c r="E31" s="50"/>
      <c r="I31" s="46"/>
    </row>
    <row r="32" spans="1:11" ht="14.4" customHeight="1" x14ac:dyDescent="0.3">
      <c r="A32" s="44" t="s">
        <v>136</v>
      </c>
      <c r="B32" s="90" t="s">
        <v>160</v>
      </c>
      <c r="C32" s="91"/>
      <c r="D32" s="75">
        <v>1203320829</v>
      </c>
      <c r="E32" s="75">
        <v>362073962</v>
      </c>
      <c r="I32" s="46"/>
    </row>
    <row r="33" spans="1:9" x14ac:dyDescent="0.3">
      <c r="A33" s="44" t="s">
        <v>262</v>
      </c>
      <c r="B33" s="90" t="s">
        <v>153</v>
      </c>
      <c r="C33" s="91"/>
      <c r="D33" s="48">
        <v>0</v>
      </c>
      <c r="E33" s="48">
        <v>0</v>
      </c>
      <c r="I33" s="46"/>
    </row>
    <row r="34" spans="1:9" x14ac:dyDescent="0.3">
      <c r="A34" s="44" t="s">
        <v>267</v>
      </c>
      <c r="B34" s="90" t="s">
        <v>237</v>
      </c>
      <c r="C34" s="91"/>
      <c r="D34" s="75">
        <v>-455849121.62574703</v>
      </c>
      <c r="E34" s="75">
        <v>0</v>
      </c>
      <c r="I34" s="46"/>
    </row>
    <row r="35" spans="1:9" x14ac:dyDescent="0.3">
      <c r="A35" s="44" t="s">
        <v>268</v>
      </c>
      <c r="B35" s="98" t="s">
        <v>238</v>
      </c>
      <c r="C35" s="99"/>
      <c r="D35" s="45">
        <f>SUM(D36:D37)</f>
        <v>208604879613.81158</v>
      </c>
      <c r="E35" s="45">
        <f>+SUM(E29,E30)</f>
        <v>105161449519.99974</v>
      </c>
      <c r="I35" s="46"/>
    </row>
    <row r="36" spans="1:9" ht="14.4" customHeight="1" x14ac:dyDescent="0.3">
      <c r="A36" s="44" t="s">
        <v>269</v>
      </c>
      <c r="B36" s="100" t="s">
        <v>239</v>
      </c>
      <c r="C36" s="101"/>
      <c r="D36" s="75">
        <f>D29+D30</f>
        <v>208604879613.81158</v>
      </c>
      <c r="E36" s="75">
        <f>E29+E30</f>
        <v>105161449519.99974</v>
      </c>
      <c r="G36" s="46"/>
      <c r="I36" s="46"/>
    </row>
    <row r="37" spans="1:9" x14ac:dyDescent="0.3">
      <c r="A37" s="44" t="s">
        <v>270</v>
      </c>
      <c r="B37" s="100" t="s">
        <v>86</v>
      </c>
      <c r="C37" s="101"/>
      <c r="D37" s="48">
        <v>0</v>
      </c>
      <c r="E37" s="48">
        <v>0</v>
      </c>
      <c r="I37" s="46"/>
    </row>
    <row r="38" spans="1:9" ht="14.4" customHeight="1" x14ac:dyDescent="0.3">
      <c r="A38" s="44" t="s">
        <v>271</v>
      </c>
      <c r="B38" s="98" t="s">
        <v>240</v>
      </c>
      <c r="C38" s="99"/>
      <c r="D38" s="45">
        <v>0</v>
      </c>
      <c r="E38" s="45">
        <v>0</v>
      </c>
    </row>
    <row r="39" spans="1:9" x14ac:dyDescent="0.3">
      <c r="A39" s="103"/>
      <c r="B39" s="103"/>
      <c r="C39" s="103"/>
      <c r="D39" s="103"/>
      <c r="E39" s="1"/>
    </row>
    <row r="40" spans="1:9" x14ac:dyDescent="0.3">
      <c r="A40" s="41"/>
      <c r="B40" s="42"/>
      <c r="C40" s="42"/>
      <c r="D40" s="53"/>
      <c r="E40" s="54"/>
    </row>
  </sheetData>
  <mergeCells count="38">
    <mergeCell ref="B38:C38"/>
    <mergeCell ref="A39:D39"/>
    <mergeCell ref="B32:C32"/>
    <mergeCell ref="B33:C33"/>
    <mergeCell ref="B34:C34"/>
    <mergeCell ref="B35:C35"/>
    <mergeCell ref="B36:C36"/>
    <mergeCell ref="B37:C37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7:C7"/>
    <mergeCell ref="A1:E1"/>
    <mergeCell ref="A3:E3"/>
    <mergeCell ref="A4:E4"/>
    <mergeCell ref="A5:B5"/>
    <mergeCell ref="A6:E6"/>
  </mergeCells>
  <phoneticPr fontId="17" type="noConversion"/>
  <pageMargins left="0.7" right="0.7" top="0.75" bottom="0.75" header="0.3" footer="0.3"/>
  <pageSetup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E0BD-69A0-4F0A-85A8-160A4E84285A}">
  <sheetPr>
    <pageSetUpPr fitToPage="1"/>
  </sheetPr>
  <dimension ref="A1:E58"/>
  <sheetViews>
    <sheetView topLeftCell="A41" zoomScaleNormal="100" workbookViewId="0">
      <selection activeCell="D57" sqref="D57"/>
    </sheetView>
  </sheetViews>
  <sheetFormatPr defaultRowHeight="13.8" x14ac:dyDescent="0.3"/>
  <cols>
    <col min="1" max="1" width="4.88671875" style="28" bestFit="1" customWidth="1"/>
    <col min="2" max="2" width="44.21875" style="28" bestFit="1" customWidth="1"/>
    <col min="3" max="4" width="22.88671875" style="39" bestFit="1" customWidth="1"/>
    <col min="5" max="5" width="17.6640625" style="28" bestFit="1" customWidth="1"/>
    <col min="6" max="16384" width="8.88671875" style="28"/>
  </cols>
  <sheetData>
    <row r="1" spans="1:5" ht="13.8" customHeight="1" x14ac:dyDescent="0.3">
      <c r="A1" s="104" t="s">
        <v>257</v>
      </c>
      <c r="B1" s="104"/>
      <c r="C1" s="104"/>
      <c r="D1" s="104"/>
    </row>
    <row r="2" spans="1:5" ht="14.4" customHeight="1" x14ac:dyDescent="0.3">
      <c r="A2" s="93" t="s">
        <v>256</v>
      </c>
      <c r="B2" s="93"/>
      <c r="C2" s="93"/>
      <c r="D2" s="93"/>
    </row>
    <row r="3" spans="1:5" ht="14.4" customHeight="1" x14ac:dyDescent="0.3">
      <c r="A3" s="94"/>
      <c r="B3" s="94"/>
      <c r="C3" s="94"/>
      <c r="D3" s="94"/>
    </row>
    <row r="4" spans="1:5" ht="15" customHeight="1" x14ac:dyDescent="0.3">
      <c r="A4" s="95"/>
      <c r="B4" s="95"/>
      <c r="C4" s="9" t="s">
        <v>230</v>
      </c>
      <c r="D4" s="29" t="s">
        <v>263</v>
      </c>
    </row>
    <row r="5" spans="1:5" ht="15" customHeight="1" x14ac:dyDescent="0.3">
      <c r="A5" s="30"/>
      <c r="B5" s="30"/>
      <c r="C5" s="8"/>
      <c r="D5" s="9" t="s">
        <v>231</v>
      </c>
      <c r="E5" s="9"/>
    </row>
    <row r="6" spans="1:5" ht="22.2" customHeight="1" x14ac:dyDescent="0.3">
      <c r="A6" s="12" t="s">
        <v>225</v>
      </c>
      <c r="B6" s="12" t="s">
        <v>249</v>
      </c>
      <c r="C6" s="13" t="s">
        <v>258</v>
      </c>
      <c r="D6" s="13" t="s">
        <v>259</v>
      </c>
    </row>
    <row r="7" spans="1:5" ht="12.6" customHeight="1" x14ac:dyDescent="0.3">
      <c r="A7" s="31" t="s">
        <v>0</v>
      </c>
      <c r="B7" s="32" t="s">
        <v>242</v>
      </c>
      <c r="C7" s="33"/>
      <c r="D7" s="33"/>
    </row>
    <row r="8" spans="1:5" ht="12.6" customHeight="1" x14ac:dyDescent="0.3">
      <c r="A8" s="34" t="s">
        <v>1</v>
      </c>
      <c r="B8" s="34" t="s">
        <v>184</v>
      </c>
      <c r="C8" s="35">
        <f>SUM(C9:C14)</f>
        <v>1450929765943.6099</v>
      </c>
      <c r="D8" s="35">
        <f>SUM(D9:D14)</f>
        <v>731219874460.1803</v>
      </c>
      <c r="E8" s="36"/>
    </row>
    <row r="9" spans="1:5" ht="12.6" customHeight="1" x14ac:dyDescent="0.3">
      <c r="A9" s="31" t="s">
        <v>2</v>
      </c>
      <c r="B9" s="31" t="s">
        <v>185</v>
      </c>
      <c r="C9" s="81">
        <v>1435792023208.52</v>
      </c>
      <c r="D9" s="37">
        <v>713834608507.17041</v>
      </c>
      <c r="E9" s="36"/>
    </row>
    <row r="10" spans="1:5" ht="12.6" customHeight="1" x14ac:dyDescent="0.3">
      <c r="A10" s="31" t="s">
        <v>3</v>
      </c>
      <c r="B10" s="31" t="s">
        <v>186</v>
      </c>
      <c r="C10" s="37">
        <v>0</v>
      </c>
      <c r="D10" s="37">
        <v>0</v>
      </c>
      <c r="E10" s="36"/>
    </row>
    <row r="11" spans="1:5" ht="12.6" customHeight="1" x14ac:dyDescent="0.3">
      <c r="A11" s="31" t="s">
        <v>4</v>
      </c>
      <c r="B11" s="31" t="s">
        <v>187</v>
      </c>
      <c r="C11" s="37">
        <v>232124902</v>
      </c>
      <c r="D11" s="37">
        <v>155844197.93999991</v>
      </c>
      <c r="E11" s="36"/>
    </row>
    <row r="12" spans="1:5" ht="12.6" customHeight="1" x14ac:dyDescent="0.3">
      <c r="A12" s="31" t="s">
        <v>5</v>
      </c>
      <c r="B12" s="31" t="s">
        <v>188</v>
      </c>
      <c r="C12" s="37">
        <v>112672497.7</v>
      </c>
      <c r="D12" s="37">
        <v>0</v>
      </c>
      <c r="E12" s="36"/>
    </row>
    <row r="13" spans="1:5" ht="12.6" customHeight="1" x14ac:dyDescent="0.3">
      <c r="A13" s="31" t="s">
        <v>6</v>
      </c>
      <c r="B13" s="31" t="s">
        <v>189</v>
      </c>
      <c r="C13" s="37">
        <v>0</v>
      </c>
      <c r="D13" s="37">
        <v>198581000</v>
      </c>
      <c r="E13" s="36"/>
    </row>
    <row r="14" spans="1:5" ht="12.6" customHeight="1" x14ac:dyDescent="0.3">
      <c r="A14" s="31" t="s">
        <v>7</v>
      </c>
      <c r="B14" s="31" t="s">
        <v>190</v>
      </c>
      <c r="C14" s="37">
        <v>14792945335.389992</v>
      </c>
      <c r="D14" s="37">
        <v>17030840755.069986</v>
      </c>
      <c r="E14" s="36"/>
    </row>
    <row r="15" spans="1:5" ht="12.6" customHeight="1" x14ac:dyDescent="0.3">
      <c r="A15" s="34" t="s">
        <v>12</v>
      </c>
      <c r="B15" s="34" t="s">
        <v>222</v>
      </c>
      <c r="C15" s="35">
        <f>SUM(C16:C24)</f>
        <v>-1207330515059.1086</v>
      </c>
      <c r="D15" s="35">
        <f>SUM(D16:D24)</f>
        <v>-577856273473.7002</v>
      </c>
      <c r="E15" s="36"/>
    </row>
    <row r="16" spans="1:5" ht="12.6" customHeight="1" x14ac:dyDescent="0.3">
      <c r="A16" s="31" t="s">
        <v>13</v>
      </c>
      <c r="B16" s="31" t="s">
        <v>191</v>
      </c>
      <c r="C16" s="37">
        <v>-117734342414.64001</v>
      </c>
      <c r="D16" s="37">
        <v>-57701021694.029961</v>
      </c>
      <c r="E16" s="36"/>
    </row>
    <row r="17" spans="1:5" ht="12.6" customHeight="1" x14ac:dyDescent="0.3">
      <c r="A17" s="31" t="s">
        <v>14</v>
      </c>
      <c r="B17" s="31" t="s">
        <v>192</v>
      </c>
      <c r="C17" s="37">
        <v>-33347786163.099998</v>
      </c>
      <c r="D17" s="37">
        <v>-17246501346.370003</v>
      </c>
      <c r="E17" s="36"/>
    </row>
    <row r="18" spans="1:5" ht="12.6" customHeight="1" x14ac:dyDescent="0.3">
      <c r="A18" s="31" t="s">
        <v>15</v>
      </c>
      <c r="B18" s="31" t="s">
        <v>193</v>
      </c>
      <c r="C18" s="37">
        <v>-365360022747.95923</v>
      </c>
      <c r="D18" s="37">
        <v>-192639433044.41064</v>
      </c>
      <c r="E18" s="36"/>
    </row>
    <row r="19" spans="1:5" ht="12.6" customHeight="1" x14ac:dyDescent="0.3">
      <c r="A19" s="31" t="s">
        <v>16</v>
      </c>
      <c r="B19" s="31" t="s">
        <v>194</v>
      </c>
      <c r="C19" s="37">
        <v>-20399829882.089993</v>
      </c>
      <c r="D19" s="37">
        <v>-11369064301.230005</v>
      </c>
      <c r="E19" s="36"/>
    </row>
    <row r="20" spans="1:5" ht="12.6" customHeight="1" x14ac:dyDescent="0.3">
      <c r="A20" s="31" t="s">
        <v>17</v>
      </c>
      <c r="B20" s="31" t="s">
        <v>195</v>
      </c>
      <c r="C20" s="37">
        <v>-39536561416.610001</v>
      </c>
      <c r="D20" s="37">
        <v>-23701266292.019985</v>
      </c>
      <c r="E20" s="36"/>
    </row>
    <row r="21" spans="1:5" ht="12.6" customHeight="1" x14ac:dyDescent="0.3">
      <c r="A21" s="31" t="s">
        <v>18</v>
      </c>
      <c r="B21" s="31" t="s">
        <v>223</v>
      </c>
      <c r="C21" s="37">
        <v>-7889368754.6499987</v>
      </c>
      <c r="D21" s="37">
        <v>-8470164741.3100023</v>
      </c>
      <c r="E21" s="36"/>
    </row>
    <row r="22" spans="1:5" ht="12.6" customHeight="1" x14ac:dyDescent="0.3">
      <c r="A22" s="31" t="s">
        <v>19</v>
      </c>
      <c r="B22" s="31" t="s">
        <v>196</v>
      </c>
      <c r="C22" s="37">
        <v>-451584957589.05994</v>
      </c>
      <c r="D22" s="37">
        <v>-196151443251.78973</v>
      </c>
      <c r="E22" s="36"/>
    </row>
    <row r="23" spans="1:5" ht="12.6" customHeight="1" x14ac:dyDescent="0.3">
      <c r="A23" s="31" t="s">
        <v>20</v>
      </c>
      <c r="B23" s="31" t="s">
        <v>197</v>
      </c>
      <c r="C23" s="37">
        <v>-3189279060.1899996</v>
      </c>
      <c r="D23" s="37">
        <v>-1458553416.0300004</v>
      </c>
      <c r="E23" s="36"/>
    </row>
    <row r="24" spans="1:5" ht="12.6" customHeight="1" x14ac:dyDescent="0.3">
      <c r="A24" s="31" t="s">
        <v>21</v>
      </c>
      <c r="B24" s="31" t="s">
        <v>198</v>
      </c>
      <c r="C24" s="37">
        <v>-168288367030.80966</v>
      </c>
      <c r="D24" s="37">
        <v>-69118825386.509918</v>
      </c>
      <c r="E24" s="36"/>
    </row>
    <row r="25" spans="1:5" ht="12.6" customHeight="1" x14ac:dyDescent="0.3">
      <c r="A25" s="34" t="s">
        <v>23</v>
      </c>
      <c r="B25" s="38" t="s">
        <v>243</v>
      </c>
      <c r="C25" s="35">
        <f>C8+C15</f>
        <v>243599250884.50122</v>
      </c>
      <c r="D25" s="35">
        <f>D8+D15</f>
        <v>153363600986.4801</v>
      </c>
      <c r="E25" s="36"/>
    </row>
    <row r="26" spans="1:5" ht="12.6" customHeight="1" x14ac:dyDescent="0.3">
      <c r="A26" s="34" t="s">
        <v>24</v>
      </c>
      <c r="B26" s="38" t="s">
        <v>244</v>
      </c>
      <c r="C26" s="37"/>
      <c r="D26" s="37"/>
      <c r="E26" s="36"/>
    </row>
    <row r="27" spans="1:5" ht="12.6" customHeight="1" x14ac:dyDescent="0.3">
      <c r="A27" s="34" t="s">
        <v>25</v>
      </c>
      <c r="B27" s="34" t="s">
        <v>184</v>
      </c>
      <c r="C27" s="35">
        <f>SUM(C28:C34)</f>
        <v>31690196391.860001</v>
      </c>
      <c r="D27" s="35">
        <f>SUM(D28:D34)</f>
        <v>2587583593.4400001</v>
      </c>
      <c r="E27" s="36"/>
    </row>
    <row r="28" spans="1:5" ht="12.6" customHeight="1" x14ac:dyDescent="0.3">
      <c r="A28" s="31" t="s">
        <v>26</v>
      </c>
      <c r="B28" s="31" t="s">
        <v>199</v>
      </c>
      <c r="C28" s="37">
        <v>19729644</v>
      </c>
      <c r="D28" s="37">
        <v>182230274.11999989</v>
      </c>
      <c r="E28" s="36"/>
    </row>
    <row r="29" spans="1:5" ht="12.6" customHeight="1" x14ac:dyDescent="0.3">
      <c r="A29" s="31" t="s">
        <v>39</v>
      </c>
      <c r="B29" s="31" t="s">
        <v>200</v>
      </c>
      <c r="C29" s="37">
        <v>0</v>
      </c>
      <c r="D29" s="37">
        <v>0</v>
      </c>
      <c r="E29" s="36"/>
    </row>
    <row r="30" spans="1:5" ht="12.6" customHeight="1" x14ac:dyDescent="0.3">
      <c r="A30" s="31" t="s">
        <v>161</v>
      </c>
      <c r="B30" s="31" t="s">
        <v>201</v>
      </c>
      <c r="C30" s="37">
        <v>0</v>
      </c>
      <c r="D30" s="37">
        <v>0</v>
      </c>
      <c r="E30" s="36"/>
    </row>
    <row r="31" spans="1:5" ht="12.6" customHeight="1" x14ac:dyDescent="0.3">
      <c r="A31" s="31" t="s">
        <v>162</v>
      </c>
      <c r="B31" s="31" t="s">
        <v>202</v>
      </c>
      <c r="C31" s="37">
        <v>26190213000</v>
      </c>
      <c r="D31" s="37">
        <v>0</v>
      </c>
      <c r="E31" s="36"/>
    </row>
    <row r="32" spans="1:5" ht="12.6" customHeight="1" x14ac:dyDescent="0.3">
      <c r="A32" s="31" t="s">
        <v>163</v>
      </c>
      <c r="B32" s="31" t="s">
        <v>203</v>
      </c>
      <c r="C32" s="37">
        <v>505665000</v>
      </c>
      <c r="D32" s="37">
        <v>0</v>
      </c>
      <c r="E32" s="36"/>
    </row>
    <row r="33" spans="1:5" ht="12.6" customHeight="1" x14ac:dyDescent="0.3">
      <c r="A33" s="31" t="s">
        <v>164</v>
      </c>
      <c r="B33" s="31" t="s">
        <v>204</v>
      </c>
      <c r="C33" s="37">
        <v>4974588747.8600016</v>
      </c>
      <c r="D33" s="37">
        <v>2405353319.3200002</v>
      </c>
      <c r="E33" s="36"/>
    </row>
    <row r="34" spans="1:5" ht="12.6" customHeight="1" x14ac:dyDescent="0.3">
      <c r="A34" s="31" t="s">
        <v>165</v>
      </c>
      <c r="B34" s="31" t="s">
        <v>224</v>
      </c>
      <c r="C34" s="37">
        <v>0</v>
      </c>
      <c r="D34" s="37">
        <v>0</v>
      </c>
      <c r="E34" s="36"/>
    </row>
    <row r="35" spans="1:5" ht="12.6" customHeight="1" x14ac:dyDescent="0.3">
      <c r="A35" s="34" t="s">
        <v>45</v>
      </c>
      <c r="B35" s="34" t="s">
        <v>222</v>
      </c>
      <c r="C35" s="35">
        <f>SUM(C36:C40)</f>
        <v>-221691203605.61005</v>
      </c>
      <c r="D35" s="35">
        <f>SUM(D36:D40)</f>
        <v>-78922612136.960007</v>
      </c>
      <c r="E35" s="36"/>
    </row>
    <row r="36" spans="1:5" ht="12.6" customHeight="1" x14ac:dyDescent="0.3">
      <c r="A36" s="31" t="s">
        <v>166</v>
      </c>
      <c r="B36" s="31" t="s">
        <v>205</v>
      </c>
      <c r="C36" s="37">
        <v>-161240392969.61005</v>
      </c>
      <c r="D36" s="37">
        <v>-64681326281.290009</v>
      </c>
      <c r="E36" s="36"/>
    </row>
    <row r="37" spans="1:5" ht="12.6" customHeight="1" x14ac:dyDescent="0.3">
      <c r="A37" s="31" t="s">
        <v>167</v>
      </c>
      <c r="B37" s="31" t="s">
        <v>206</v>
      </c>
      <c r="C37" s="37">
        <v>0</v>
      </c>
      <c r="D37" s="37">
        <v>0</v>
      </c>
      <c r="E37" s="36"/>
    </row>
    <row r="38" spans="1:5" ht="12.6" customHeight="1" x14ac:dyDescent="0.3">
      <c r="A38" s="31" t="s">
        <v>168</v>
      </c>
      <c r="B38" s="31" t="s">
        <v>207</v>
      </c>
      <c r="C38" s="37">
        <v>-34556077636</v>
      </c>
      <c r="D38" s="37">
        <v>-14241285855.67</v>
      </c>
      <c r="E38" s="36"/>
    </row>
    <row r="39" spans="1:5" ht="12.6" customHeight="1" x14ac:dyDescent="0.3">
      <c r="A39" s="31" t="s">
        <v>169</v>
      </c>
      <c r="B39" s="31" t="s">
        <v>208</v>
      </c>
      <c r="C39" s="37">
        <v>-25894733000</v>
      </c>
      <c r="D39" s="37">
        <v>0</v>
      </c>
      <c r="E39" s="36"/>
    </row>
    <row r="40" spans="1:5" ht="12.6" customHeight="1" x14ac:dyDescent="0.3">
      <c r="A40" s="31" t="s">
        <v>170</v>
      </c>
      <c r="B40" s="31" t="s">
        <v>209</v>
      </c>
      <c r="C40" s="37">
        <v>0</v>
      </c>
      <c r="D40" s="37">
        <v>0</v>
      </c>
      <c r="E40" s="36"/>
    </row>
    <row r="41" spans="1:5" ht="12.6" customHeight="1" x14ac:dyDescent="0.3">
      <c r="A41" s="34" t="s">
        <v>46</v>
      </c>
      <c r="B41" s="38" t="s">
        <v>245</v>
      </c>
      <c r="C41" s="35">
        <f>C27+C35</f>
        <v>-190001007213.75006</v>
      </c>
      <c r="D41" s="35">
        <f>D27+D35</f>
        <v>-76335028543.520004</v>
      </c>
      <c r="E41" s="36"/>
    </row>
    <row r="42" spans="1:5" ht="12.6" customHeight="1" x14ac:dyDescent="0.3">
      <c r="A42" s="34" t="s">
        <v>171</v>
      </c>
      <c r="B42" s="38" t="s">
        <v>246</v>
      </c>
      <c r="C42" s="37"/>
      <c r="D42" s="37"/>
      <c r="E42" s="36"/>
    </row>
    <row r="43" spans="1:5" ht="12.6" customHeight="1" x14ac:dyDescent="0.3">
      <c r="A43" s="34" t="s">
        <v>172</v>
      </c>
      <c r="B43" s="34" t="s">
        <v>184</v>
      </c>
      <c r="C43" s="35">
        <f>SUM(C44:C47)</f>
        <v>206364024161.66998</v>
      </c>
      <c r="D43" s="35">
        <f>SUM(D44:D47)</f>
        <v>52285934892.849983</v>
      </c>
      <c r="E43" s="36"/>
    </row>
    <row r="44" spans="1:5" ht="12.6" customHeight="1" x14ac:dyDescent="0.3">
      <c r="A44" s="31" t="s">
        <v>173</v>
      </c>
      <c r="B44" s="31" t="s">
        <v>210</v>
      </c>
      <c r="C44" s="37">
        <v>130046395302.97</v>
      </c>
      <c r="D44" s="37">
        <v>12303201596.139999</v>
      </c>
      <c r="E44" s="36"/>
    </row>
    <row r="45" spans="1:5" ht="12.6" customHeight="1" x14ac:dyDescent="0.3">
      <c r="A45" s="31" t="s">
        <v>174</v>
      </c>
      <c r="B45" s="31" t="s">
        <v>213</v>
      </c>
      <c r="C45" s="37">
        <v>0</v>
      </c>
      <c r="D45" s="37">
        <v>0</v>
      </c>
      <c r="E45" s="36"/>
    </row>
    <row r="46" spans="1:5" ht="12.6" customHeight="1" x14ac:dyDescent="0.3">
      <c r="A46" s="31" t="s">
        <v>175</v>
      </c>
      <c r="B46" s="31" t="s">
        <v>214</v>
      </c>
      <c r="C46" s="37">
        <v>0</v>
      </c>
      <c r="D46" s="37">
        <v>0</v>
      </c>
      <c r="E46" s="36"/>
    </row>
    <row r="47" spans="1:5" ht="12.6" customHeight="1" x14ac:dyDescent="0.3">
      <c r="A47" s="31" t="s">
        <v>176</v>
      </c>
      <c r="B47" s="31" t="s">
        <v>215</v>
      </c>
      <c r="C47" s="37">
        <v>76317628858.699982</v>
      </c>
      <c r="D47" s="37">
        <v>39982733296.709984</v>
      </c>
      <c r="E47" s="36"/>
    </row>
    <row r="48" spans="1:5" ht="12.6" customHeight="1" x14ac:dyDescent="0.3">
      <c r="A48" s="34" t="s">
        <v>177</v>
      </c>
      <c r="B48" s="34" t="s">
        <v>222</v>
      </c>
      <c r="C48" s="35">
        <f>SUM(C49:C53)</f>
        <v>-243964512248.56</v>
      </c>
      <c r="D48" s="35">
        <f>SUM(D49:D53)</f>
        <v>-130282736178.16</v>
      </c>
      <c r="E48" s="36"/>
    </row>
    <row r="49" spans="1:5" ht="12.6" customHeight="1" x14ac:dyDescent="0.3">
      <c r="A49" s="31" t="s">
        <v>178</v>
      </c>
      <c r="B49" s="31" t="s">
        <v>216</v>
      </c>
      <c r="C49" s="37">
        <v>-22953678783.559998</v>
      </c>
      <c r="D49" s="37">
        <v>-17320049640.280003</v>
      </c>
      <c r="E49" s="36"/>
    </row>
    <row r="50" spans="1:5" ht="12.6" customHeight="1" x14ac:dyDescent="0.3">
      <c r="A50" s="31" t="s">
        <v>179</v>
      </c>
      <c r="B50" s="31" t="s">
        <v>212</v>
      </c>
      <c r="C50" s="37">
        <v>-8063829040</v>
      </c>
      <c r="D50" s="37">
        <v>-4116276850</v>
      </c>
      <c r="E50" s="36"/>
    </row>
    <row r="51" spans="1:5" ht="14.55" customHeight="1" x14ac:dyDescent="0.3">
      <c r="A51" s="31" t="s">
        <v>180</v>
      </c>
      <c r="B51" s="31" t="s">
        <v>217</v>
      </c>
      <c r="C51" s="37">
        <v>0</v>
      </c>
      <c r="D51" s="37">
        <v>0</v>
      </c>
      <c r="E51" s="36"/>
    </row>
    <row r="52" spans="1:5" ht="14.55" customHeight="1" x14ac:dyDescent="0.3">
      <c r="A52" s="31" t="s">
        <v>181</v>
      </c>
      <c r="B52" s="31" t="s">
        <v>211</v>
      </c>
      <c r="C52" s="37">
        <v>-137668469152.60001</v>
      </c>
      <c r="D52" s="37">
        <v>-68841148401.009995</v>
      </c>
      <c r="E52" s="36"/>
    </row>
    <row r="53" spans="1:5" ht="14.55" customHeight="1" x14ac:dyDescent="0.3">
      <c r="A53" s="31" t="s">
        <v>182</v>
      </c>
      <c r="B53" s="31" t="s">
        <v>218</v>
      </c>
      <c r="C53" s="37">
        <v>-75278535272.400009</v>
      </c>
      <c r="D53" s="37">
        <v>-40005261286.870003</v>
      </c>
      <c r="E53" s="36"/>
    </row>
    <row r="54" spans="1:5" ht="14.55" customHeight="1" x14ac:dyDescent="0.3">
      <c r="A54" s="34" t="s">
        <v>183</v>
      </c>
      <c r="B54" s="38" t="s">
        <v>247</v>
      </c>
      <c r="C54" s="35">
        <f>C43+C48</f>
        <v>-37600488086.890015</v>
      </c>
      <c r="D54" s="35">
        <f>D43+D48</f>
        <v>-77996801285.310028</v>
      </c>
      <c r="E54" s="36"/>
    </row>
    <row r="55" spans="1:5" ht="14.55" customHeight="1" x14ac:dyDescent="0.3">
      <c r="A55" s="34" t="s">
        <v>115</v>
      </c>
      <c r="B55" s="34" t="s">
        <v>221</v>
      </c>
      <c r="C55" s="35">
        <f>C25+C41+C54</f>
        <v>15997755583.861145</v>
      </c>
      <c r="D55" s="35">
        <f>D25+D41+D54</f>
        <v>-968228842.34992981</v>
      </c>
      <c r="E55" s="36"/>
    </row>
    <row r="56" spans="1:5" ht="14.55" customHeight="1" x14ac:dyDescent="0.3">
      <c r="A56" s="34" t="s">
        <v>116</v>
      </c>
      <c r="B56" s="34" t="s">
        <v>219</v>
      </c>
      <c r="C56" s="37">
        <v>92974323999.999527</v>
      </c>
      <c r="D56" s="37">
        <f>C57</f>
        <v>108972079583.86067</v>
      </c>
      <c r="E56" s="36"/>
    </row>
    <row r="57" spans="1:5" ht="14.55" customHeight="1" x14ac:dyDescent="0.3">
      <c r="A57" s="34" t="s">
        <v>117</v>
      </c>
      <c r="B57" s="34" t="s">
        <v>220</v>
      </c>
      <c r="C57" s="37">
        <v>108972079583.86067</v>
      </c>
      <c r="D57" s="37">
        <f>D55+D56</f>
        <v>108003850741.51074</v>
      </c>
      <c r="E57" s="36"/>
    </row>
    <row r="58" spans="1:5" x14ac:dyDescent="0.3">
      <c r="A58" s="94"/>
      <c r="B58" s="94"/>
      <c r="C58" s="94"/>
      <c r="D58" s="3"/>
    </row>
  </sheetData>
  <mergeCells count="5">
    <mergeCell ref="A1:D1"/>
    <mergeCell ref="A2:D2"/>
    <mergeCell ref="A3:D3"/>
    <mergeCell ref="A4:B4"/>
    <mergeCell ref="A58:C58"/>
  </mergeCells>
  <pageMargins left="0.7" right="0.7" top="0.75" bottom="0.75" header="0.3" footer="0.3"/>
  <pageSetup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1FF30-94A3-437A-834D-72F25C02157E}">
  <sheetPr>
    <pageSetUpPr fitToPage="1"/>
  </sheetPr>
  <dimension ref="A1:T29"/>
  <sheetViews>
    <sheetView zoomScale="82" zoomScaleNormal="82" zoomScaleSheetLayoutView="100" workbookViewId="0">
      <selection activeCell="G36" sqref="G36"/>
    </sheetView>
  </sheetViews>
  <sheetFormatPr defaultColWidth="9.109375" defaultRowHeight="12" x14ac:dyDescent="0.25"/>
  <cols>
    <col min="1" max="1" width="3.33203125" style="6" customWidth="1"/>
    <col min="2" max="2" width="15.44140625" style="6" customWidth="1"/>
    <col min="3" max="3" width="22.44140625" style="6" customWidth="1"/>
    <col min="4" max="4" width="15.33203125" style="5" bestFit="1" customWidth="1"/>
    <col min="5" max="5" width="12.21875" style="5" customWidth="1"/>
    <col min="6" max="7" width="20.44140625" style="5" bestFit="1" customWidth="1"/>
    <col min="8" max="8" width="17" style="5" bestFit="1" customWidth="1"/>
    <col min="9" max="9" width="14" style="5" bestFit="1" customWidth="1"/>
    <col min="10" max="10" width="20.88671875" style="5" bestFit="1" customWidth="1"/>
    <col min="11" max="11" width="21" style="5" bestFit="1" customWidth="1"/>
    <col min="12" max="12" width="18.6640625" style="5" bestFit="1" customWidth="1"/>
    <col min="13" max="13" width="21" style="5" bestFit="1" customWidth="1"/>
    <col min="14" max="14" width="12.21875" style="6" bestFit="1" customWidth="1"/>
    <col min="15" max="15" width="10.6640625" style="6" bestFit="1" customWidth="1"/>
    <col min="16" max="16" width="12.21875" style="6" bestFit="1" customWidth="1"/>
    <col min="17" max="17" width="11" style="6" bestFit="1" customWidth="1"/>
    <col min="18" max="20" width="9.21875" style="6" bestFit="1" customWidth="1"/>
    <col min="21" max="16384" width="9.109375" style="6"/>
  </cols>
  <sheetData>
    <row r="1" spans="1:13" x14ac:dyDescent="0.25">
      <c r="A1" s="4"/>
      <c r="B1" s="4"/>
      <c r="C1" s="4"/>
      <c r="D1" s="2"/>
      <c r="E1" s="2"/>
      <c r="F1" s="2"/>
      <c r="G1" s="2"/>
      <c r="H1" s="2"/>
      <c r="I1" s="2"/>
      <c r="J1" s="2"/>
      <c r="K1" s="2"/>
      <c r="L1" s="2"/>
    </row>
    <row r="2" spans="1:13" x14ac:dyDescent="0.25">
      <c r="A2" s="107" t="s">
        <v>257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3" ht="20.399999999999999" x14ac:dyDescent="0.25">
      <c r="A3" s="108" t="s">
        <v>252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5.6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3.2" x14ac:dyDescent="0.25">
      <c r="A5" s="110"/>
      <c r="B5" s="110"/>
      <c r="C5" s="110"/>
      <c r="D5" s="7"/>
      <c r="E5" s="8"/>
      <c r="F5" s="8"/>
      <c r="G5" s="8"/>
      <c r="H5" s="8"/>
      <c r="I5" s="8"/>
      <c r="J5" s="6"/>
      <c r="K5" s="9" t="s">
        <v>230</v>
      </c>
      <c r="L5" s="96" t="s">
        <v>263</v>
      </c>
      <c r="M5" s="96"/>
    </row>
    <row r="6" spans="1:13" ht="13.2" x14ac:dyDescent="0.25">
      <c r="A6" s="10"/>
      <c r="B6" s="10"/>
      <c r="C6" s="10"/>
      <c r="D6" s="11"/>
      <c r="E6" s="11"/>
      <c r="F6" s="11"/>
      <c r="G6" s="11"/>
      <c r="H6" s="11"/>
      <c r="I6" s="11"/>
      <c r="J6" s="11"/>
      <c r="K6" s="11"/>
      <c r="M6" s="26" t="s">
        <v>231</v>
      </c>
    </row>
    <row r="7" spans="1:13" ht="26.4" x14ac:dyDescent="0.25">
      <c r="A7" s="12" t="s">
        <v>225</v>
      </c>
      <c r="B7" s="105" t="s">
        <v>249</v>
      </c>
      <c r="C7" s="106"/>
      <c r="D7" s="13" t="s">
        <v>250</v>
      </c>
      <c r="E7" s="13" t="s">
        <v>80</v>
      </c>
      <c r="F7" s="13" t="s">
        <v>82</v>
      </c>
      <c r="G7" s="13" t="s">
        <v>83</v>
      </c>
      <c r="H7" s="13" t="s">
        <v>84</v>
      </c>
      <c r="I7" s="13" t="s">
        <v>107</v>
      </c>
      <c r="J7" s="13" t="s">
        <v>85</v>
      </c>
      <c r="K7" s="13" t="s">
        <v>251</v>
      </c>
      <c r="L7" s="13" t="s">
        <v>86</v>
      </c>
      <c r="M7" s="13" t="s">
        <v>100</v>
      </c>
    </row>
    <row r="8" spans="1:13" ht="26.4" customHeight="1" x14ac:dyDescent="0.25">
      <c r="A8" s="86">
        <v>1</v>
      </c>
      <c r="B8" s="113" t="s">
        <v>264</v>
      </c>
      <c r="C8" s="114"/>
      <c r="D8" s="14">
        <v>106418200</v>
      </c>
      <c r="E8" s="14">
        <v>0</v>
      </c>
      <c r="F8" s="14">
        <v>226646951295.79001</v>
      </c>
      <c r="G8" s="14">
        <v>156572931000</v>
      </c>
      <c r="H8" s="14">
        <v>-457461000</v>
      </c>
      <c r="I8" s="14">
        <v>0</v>
      </c>
      <c r="J8" s="14">
        <v>392482641000</v>
      </c>
      <c r="K8" s="15">
        <f>SUM(D8:J8)</f>
        <v>775351480495.79004</v>
      </c>
      <c r="L8" s="14">
        <v>19648112000</v>
      </c>
      <c r="M8" s="15">
        <f>SUM(K8:L8)</f>
        <v>794999592495.79004</v>
      </c>
    </row>
    <row r="9" spans="1:13" ht="13.2" customHeight="1" x14ac:dyDescent="0.25">
      <c r="A9" s="87">
        <v>2</v>
      </c>
      <c r="B9" s="111" t="s">
        <v>248</v>
      </c>
      <c r="C9" s="112"/>
      <c r="D9" s="16"/>
      <c r="E9" s="16"/>
      <c r="F9" s="16"/>
      <c r="G9" s="16"/>
      <c r="H9" s="16"/>
      <c r="I9" s="16"/>
      <c r="J9" s="16">
        <f>-3320736233.81</f>
        <v>-3320736233.8099999</v>
      </c>
      <c r="K9" s="15">
        <f t="shared" ref="K9:K17" si="0">SUM(D9:J9)</f>
        <v>-3320736233.8099999</v>
      </c>
      <c r="L9" s="16">
        <v>-19648112000</v>
      </c>
      <c r="M9" s="15">
        <f>SUM(K9:L9)</f>
        <v>-22968848233.810001</v>
      </c>
    </row>
    <row r="10" spans="1:13" ht="13.2" customHeight="1" x14ac:dyDescent="0.25">
      <c r="A10" s="87">
        <v>3</v>
      </c>
      <c r="B10" s="115" t="s">
        <v>228</v>
      </c>
      <c r="C10" s="116"/>
      <c r="D10" s="14">
        <f>SUM(D8:D9)</f>
        <v>106418200</v>
      </c>
      <c r="E10" s="14">
        <f t="shared" ref="E10:L10" si="1">SUM(E8:E9)</f>
        <v>0</v>
      </c>
      <c r="F10" s="14">
        <f t="shared" si="1"/>
        <v>226646951295.79001</v>
      </c>
      <c r="G10" s="14">
        <f t="shared" si="1"/>
        <v>156572931000</v>
      </c>
      <c r="H10" s="14">
        <f t="shared" si="1"/>
        <v>-457461000</v>
      </c>
      <c r="I10" s="14">
        <f t="shared" si="1"/>
        <v>0</v>
      </c>
      <c r="J10" s="14">
        <f t="shared" si="1"/>
        <v>389161904766.19</v>
      </c>
      <c r="K10" s="15">
        <f t="shared" si="0"/>
        <v>772030744261.97998</v>
      </c>
      <c r="L10" s="16">
        <f t="shared" si="1"/>
        <v>0</v>
      </c>
      <c r="M10" s="15">
        <f t="shared" ref="M10:M17" si="2">SUM(K10:L10)</f>
        <v>772030744261.97998</v>
      </c>
    </row>
    <row r="11" spans="1:13" ht="13.2" customHeight="1" x14ac:dyDescent="0.25">
      <c r="A11" s="87">
        <v>4</v>
      </c>
      <c r="B11" s="111" t="s">
        <v>226</v>
      </c>
      <c r="C11" s="112"/>
      <c r="D11" s="16"/>
      <c r="E11" s="16"/>
      <c r="F11" s="16"/>
      <c r="G11" s="16"/>
      <c r="H11" s="16"/>
      <c r="I11" s="16"/>
      <c r="J11" s="16">
        <v>207857407906.43732</v>
      </c>
      <c r="K11" s="15">
        <f t="shared" si="0"/>
        <v>207857407906.43732</v>
      </c>
      <c r="L11" s="16">
        <v>0</v>
      </c>
      <c r="M11" s="15">
        <f t="shared" si="2"/>
        <v>207857407906.43732</v>
      </c>
    </row>
    <row r="12" spans="1:13" ht="13.2" customHeight="1" x14ac:dyDescent="0.25">
      <c r="A12" s="87">
        <v>5</v>
      </c>
      <c r="B12" s="111" t="s">
        <v>255</v>
      </c>
      <c r="C12" s="112"/>
      <c r="D12" s="16"/>
      <c r="E12" s="16"/>
      <c r="F12" s="16"/>
      <c r="G12" s="16"/>
      <c r="H12" s="16">
        <v>1203320829</v>
      </c>
      <c r="I12" s="16">
        <v>0</v>
      </c>
      <c r="J12" s="5">
        <v>-455849121.62574703</v>
      </c>
      <c r="K12" s="15">
        <f t="shared" si="0"/>
        <v>747471707.37425303</v>
      </c>
      <c r="L12" s="16"/>
      <c r="M12" s="15">
        <f t="shared" si="2"/>
        <v>747471707.37425303</v>
      </c>
    </row>
    <row r="13" spans="1:13" ht="13.2" customHeight="1" x14ac:dyDescent="0.25">
      <c r="A13" s="87">
        <v>6</v>
      </c>
      <c r="B13" s="111" t="s">
        <v>254</v>
      </c>
      <c r="C13" s="112"/>
      <c r="D13" s="16"/>
      <c r="E13" s="16"/>
      <c r="F13" s="16"/>
      <c r="G13" s="16"/>
      <c r="H13" s="16"/>
      <c r="I13" s="16"/>
      <c r="J13" s="16"/>
      <c r="K13" s="15">
        <f t="shared" si="0"/>
        <v>0</v>
      </c>
      <c r="L13" s="16">
        <v>0</v>
      </c>
      <c r="M13" s="15">
        <f t="shared" si="2"/>
        <v>0</v>
      </c>
    </row>
    <row r="14" spans="1:13" ht="13.2" customHeight="1" x14ac:dyDescent="0.25">
      <c r="A14" s="87">
        <v>7</v>
      </c>
      <c r="B14" s="111" t="s">
        <v>227</v>
      </c>
      <c r="C14" s="112"/>
      <c r="D14" s="16"/>
      <c r="E14" s="16"/>
      <c r="F14" s="16"/>
      <c r="G14" s="16"/>
      <c r="H14" s="16"/>
      <c r="I14" s="16"/>
      <c r="J14" s="16">
        <v>-138343601890</v>
      </c>
      <c r="K14" s="15">
        <f>SUM(D14:J14)</f>
        <v>-138343601890</v>
      </c>
      <c r="L14" s="16"/>
      <c r="M14" s="15">
        <f t="shared" si="2"/>
        <v>-138343601890</v>
      </c>
    </row>
    <row r="15" spans="1:13" ht="26.4" customHeight="1" x14ac:dyDescent="0.25">
      <c r="A15" s="87">
        <v>8</v>
      </c>
      <c r="B15" s="111" t="s">
        <v>253</v>
      </c>
      <c r="C15" s="112"/>
      <c r="D15" s="16"/>
      <c r="E15" s="16"/>
      <c r="F15" s="16"/>
      <c r="G15" s="16">
        <v>-1463179563</v>
      </c>
      <c r="H15" s="16"/>
      <c r="I15" s="16"/>
      <c r="J15" s="16">
        <v>1463179563</v>
      </c>
      <c r="K15" s="15">
        <f>SUM(D15:J15)</f>
        <v>0</v>
      </c>
      <c r="L15" s="16"/>
      <c r="M15" s="15">
        <f t="shared" si="2"/>
        <v>0</v>
      </c>
    </row>
    <row r="16" spans="1:13" ht="26.4" customHeight="1" x14ac:dyDescent="0.25">
      <c r="A16" s="88">
        <v>9</v>
      </c>
      <c r="B16" s="117" t="s">
        <v>265</v>
      </c>
      <c r="C16" s="118"/>
      <c r="D16" s="82">
        <f>SUM(D10:D15)</f>
        <v>106418200</v>
      </c>
      <c r="E16" s="82">
        <f t="shared" ref="E16:M16" si="3">SUM(E10:E15)</f>
        <v>0</v>
      </c>
      <c r="F16" s="82">
        <f t="shared" si="3"/>
        <v>226646951295.79001</v>
      </c>
      <c r="G16" s="82">
        <f t="shared" si="3"/>
        <v>155109751437</v>
      </c>
      <c r="H16" s="82">
        <f t="shared" si="3"/>
        <v>745859829</v>
      </c>
      <c r="I16" s="82">
        <f t="shared" si="3"/>
        <v>0</v>
      </c>
      <c r="J16" s="82">
        <f t="shared" si="3"/>
        <v>459683041224.00159</v>
      </c>
      <c r="K16" s="82">
        <f t="shared" si="3"/>
        <v>842292021985.7915</v>
      </c>
      <c r="L16" s="82">
        <f t="shared" si="3"/>
        <v>0</v>
      </c>
      <c r="M16" s="82">
        <f t="shared" si="3"/>
        <v>842292021985.7915</v>
      </c>
    </row>
    <row r="17" spans="1:20" ht="13.2" customHeight="1" x14ac:dyDescent="0.25">
      <c r="A17" s="87">
        <v>10</v>
      </c>
      <c r="B17" s="111" t="s">
        <v>248</v>
      </c>
      <c r="C17" s="112"/>
      <c r="D17" s="16"/>
      <c r="E17" s="16"/>
      <c r="F17" s="16"/>
      <c r="G17" s="16"/>
      <c r="H17" s="14"/>
      <c r="I17" s="14"/>
      <c r="J17" s="77">
        <v>0</v>
      </c>
      <c r="K17" s="15">
        <f t="shared" si="0"/>
        <v>0</v>
      </c>
      <c r="L17" s="16">
        <v>0</v>
      </c>
      <c r="M17" s="15">
        <f t="shared" si="2"/>
        <v>0</v>
      </c>
    </row>
    <row r="18" spans="1:20" ht="13.2" customHeight="1" x14ac:dyDescent="0.25">
      <c r="A18" s="86">
        <v>11</v>
      </c>
      <c r="B18" s="115" t="s">
        <v>228</v>
      </c>
      <c r="C18" s="116"/>
      <c r="D18" s="14">
        <f>D16</f>
        <v>106418200</v>
      </c>
      <c r="E18" s="14">
        <f t="shared" ref="E18:K18" si="4">E16</f>
        <v>0</v>
      </c>
      <c r="F18" s="14">
        <f t="shared" si="4"/>
        <v>226646951295.79001</v>
      </c>
      <c r="G18" s="14">
        <f t="shared" si="4"/>
        <v>155109751437</v>
      </c>
      <c r="H18" s="14">
        <f t="shared" si="4"/>
        <v>745859829</v>
      </c>
      <c r="I18" s="14">
        <f t="shared" si="4"/>
        <v>0</v>
      </c>
      <c r="J18" s="14">
        <f t="shared" si="4"/>
        <v>459683041224.00159</v>
      </c>
      <c r="K18" s="14">
        <f t="shared" si="4"/>
        <v>842292021985.7915</v>
      </c>
      <c r="L18" s="14"/>
      <c r="M18" s="15">
        <f>SUM(K18:L18)</f>
        <v>842292021985.7915</v>
      </c>
    </row>
    <row r="19" spans="1:20" ht="13.2" customHeight="1" x14ac:dyDescent="0.25">
      <c r="A19" s="87">
        <v>12</v>
      </c>
      <c r="B19" s="111" t="s">
        <v>226</v>
      </c>
      <c r="C19" s="112"/>
      <c r="D19" s="16"/>
      <c r="E19" s="16"/>
      <c r="F19" s="16"/>
      <c r="G19" s="16"/>
      <c r="H19" s="16"/>
      <c r="I19" s="16"/>
      <c r="J19" s="16">
        <f>IS!E29</f>
        <v>104799375557.99974</v>
      </c>
      <c r="K19" s="15">
        <f>SUM(D19:J19)</f>
        <v>104799375557.99974</v>
      </c>
      <c r="L19" s="16">
        <f>+IS!E37</f>
        <v>0</v>
      </c>
      <c r="M19" s="15">
        <f t="shared" ref="M19:M23" si="5">SUM(K19:L19)</f>
        <v>104799375557.99974</v>
      </c>
      <c r="N19" s="17"/>
      <c r="O19" s="17"/>
      <c r="P19" s="17"/>
      <c r="Q19" s="17"/>
      <c r="R19" s="17"/>
      <c r="S19" s="17"/>
      <c r="T19" s="17"/>
    </row>
    <row r="20" spans="1:20" ht="13.2" customHeight="1" x14ac:dyDescent="0.25">
      <c r="A20" s="87">
        <v>13</v>
      </c>
      <c r="B20" s="111" t="s">
        <v>255</v>
      </c>
      <c r="C20" s="112"/>
      <c r="D20" s="16"/>
      <c r="E20" s="16"/>
      <c r="F20" s="16"/>
      <c r="G20" s="16"/>
      <c r="H20" s="16">
        <v>362073962</v>
      </c>
      <c r="I20" s="16"/>
      <c r="J20" s="16">
        <f>+IS!E34</f>
        <v>0</v>
      </c>
      <c r="K20" s="15">
        <f t="shared" ref="K20:K23" si="6">SUM(D20:J20)</f>
        <v>362073962</v>
      </c>
      <c r="L20" s="16"/>
      <c r="M20" s="15">
        <f t="shared" si="5"/>
        <v>362073962</v>
      </c>
      <c r="N20" s="17"/>
      <c r="O20" s="17"/>
      <c r="P20" s="17"/>
      <c r="Q20" s="17"/>
      <c r="R20" s="17"/>
      <c r="S20" s="17"/>
      <c r="T20" s="17"/>
    </row>
    <row r="21" spans="1:20" ht="13.2" customHeight="1" x14ac:dyDescent="0.25">
      <c r="A21" s="87">
        <v>14</v>
      </c>
      <c r="B21" s="111" t="s">
        <v>254</v>
      </c>
      <c r="C21" s="112"/>
      <c r="D21" s="16"/>
      <c r="E21" s="16">
        <v>0</v>
      </c>
      <c r="F21" s="16"/>
      <c r="G21" s="16"/>
      <c r="H21" s="16"/>
      <c r="I21" s="16"/>
      <c r="J21" s="18"/>
      <c r="K21" s="15">
        <f t="shared" si="6"/>
        <v>0</v>
      </c>
      <c r="L21" s="16">
        <v>0</v>
      </c>
      <c r="M21" s="15">
        <f t="shared" si="5"/>
        <v>0</v>
      </c>
      <c r="N21" s="17"/>
      <c r="O21" s="17"/>
      <c r="P21" s="17"/>
      <c r="Q21" s="17"/>
      <c r="R21" s="17"/>
      <c r="S21" s="17"/>
      <c r="T21" s="17"/>
    </row>
    <row r="22" spans="1:20" ht="13.2" customHeight="1" x14ac:dyDescent="0.25">
      <c r="A22" s="87">
        <v>15</v>
      </c>
      <c r="B22" s="111" t="s">
        <v>227</v>
      </c>
      <c r="C22" s="112"/>
      <c r="D22" s="16"/>
      <c r="E22" s="16"/>
      <c r="F22" s="16"/>
      <c r="G22" s="16"/>
      <c r="H22" s="16"/>
      <c r="I22" s="16"/>
      <c r="J22" s="16">
        <v>-69171800945</v>
      </c>
      <c r="K22" s="15">
        <f t="shared" si="6"/>
        <v>-69171800945</v>
      </c>
      <c r="L22" s="16"/>
      <c r="M22" s="15">
        <f t="shared" si="5"/>
        <v>-69171800945</v>
      </c>
      <c r="N22" s="17"/>
      <c r="O22" s="17"/>
      <c r="P22" s="17"/>
      <c r="Q22" s="17"/>
      <c r="R22" s="17"/>
      <c r="S22" s="17"/>
      <c r="T22" s="17"/>
    </row>
    <row r="23" spans="1:20" ht="13.2" customHeight="1" x14ac:dyDescent="0.25">
      <c r="A23" s="87">
        <v>16</v>
      </c>
      <c r="B23" s="111" t="s">
        <v>253</v>
      </c>
      <c r="C23" s="112"/>
      <c r="D23" s="16"/>
      <c r="E23" s="16"/>
      <c r="F23" s="16"/>
      <c r="G23" s="16">
        <v>-679045487.12999403</v>
      </c>
      <c r="H23" s="16"/>
      <c r="I23" s="16"/>
      <c r="J23" s="16">
        <f>G23*-1</f>
        <v>679045487.12999403</v>
      </c>
      <c r="K23" s="15">
        <f t="shared" si="6"/>
        <v>0</v>
      </c>
      <c r="L23" s="16"/>
      <c r="M23" s="15">
        <f t="shared" si="5"/>
        <v>0</v>
      </c>
      <c r="N23" s="17"/>
      <c r="O23" s="17"/>
      <c r="P23" s="17"/>
      <c r="Q23" s="17"/>
      <c r="R23" s="17"/>
      <c r="S23" s="17"/>
      <c r="T23" s="17"/>
    </row>
    <row r="24" spans="1:20" ht="13.2" customHeight="1" x14ac:dyDescent="0.25">
      <c r="A24" s="89">
        <v>17</v>
      </c>
      <c r="B24" s="119" t="s">
        <v>266</v>
      </c>
      <c r="C24" s="120"/>
      <c r="D24" s="85">
        <f>SUM(D18:D23)</f>
        <v>106418200</v>
      </c>
      <c r="E24" s="83">
        <f t="shared" ref="E24:L24" si="7">SUM(E18:E23)</f>
        <v>0</v>
      </c>
      <c r="F24" s="83">
        <f t="shared" si="7"/>
        <v>226646951295.79001</v>
      </c>
      <c r="G24" s="83">
        <f t="shared" si="7"/>
        <v>154430705949.87</v>
      </c>
      <c r="H24" s="83">
        <f t="shared" si="7"/>
        <v>1107933791</v>
      </c>
      <c r="I24" s="83">
        <f t="shared" si="7"/>
        <v>0</v>
      </c>
      <c r="J24" s="83">
        <f>SUM(J18:J23)</f>
        <v>495989661324.13135</v>
      </c>
      <c r="K24" s="83">
        <f t="shared" si="7"/>
        <v>878281670560.79126</v>
      </c>
      <c r="L24" s="83">
        <f t="shared" si="7"/>
        <v>0</v>
      </c>
      <c r="M24" s="84">
        <f>SUM(M18:M23)</f>
        <v>878281670560.79126</v>
      </c>
      <c r="N24" s="17"/>
      <c r="O24" s="17"/>
      <c r="P24" s="17"/>
      <c r="Q24" s="17"/>
      <c r="R24" s="17"/>
      <c r="S24" s="17"/>
      <c r="T24" s="17"/>
    </row>
    <row r="25" spans="1:20" ht="13.2" x14ac:dyDescent="0.25">
      <c r="A25" s="10"/>
      <c r="B25" s="10"/>
      <c r="C25" s="10"/>
      <c r="D25" s="19">
        <f>M29</f>
        <v>0</v>
      </c>
      <c r="E25" s="19"/>
      <c r="F25" s="19"/>
      <c r="G25" s="19"/>
      <c r="H25" s="19"/>
      <c r="I25" s="19"/>
      <c r="J25" s="19"/>
      <c r="K25" s="19"/>
      <c r="L25" s="19"/>
      <c r="M25" s="19"/>
      <c r="N25" s="17"/>
      <c r="O25" s="17"/>
      <c r="P25" s="17"/>
      <c r="Q25" s="17"/>
      <c r="R25" s="17"/>
      <c r="S25" s="17"/>
      <c r="T25" s="17"/>
    </row>
    <row r="26" spans="1:20" ht="13.2" x14ac:dyDescent="0.25">
      <c r="A26" s="10"/>
      <c r="B26" s="10"/>
      <c r="C26" s="10"/>
      <c r="D26" s="19"/>
      <c r="E26" s="19"/>
      <c r="F26" s="19"/>
      <c r="H26" s="19"/>
      <c r="I26" s="19"/>
      <c r="J26" s="19"/>
      <c r="K26" s="19"/>
      <c r="L26" s="19"/>
      <c r="M26" s="19"/>
      <c r="N26" s="17"/>
      <c r="O26" s="17"/>
      <c r="P26" s="17"/>
      <c r="Q26" s="17"/>
      <c r="R26" s="17"/>
      <c r="S26" s="17"/>
      <c r="T26" s="17"/>
    </row>
    <row r="27" spans="1:20" ht="13.2" x14ac:dyDescent="0.25">
      <c r="A27" s="20"/>
      <c r="B27" s="21"/>
      <c r="C27" s="21"/>
      <c r="D27" s="22"/>
      <c r="E27" s="123"/>
      <c r="F27" s="123"/>
      <c r="G27" s="121"/>
      <c r="H27" s="121"/>
      <c r="I27" s="122"/>
      <c r="J27" s="122"/>
      <c r="K27" s="22"/>
      <c r="L27" s="22"/>
      <c r="M27" s="7"/>
      <c r="N27" s="17"/>
      <c r="O27" s="17"/>
      <c r="P27" s="17"/>
      <c r="Q27" s="17"/>
      <c r="R27" s="17"/>
      <c r="S27" s="17"/>
      <c r="T27" s="17"/>
    </row>
    <row r="28" spans="1:20" ht="13.2" x14ac:dyDescent="0.25">
      <c r="A28" s="20"/>
      <c r="B28" s="21"/>
      <c r="C28" s="21"/>
      <c r="D28" s="22"/>
      <c r="E28" s="23"/>
      <c r="F28" s="23"/>
      <c r="G28" s="24"/>
      <c r="H28" s="24"/>
      <c r="I28" s="25"/>
      <c r="J28" s="25"/>
      <c r="K28" s="25"/>
      <c r="L28" s="22"/>
      <c r="M28" s="7"/>
    </row>
    <row r="29" spans="1:20" ht="13.2" x14ac:dyDescent="0.25">
      <c r="A29" s="20"/>
      <c r="B29" s="21"/>
      <c r="C29" s="21"/>
      <c r="D29" s="22"/>
      <c r="E29" s="123"/>
      <c r="F29" s="123"/>
      <c r="G29" s="121"/>
      <c r="H29" s="121"/>
      <c r="I29" s="122"/>
      <c r="J29" s="122"/>
      <c r="K29" s="25"/>
      <c r="L29" s="22"/>
      <c r="M29" s="7"/>
    </row>
  </sheetData>
  <mergeCells count="29">
    <mergeCell ref="G27:H27"/>
    <mergeCell ref="I27:J27"/>
    <mergeCell ref="E29:F29"/>
    <mergeCell ref="G29:H29"/>
    <mergeCell ref="I29:J29"/>
    <mergeCell ref="E27:F27"/>
    <mergeCell ref="B20:C20"/>
    <mergeCell ref="B21:C21"/>
    <mergeCell ref="B22:C22"/>
    <mergeCell ref="B23:C23"/>
    <mergeCell ref="B24:C24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7:C7"/>
    <mergeCell ref="A2:L2"/>
    <mergeCell ref="A3:M3"/>
    <mergeCell ref="A4:M4"/>
    <mergeCell ref="A5:C5"/>
    <mergeCell ref="L5:M5"/>
  </mergeCells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</vt:lpstr>
      <vt:lpstr>IS</vt:lpstr>
      <vt:lpstr>CF</vt:lpstr>
      <vt:lpstr>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Buyankhishig Bataa</dc:creator>
  <cp:lastModifiedBy>Myagmardorj Nyamdorj</cp:lastModifiedBy>
  <cp:lastPrinted>2026-02-28T07:31:39Z</cp:lastPrinted>
  <dcterms:created xsi:type="dcterms:W3CDTF">2023-11-30T02:48:43Z</dcterms:created>
  <dcterms:modified xsi:type="dcterms:W3CDTF">2026-07-24T10:14:32Z</dcterms:modified>
</cp:coreProperties>
</file>