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1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20" i="1"/>
  <c r="K17" i="1"/>
  <c r="K18" i="1"/>
  <c r="K22" i="1"/>
  <c r="K23" i="1"/>
  <c r="K24" i="1"/>
  <c r="K25" i="1"/>
  <c r="K26" i="1"/>
  <c r="K28" i="1"/>
  <c r="K21" i="1"/>
  <c r="K27" i="1"/>
  <c r="K29" i="1"/>
  <c r="K30" i="1"/>
  <c r="K31" i="1"/>
  <c r="K32" i="1"/>
  <c r="K34" i="1"/>
  <c r="K33" i="1"/>
  <c r="K35" i="1"/>
  <c r="K36" i="1"/>
  <c r="K37" i="1"/>
  <c r="K38" i="1"/>
  <c r="K40" i="1"/>
  <c r="K39" i="1"/>
  <c r="K41" i="1"/>
  <c r="K43" i="1"/>
  <c r="K45" i="1"/>
  <c r="K46" i="1"/>
  <c r="K44" i="1"/>
  <c r="K47" i="1"/>
  <c r="K48" i="1"/>
  <c r="K50" i="1"/>
  <c r="K55" i="1"/>
  <c r="K56" i="1"/>
  <c r="K51" i="1"/>
  <c r="K49" i="1"/>
  <c r="K58" i="1"/>
  <c r="K57" i="1"/>
  <c r="K59" i="1"/>
  <c r="K53" i="1"/>
  <c r="K60" i="1"/>
  <c r="K61" i="1"/>
  <c r="K62" i="1"/>
  <c r="K54" i="1"/>
  <c r="K42" i="1"/>
  <c r="K52" i="1"/>
  <c r="K65" i="1"/>
  <c r="K63" i="1"/>
  <c r="K64" i="1"/>
  <c r="K66" i="1"/>
  <c r="K67" i="1"/>
  <c r="K16" i="1"/>
  <c r="I19" i="1"/>
  <c r="I20" i="1"/>
  <c r="I17" i="1"/>
  <c r="I18" i="1"/>
  <c r="I22" i="1"/>
  <c r="I23" i="1"/>
  <c r="I24" i="1"/>
  <c r="I25" i="1"/>
  <c r="I26" i="1"/>
  <c r="I28" i="1"/>
  <c r="I21" i="1"/>
  <c r="I27" i="1"/>
  <c r="I29" i="1"/>
  <c r="I30" i="1"/>
  <c r="I31" i="1"/>
  <c r="I32" i="1"/>
  <c r="I34" i="1"/>
  <c r="I33" i="1"/>
  <c r="I35" i="1"/>
  <c r="I36" i="1"/>
  <c r="I37" i="1"/>
  <c r="I38" i="1"/>
  <c r="I40" i="1"/>
  <c r="I39" i="1"/>
  <c r="I41" i="1"/>
  <c r="I43" i="1"/>
  <c r="I45" i="1"/>
  <c r="I46" i="1"/>
  <c r="I44" i="1"/>
  <c r="I47" i="1"/>
  <c r="I48" i="1"/>
  <c r="I50" i="1"/>
  <c r="I55" i="1"/>
  <c r="I56" i="1"/>
  <c r="I51" i="1"/>
  <c r="I49" i="1"/>
  <c r="I58" i="1"/>
  <c r="I57" i="1"/>
  <c r="I59" i="1"/>
  <c r="I53" i="1"/>
  <c r="I60" i="1"/>
  <c r="I61" i="1"/>
  <c r="I62" i="1"/>
  <c r="I54" i="1"/>
  <c r="I42" i="1"/>
  <c r="I52" i="1"/>
  <c r="I65" i="1"/>
  <c r="I63" i="1"/>
  <c r="I64" i="1"/>
  <c r="I66" i="1"/>
  <c r="I67" i="1"/>
  <c r="I16" i="1"/>
  <c r="G19" i="1"/>
  <c r="G20" i="1"/>
  <c r="G17" i="1"/>
  <c r="G18" i="1"/>
  <c r="G22" i="1"/>
  <c r="G23" i="1"/>
  <c r="G24" i="1"/>
  <c r="G25" i="1"/>
  <c r="G26" i="1"/>
  <c r="G28" i="1"/>
  <c r="G21" i="1"/>
  <c r="G27" i="1"/>
  <c r="G29" i="1"/>
  <c r="G30" i="1"/>
  <c r="G31" i="1"/>
  <c r="G32" i="1"/>
  <c r="G34" i="1"/>
  <c r="G33" i="1"/>
  <c r="G35" i="1"/>
  <c r="G36" i="1"/>
  <c r="G37" i="1"/>
  <c r="G38" i="1"/>
  <c r="G40" i="1"/>
  <c r="G39" i="1"/>
  <c r="G41" i="1"/>
  <c r="G43" i="1"/>
  <c r="G45" i="1"/>
  <c r="G46" i="1"/>
  <c r="G44" i="1"/>
  <c r="G47" i="1"/>
  <c r="G48" i="1"/>
  <c r="G50" i="1"/>
  <c r="G55" i="1"/>
  <c r="G56" i="1"/>
  <c r="G51" i="1"/>
  <c r="G49" i="1"/>
  <c r="G58" i="1"/>
  <c r="G57" i="1"/>
  <c r="G59" i="1"/>
  <c r="G53" i="1"/>
  <c r="G60" i="1"/>
  <c r="G61" i="1"/>
  <c r="G62" i="1"/>
  <c r="G54" i="1"/>
  <c r="G42" i="1"/>
  <c r="G52" i="1"/>
  <c r="G65" i="1"/>
  <c r="G63" i="1"/>
  <c r="G64" i="1"/>
  <c r="G66" i="1"/>
  <c r="G67" i="1"/>
  <c r="G16" i="1"/>
  <c r="F68" i="1" l="1"/>
  <c r="E68" i="1"/>
  <c r="D68" i="1"/>
  <c r="H67" i="1"/>
  <c r="L67" i="1" s="1"/>
  <c r="M67" i="1" s="1"/>
  <c r="H64" i="1"/>
  <c r="L64" i="1" s="1"/>
  <c r="M64" i="1" s="1"/>
  <c r="H66" i="1"/>
  <c r="L66" i="1" s="1"/>
  <c r="M66" i="1" s="1"/>
  <c r="H63" i="1"/>
  <c r="L63" i="1" s="1"/>
  <c r="M63" i="1" s="1"/>
  <c r="H65" i="1"/>
  <c r="L65" i="1" s="1"/>
  <c r="M65" i="1" s="1"/>
  <c r="H51" i="1"/>
  <c r="L51" i="1" s="1"/>
  <c r="M51" i="1" s="1"/>
  <c r="H54" i="1"/>
  <c r="L54" i="1" s="1"/>
  <c r="M54" i="1" s="1"/>
  <c r="H52" i="1"/>
  <c r="L52" i="1" s="1"/>
  <c r="M52" i="1" s="1"/>
  <c r="H42" i="1"/>
  <c r="L42" i="1" s="1"/>
  <c r="M42" i="1" s="1"/>
  <c r="H62" i="1"/>
  <c r="L62" i="1" s="1"/>
  <c r="M62" i="1" s="1"/>
  <c r="H61" i="1"/>
  <c r="L61" i="1" s="1"/>
  <c r="M61" i="1" s="1"/>
  <c r="H60" i="1"/>
  <c r="L60" i="1" s="1"/>
  <c r="M60" i="1" s="1"/>
  <c r="H56" i="1"/>
  <c r="L56" i="1" s="1"/>
  <c r="M56" i="1" s="1"/>
  <c r="H49" i="1"/>
  <c r="L49" i="1" s="1"/>
  <c r="M49" i="1" s="1"/>
  <c r="H53" i="1"/>
  <c r="L53" i="1" s="1"/>
  <c r="M53" i="1" s="1"/>
  <c r="H48" i="1"/>
  <c r="L48" i="1" s="1"/>
  <c r="M48" i="1" s="1"/>
  <c r="H59" i="1"/>
  <c r="L59" i="1" s="1"/>
  <c r="M59" i="1" s="1"/>
  <c r="H58" i="1"/>
  <c r="L58" i="1" s="1"/>
  <c r="M58" i="1" s="1"/>
  <c r="H57" i="1"/>
  <c r="L57" i="1" s="1"/>
  <c r="M57" i="1" s="1"/>
  <c r="H50" i="1"/>
  <c r="L50" i="1" s="1"/>
  <c r="M50" i="1" s="1"/>
  <c r="H55" i="1"/>
  <c r="L55" i="1" s="1"/>
  <c r="M55" i="1" s="1"/>
  <c r="H44" i="1"/>
  <c r="L44" i="1" s="1"/>
  <c r="M44" i="1" s="1"/>
  <c r="H45" i="1"/>
  <c r="L45" i="1" s="1"/>
  <c r="M45" i="1" s="1"/>
  <c r="H46" i="1"/>
  <c r="L46" i="1" s="1"/>
  <c r="M46" i="1" s="1"/>
  <c r="H47" i="1"/>
  <c r="L47" i="1" s="1"/>
  <c r="M47" i="1" s="1"/>
  <c r="H43" i="1"/>
  <c r="L43" i="1" s="1"/>
  <c r="M43" i="1" s="1"/>
  <c r="H39" i="1"/>
  <c r="L39" i="1" s="1"/>
  <c r="M39" i="1" s="1"/>
  <c r="H41" i="1"/>
  <c r="L41" i="1" s="1"/>
  <c r="M41" i="1" s="1"/>
  <c r="H40" i="1"/>
  <c r="L40" i="1" s="1"/>
  <c r="M40" i="1" s="1"/>
  <c r="H38" i="1"/>
  <c r="L38" i="1" s="1"/>
  <c r="M38" i="1" s="1"/>
  <c r="H37" i="1"/>
  <c r="L37" i="1" s="1"/>
  <c r="M37" i="1" s="1"/>
  <c r="H36" i="1"/>
  <c r="L36" i="1" s="1"/>
  <c r="M36" i="1" s="1"/>
  <c r="H35" i="1"/>
  <c r="L35" i="1" s="1"/>
  <c r="M35" i="1" s="1"/>
  <c r="H21" i="1"/>
  <c r="L21" i="1" s="1"/>
  <c r="M21" i="1" s="1"/>
  <c r="H33" i="1"/>
  <c r="L33" i="1" s="1"/>
  <c r="M33" i="1" s="1"/>
  <c r="H34" i="1"/>
  <c r="L34" i="1" s="1"/>
  <c r="M34" i="1" s="1"/>
  <c r="H30" i="1"/>
  <c r="L30" i="1" s="1"/>
  <c r="M30" i="1" s="1"/>
  <c r="H32" i="1"/>
  <c r="L32" i="1" s="1"/>
  <c r="M32" i="1" s="1"/>
  <c r="H31" i="1"/>
  <c r="L31" i="1" s="1"/>
  <c r="M31" i="1" s="1"/>
  <c r="H27" i="1"/>
  <c r="L27" i="1" s="1"/>
  <c r="M27" i="1" s="1"/>
  <c r="H29" i="1"/>
  <c r="L29" i="1" s="1"/>
  <c r="M29" i="1" s="1"/>
  <c r="H28" i="1"/>
  <c r="L28" i="1" s="1"/>
  <c r="M28" i="1" s="1"/>
  <c r="H26" i="1"/>
  <c r="L26" i="1" s="1"/>
  <c r="M26" i="1" s="1"/>
  <c r="H25" i="1"/>
  <c r="L25" i="1" s="1"/>
  <c r="M25" i="1" s="1"/>
  <c r="H24" i="1"/>
  <c r="L24" i="1" s="1"/>
  <c r="M24" i="1" s="1"/>
  <c r="H23" i="1"/>
  <c r="L23" i="1" s="1"/>
  <c r="M23" i="1" s="1"/>
  <c r="H22" i="1"/>
  <c r="L22" i="1" s="1"/>
  <c r="M22" i="1" s="1"/>
  <c r="H18" i="1"/>
  <c r="L18" i="1" s="1"/>
  <c r="M18" i="1" s="1"/>
  <c r="H20" i="1"/>
  <c r="L20" i="1" s="1"/>
  <c r="M20" i="1" s="1"/>
  <c r="H17" i="1"/>
  <c r="L17" i="1" s="1"/>
  <c r="M17" i="1" s="1"/>
  <c r="H19" i="1"/>
  <c r="L19" i="1" s="1"/>
  <c r="M19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L16" i="1" s="1"/>
  <c r="M16" i="1" s="1"/>
  <c r="K68" i="1" l="1"/>
  <c r="H68" i="1"/>
  <c r="I68" i="1"/>
  <c r="J68" i="1"/>
  <c r="G68" i="1"/>
  <c r="L68" i="1" l="1"/>
  <c r="M68" i="1" l="1"/>
  <c r="N16" i="1" s="1"/>
  <c r="N18" i="1" l="1"/>
  <c r="N36" i="1"/>
  <c r="N53" i="1"/>
  <c r="N17" i="1"/>
  <c r="N28" i="1"/>
  <c r="N21" i="1"/>
  <c r="N43" i="1"/>
  <c r="N58" i="1"/>
  <c r="N62" i="1"/>
  <c r="N64" i="1"/>
  <c r="N25" i="1"/>
  <c r="N39" i="1"/>
  <c r="N61" i="1"/>
  <c r="N20" i="1"/>
  <c r="N29" i="1"/>
  <c r="N35" i="1"/>
  <c r="N47" i="1"/>
  <c r="N59" i="1"/>
  <c r="N42" i="1"/>
  <c r="N67" i="1"/>
  <c r="N27" i="1"/>
  <c r="N45" i="1"/>
  <c r="N54" i="1"/>
  <c r="N23" i="1"/>
  <c r="N32" i="1"/>
  <c r="N38" i="1"/>
  <c r="N44" i="1"/>
  <c r="N49" i="1"/>
  <c r="N51" i="1"/>
  <c r="N34" i="1"/>
  <c r="N57" i="1"/>
  <c r="N66" i="1"/>
  <c r="N24" i="1"/>
  <c r="N30" i="1"/>
  <c r="N40" i="1"/>
  <c r="N55" i="1"/>
  <c r="N56" i="1"/>
  <c r="N65" i="1"/>
  <c r="N33" i="1"/>
  <c r="N31" i="1"/>
  <c r="N26" i="1"/>
  <c r="N22" i="1"/>
  <c r="N19" i="1"/>
  <c r="N48" i="1"/>
  <c r="N63" i="1"/>
  <c r="N52" i="1"/>
  <c r="N60" i="1"/>
  <c r="N50" i="1"/>
  <c r="N46" i="1"/>
  <c r="N41" i="1"/>
  <c r="N37" i="1"/>
  <c r="N68" i="1" l="1"/>
</calcChain>
</file>

<file path=xl/sharedStrings.xml><?xml version="1.0" encoding="utf-8"?>
<sst xmlns="http://schemas.openxmlformats.org/spreadsheetml/2006/main" count="209" uniqueCount="121">
  <si>
    <t>RANKING OF THE MEMBERS OF THE MONGOLIAN STOCK EXCHANGE, based on the trading volume</t>
  </si>
  <si>
    <t>№</t>
  </si>
  <si>
    <t>Symbol</t>
  </si>
  <si>
    <t>Company name</t>
  </si>
  <si>
    <t>Lisence type</t>
  </si>
  <si>
    <t>Trading value in 2021</t>
  </si>
  <si>
    <t xml:space="preserve">Securities' secondary market trading value </t>
  </si>
  <si>
    <t>IPOs</t>
  </si>
  <si>
    <t>Total value /in MNT/</t>
  </si>
  <si>
    <t>Total trading value /in MNT/</t>
  </si>
  <si>
    <t>Composition in total trading value  /in percent/</t>
  </si>
  <si>
    <t>Broker, Dealer</t>
  </si>
  <si>
    <t>Underwriter</t>
  </si>
  <si>
    <t>Investment advisory</t>
  </si>
  <si>
    <t>Equity / Investment fund</t>
  </si>
  <si>
    <t xml:space="preserve">Government securities </t>
  </si>
  <si>
    <t>Corporate Bonds</t>
  </si>
  <si>
    <t>BDSC</t>
  </si>
  <si>
    <t>BDSEC</t>
  </si>
  <si>
    <t>●</t>
  </si>
  <si>
    <t>TDB</t>
  </si>
  <si>
    <t>TDB CAPITAL</t>
  </si>
  <si>
    <t>GLMT</t>
  </si>
  <si>
    <t>GOLOMT CAPITAL</t>
  </si>
  <si>
    <t>MNET</t>
  </si>
  <si>
    <t>ARD SECURITIES</t>
  </si>
  <si>
    <t>BULG</t>
  </si>
  <si>
    <t>BULGAN BROKER</t>
  </si>
  <si>
    <t>INVC</t>
  </si>
  <si>
    <t>INVESCORE CAPITAL</t>
  </si>
  <si>
    <t>LFTI</t>
  </si>
  <si>
    <t>LIFETIME INVESTMENT</t>
  </si>
  <si>
    <t>TNGR</t>
  </si>
  <si>
    <t>TENGER CAPITAL</t>
  </si>
  <si>
    <t>STIN</t>
  </si>
  <si>
    <t>STANDART INVESTMENT</t>
  </si>
  <si>
    <t>ARD</t>
  </si>
  <si>
    <t>ULZII &amp; CO CAPITAL</t>
  </si>
  <si>
    <t>BUMB</t>
  </si>
  <si>
    <t>BUMBAT-ALTAI</t>
  </si>
  <si>
    <t>NOVL</t>
  </si>
  <si>
    <t>NOVEL INVESTMENT</t>
  </si>
  <si>
    <t>TTOL</t>
  </si>
  <si>
    <t>APEX CAPITAL</t>
  </si>
  <si>
    <t>BZIN</t>
  </si>
  <si>
    <t>MIRAE ASSET SECURITIES MONGOLIA</t>
  </si>
  <si>
    <t>RISM</t>
  </si>
  <si>
    <t>RHINOS INVESTMENT</t>
  </si>
  <si>
    <t>ZGB</t>
  </si>
  <si>
    <t>GAUL</t>
  </si>
  <si>
    <t>GAULI</t>
  </si>
  <si>
    <t>GDSC</t>
  </si>
  <si>
    <t>GOODSEC</t>
  </si>
  <si>
    <t>MIBG</t>
  </si>
  <si>
    <t>NSEC</t>
  </si>
  <si>
    <t>NATIONAL SECURITIES</t>
  </si>
  <si>
    <t>ZRGD</t>
  </si>
  <si>
    <t>ZERGED</t>
  </si>
  <si>
    <t>MSEC</t>
  </si>
  <si>
    <t>MONSEC</t>
  </si>
  <si>
    <t>TCHB</t>
  </si>
  <si>
    <t>TULGAT CHANDMANI BAYAN</t>
  </si>
  <si>
    <t>MICC</t>
  </si>
  <si>
    <t>DRBR</t>
  </si>
  <si>
    <t>DARKHAN BROKER</t>
  </si>
  <si>
    <t>ARGB</t>
  </si>
  <si>
    <t>ARGAI BEST</t>
  </si>
  <si>
    <t>MSDQ</t>
  </si>
  <si>
    <t>MASDAQ</t>
  </si>
  <si>
    <t>ALTN</t>
  </si>
  <si>
    <t>ALTAN KHOROMSOG</t>
  </si>
  <si>
    <t>BLMB</t>
  </si>
  <si>
    <t>BLOOMSBURY SECURITIES</t>
  </si>
  <si>
    <t>GDEV</t>
  </si>
  <si>
    <t>GRANDDEVELOPMENT</t>
  </si>
  <si>
    <t>BATS</t>
  </si>
  <si>
    <t>CTRL</t>
  </si>
  <si>
    <t xml:space="preserve">CENTRAL SECURITIES </t>
  </si>
  <si>
    <t>DELG</t>
  </si>
  <si>
    <t>DELGERKHANGAI SECURITIES</t>
  </si>
  <si>
    <t>HUN</t>
  </si>
  <si>
    <t>HUNNU EMPIRE</t>
  </si>
  <si>
    <t>UNDR</t>
  </si>
  <si>
    <t>UNDURKHAAN INVEST</t>
  </si>
  <si>
    <t>SANR</t>
  </si>
  <si>
    <t>SANAR</t>
  </si>
  <si>
    <t>TABO</t>
  </si>
  <si>
    <t>TAVAN BOGD</t>
  </si>
  <si>
    <t>GATR</t>
  </si>
  <si>
    <t>GATSUURT TRADE</t>
  </si>
  <si>
    <t>MERG</t>
  </si>
  <si>
    <t>MERGEN SANAA</t>
  </si>
  <si>
    <t>DOMI</t>
  </si>
  <si>
    <t>DOMIXSEC</t>
  </si>
  <si>
    <t>SGC</t>
  </si>
  <si>
    <t>SG CAPITAL</t>
  </si>
  <si>
    <t>MONG</t>
  </si>
  <si>
    <t>MONGOL SECURITIES</t>
  </si>
  <si>
    <t>BLAC</t>
  </si>
  <si>
    <t>BLACKSTONE INTERNATIONAL</t>
  </si>
  <si>
    <t>DCF</t>
  </si>
  <si>
    <t>ECM</t>
  </si>
  <si>
    <t>EURASIA CAPITAL HOLDING</t>
  </si>
  <si>
    <t>SECP</t>
  </si>
  <si>
    <t>SECAP</t>
  </si>
  <si>
    <t>GNDX</t>
  </si>
  <si>
    <t>GENDEX</t>
  </si>
  <si>
    <t>SILS</t>
  </si>
  <si>
    <t>SILVER LIGHT SECURITIES</t>
  </si>
  <si>
    <t>APS</t>
  </si>
  <si>
    <t>ASIA PACIFIC SECURITIES</t>
  </si>
  <si>
    <t>FCX</t>
  </si>
  <si>
    <t>MOHU</t>
  </si>
  <si>
    <t>MONGOL KHUVITSAA</t>
  </si>
  <si>
    <t>BSK</t>
  </si>
  <si>
    <t>BLUESKY SECURITIES</t>
  </si>
  <si>
    <t>Total</t>
  </si>
  <si>
    <t xml:space="preserve">PS: Ranked by Total trading of Participants </t>
  </si>
  <si>
    <t>Trading value of September</t>
  </si>
  <si>
    <t>As of October 31, 2021</t>
  </si>
  <si>
    <t>IPO-ERDN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</si>
</sst>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43" fontId="2" fillId="2" borderId="5" xfId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/>
    </xf>
    <xf numFmtId="9" fontId="8" fillId="4" borderId="13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873107" cy="140970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7832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114300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4450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lziibat\Desktop\&#1040;&#1088;&#1080;&#1083;&#1078;&#1072;&#1072;&#1085;&#1099;%20&#1090;&#1072;&#1081;&#1083;&#1072;&#1085;\2021\Mnth2021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lziibat\Desktop\&#1040;&#1088;&#1080;&#1083;&#1078;&#1072;&#1072;&#1085;&#1099;%20&#1090;&#1072;&#1081;&#1083;&#1072;&#1085;\2021\202109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615</v>
          </cell>
          <cell r="E8">
            <v>679630</v>
          </cell>
          <cell r="F8">
            <v>41</v>
          </cell>
          <cell r="G8">
            <v>107303.5</v>
          </cell>
          <cell r="H8">
            <v>786933.5</v>
          </cell>
          <cell r="I8">
            <v>0</v>
          </cell>
          <cell r="J8">
            <v>0</v>
          </cell>
          <cell r="K8">
            <v>3</v>
          </cell>
          <cell r="L8">
            <v>854691</v>
          </cell>
          <cell r="M8">
            <v>854691</v>
          </cell>
          <cell r="N8">
            <v>4576</v>
          </cell>
          <cell r="O8">
            <v>3729440</v>
          </cell>
          <cell r="P8">
            <v>0</v>
          </cell>
          <cell r="Q8">
            <v>0</v>
          </cell>
          <cell r="R8">
            <v>3729440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15308</v>
          </cell>
          <cell r="E9">
            <v>1012819.3</v>
          </cell>
          <cell r="F9">
            <v>375</v>
          </cell>
          <cell r="G9">
            <v>1122708</v>
          </cell>
          <cell r="H9">
            <v>2135527.2999999998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956421</v>
          </cell>
          <cell r="E10">
            <v>262114232.34999999</v>
          </cell>
          <cell r="F10">
            <v>1171877</v>
          </cell>
          <cell r="G10">
            <v>261376337.97</v>
          </cell>
          <cell r="H10">
            <v>523490570.31999999</v>
          </cell>
          <cell r="I10">
            <v>0</v>
          </cell>
          <cell r="J10">
            <v>0</v>
          </cell>
          <cell r="K10">
            <v>183</v>
          </cell>
          <cell r="L10">
            <v>18300000</v>
          </cell>
          <cell r="M10">
            <v>18300000</v>
          </cell>
          <cell r="N10">
            <v>358396</v>
          </cell>
          <cell r="O10">
            <v>292092740</v>
          </cell>
          <cell r="R10">
            <v>292092740</v>
          </cell>
        </row>
        <row r="11">
          <cell r="B11" t="str">
            <v>ARGB</v>
          </cell>
          <cell r="C11" t="str">
            <v>Аргай бэст ХХК</v>
          </cell>
          <cell r="D11">
            <v>247</v>
          </cell>
          <cell r="E11">
            <v>323665</v>
          </cell>
          <cell r="F11">
            <v>2371</v>
          </cell>
          <cell r="G11">
            <v>4944991.2</v>
          </cell>
          <cell r="H11">
            <v>5268656.2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9381</v>
          </cell>
          <cell r="O11">
            <v>7645515</v>
          </cell>
          <cell r="P11">
            <v>0</v>
          </cell>
          <cell r="Q11">
            <v>0</v>
          </cell>
          <cell r="R11">
            <v>7645515</v>
          </cell>
        </row>
        <row r="12">
          <cell r="B12" t="str">
            <v>BATS</v>
          </cell>
          <cell r="C12" t="str">
            <v>Батс ХХК</v>
          </cell>
          <cell r="D12">
            <v>1391</v>
          </cell>
          <cell r="E12">
            <v>33384</v>
          </cell>
          <cell r="F12">
            <v>367511</v>
          </cell>
          <cell r="G12">
            <v>24758032.739999998</v>
          </cell>
          <cell r="H12">
            <v>24791416.739999998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1743357</v>
          </cell>
          <cell r="E13">
            <v>498551760.50999999</v>
          </cell>
          <cell r="F13">
            <v>1658993</v>
          </cell>
          <cell r="G13">
            <v>422965298</v>
          </cell>
          <cell r="H13">
            <v>921517058.50999999</v>
          </cell>
          <cell r="I13">
            <v>11</v>
          </cell>
          <cell r="J13">
            <v>1080000</v>
          </cell>
          <cell r="K13">
            <v>460</v>
          </cell>
          <cell r="L13">
            <v>92592407</v>
          </cell>
          <cell r="M13">
            <v>93672407</v>
          </cell>
          <cell r="N13">
            <v>8466202</v>
          </cell>
          <cell r="O13">
            <v>6899954630</v>
          </cell>
          <cell r="P13">
            <v>17484662</v>
          </cell>
          <cell r="Q13">
            <v>14249999530</v>
          </cell>
          <cell r="R13">
            <v>21149954160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10</v>
          </cell>
          <cell r="E15">
            <v>22420</v>
          </cell>
          <cell r="F15">
            <v>10</v>
          </cell>
          <cell r="G15">
            <v>7300</v>
          </cell>
          <cell r="H15">
            <v>29720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17735</v>
          </cell>
          <cell r="E17">
            <v>8656465.75</v>
          </cell>
          <cell r="F17">
            <v>31776</v>
          </cell>
          <cell r="G17">
            <v>18491559.5</v>
          </cell>
          <cell r="H17">
            <v>27148025.25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1313</v>
          </cell>
          <cell r="O17">
            <v>1070095</v>
          </cell>
          <cell r="P17">
            <v>0</v>
          </cell>
          <cell r="Q17">
            <v>0</v>
          </cell>
          <cell r="R17">
            <v>1070095</v>
          </cell>
        </row>
        <row r="18">
          <cell r="B18" t="str">
            <v>BUMB</v>
          </cell>
          <cell r="C18" t="str">
            <v>Бумбат-Алтай ХХК</v>
          </cell>
          <cell r="D18">
            <v>1088409</v>
          </cell>
          <cell r="E18">
            <v>307326482.76999998</v>
          </cell>
          <cell r="F18">
            <v>1578651</v>
          </cell>
          <cell r="G18">
            <v>546405904.36000001</v>
          </cell>
          <cell r="H18">
            <v>853732387.13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60650</v>
          </cell>
          <cell r="O18">
            <v>49429750</v>
          </cell>
          <cell r="P18">
            <v>0</v>
          </cell>
          <cell r="Q18">
            <v>0</v>
          </cell>
          <cell r="R18">
            <v>49429750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45821</v>
          </cell>
          <cell r="E19">
            <v>38067200.149999999</v>
          </cell>
          <cell r="F19">
            <v>4351290</v>
          </cell>
          <cell r="G19">
            <v>224301655.28</v>
          </cell>
          <cell r="H19">
            <v>262368855.43000001</v>
          </cell>
          <cell r="I19">
            <v>162</v>
          </cell>
          <cell r="J19">
            <v>33004917</v>
          </cell>
          <cell r="K19">
            <v>0</v>
          </cell>
          <cell r="L19">
            <v>0</v>
          </cell>
          <cell r="M19">
            <v>33004917</v>
          </cell>
          <cell r="N19">
            <v>22948</v>
          </cell>
          <cell r="O19">
            <v>18702620</v>
          </cell>
          <cell r="P19">
            <v>0</v>
          </cell>
          <cell r="Q19">
            <v>0</v>
          </cell>
          <cell r="R19">
            <v>18702620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47762</v>
          </cell>
          <cell r="E20">
            <v>2247177</v>
          </cell>
          <cell r="F20">
            <v>0</v>
          </cell>
          <cell r="G20">
            <v>0</v>
          </cell>
          <cell r="H20">
            <v>2247177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DELG</v>
          </cell>
          <cell r="C22" t="str">
            <v>Дэлгэрхангай секюритиз ХХК</v>
          </cell>
          <cell r="D22">
            <v>7180</v>
          </cell>
          <cell r="E22">
            <v>8330790</v>
          </cell>
          <cell r="F22">
            <v>20667</v>
          </cell>
          <cell r="G22">
            <v>31767720</v>
          </cell>
          <cell r="H22">
            <v>40098510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5533</v>
          </cell>
          <cell r="O22">
            <v>4509395</v>
          </cell>
          <cell r="P22">
            <v>0</v>
          </cell>
          <cell r="Q22">
            <v>0</v>
          </cell>
          <cell r="R22">
            <v>4509395</v>
          </cell>
        </row>
        <row r="23">
          <cell r="B23" t="str">
            <v>DOMI</v>
          </cell>
          <cell r="C23" t="str">
            <v>Домикс сек ҮЦК ХХК</v>
          </cell>
          <cell r="D23">
            <v>9077</v>
          </cell>
          <cell r="E23">
            <v>2132321.12</v>
          </cell>
          <cell r="F23">
            <v>9121</v>
          </cell>
          <cell r="G23">
            <v>2057041.28</v>
          </cell>
          <cell r="H23">
            <v>4189362.4000000004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DRBR</v>
          </cell>
          <cell r="C24" t="str">
            <v>Дархан брокер ХХК</v>
          </cell>
          <cell r="D24">
            <v>7673</v>
          </cell>
          <cell r="E24">
            <v>4482397.26</v>
          </cell>
          <cell r="F24">
            <v>4797</v>
          </cell>
          <cell r="G24">
            <v>5332257.5199999996</v>
          </cell>
          <cell r="H24">
            <v>9814654.7799999993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75000</v>
          </cell>
          <cell r="E25">
            <v>67500000</v>
          </cell>
          <cell r="F25">
            <v>75000</v>
          </cell>
          <cell r="G25">
            <v>67500000</v>
          </cell>
          <cell r="H25">
            <v>135000000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727995</v>
          </cell>
          <cell r="E27">
            <v>60024345</v>
          </cell>
          <cell r="F27">
            <v>716461</v>
          </cell>
          <cell r="G27">
            <v>58642231.5</v>
          </cell>
          <cell r="H27">
            <v>118666576.5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GAUL</v>
          </cell>
          <cell r="C28" t="str">
            <v>Гаүли ХХК</v>
          </cell>
          <cell r="D28">
            <v>19960</v>
          </cell>
          <cell r="E28">
            <v>10126102.800000001</v>
          </cell>
          <cell r="F28">
            <v>266518</v>
          </cell>
          <cell r="G28">
            <v>71100203.629999995</v>
          </cell>
          <cell r="H28">
            <v>81226306.429999992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37844</v>
          </cell>
          <cell r="O28">
            <v>30842860</v>
          </cell>
          <cell r="P28">
            <v>0</v>
          </cell>
          <cell r="Q28">
            <v>0</v>
          </cell>
          <cell r="R28">
            <v>30842860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12135</v>
          </cell>
          <cell r="E29">
            <v>2115401.29</v>
          </cell>
          <cell r="F29">
            <v>2907</v>
          </cell>
          <cell r="G29">
            <v>1048087.34</v>
          </cell>
          <cell r="H29">
            <v>3163488.63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GDSC</v>
          </cell>
          <cell r="C30" t="str">
            <v>Гүүдсек ХХК</v>
          </cell>
          <cell r="D30">
            <v>60427</v>
          </cell>
          <cell r="E30">
            <v>19548596.649999999</v>
          </cell>
          <cell r="F30">
            <v>60347</v>
          </cell>
          <cell r="G30">
            <v>20090803.699999999</v>
          </cell>
          <cell r="H30">
            <v>39639400.349999994</v>
          </cell>
          <cell r="I30">
            <v>0</v>
          </cell>
          <cell r="J30">
            <v>0</v>
          </cell>
          <cell r="K30">
            <v>9</v>
          </cell>
          <cell r="L30">
            <v>2538548.1</v>
          </cell>
          <cell r="M30">
            <v>2538548.1</v>
          </cell>
          <cell r="N30">
            <v>16334</v>
          </cell>
          <cell r="O30">
            <v>13312210</v>
          </cell>
          <cell r="P30">
            <v>0</v>
          </cell>
          <cell r="Q30">
            <v>0</v>
          </cell>
          <cell r="R30">
            <v>13312210</v>
          </cell>
        </row>
        <row r="31">
          <cell r="B31" t="str">
            <v>GLMT</v>
          </cell>
          <cell r="C31" t="str">
            <v>Голомт Капитал ХХК</v>
          </cell>
          <cell r="D31">
            <v>2406207</v>
          </cell>
          <cell r="E31">
            <v>507043618.24000001</v>
          </cell>
          <cell r="F31">
            <v>3428884</v>
          </cell>
          <cell r="G31">
            <v>552544587.27999997</v>
          </cell>
          <cell r="H31">
            <v>1059588205.52</v>
          </cell>
          <cell r="I31">
            <v>245</v>
          </cell>
          <cell r="J31">
            <v>61457258.100000001</v>
          </cell>
          <cell r="K31">
            <v>156</v>
          </cell>
          <cell r="L31">
            <v>36307850.560000002</v>
          </cell>
          <cell r="M31">
            <v>97765108.659999996</v>
          </cell>
          <cell r="N31">
            <v>1363859</v>
          </cell>
          <cell r="O31">
            <v>1111545085</v>
          </cell>
          <cell r="P31">
            <v>0</v>
          </cell>
          <cell r="Q31">
            <v>0</v>
          </cell>
          <cell r="R31">
            <v>1111545085</v>
          </cell>
        </row>
        <row r="32">
          <cell r="B32" t="str">
            <v>GNDX</v>
          </cell>
          <cell r="C32" t="str">
            <v>Гендекс ХХК</v>
          </cell>
          <cell r="D32">
            <v>0</v>
          </cell>
          <cell r="E32">
            <v>0</v>
          </cell>
          <cell r="F32">
            <v>33818</v>
          </cell>
          <cell r="G32">
            <v>47405090</v>
          </cell>
          <cell r="H32">
            <v>47405090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HUN</v>
          </cell>
          <cell r="C33" t="str">
            <v>Хүннү Эмпайр ХХК</v>
          </cell>
          <cell r="D33">
            <v>5557</v>
          </cell>
          <cell r="E33">
            <v>2275414.5099999998</v>
          </cell>
          <cell r="F33">
            <v>56976</v>
          </cell>
          <cell r="G33">
            <v>11049667.4</v>
          </cell>
          <cell r="H33">
            <v>13325081.91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88</v>
          </cell>
          <cell r="O33">
            <v>71720</v>
          </cell>
          <cell r="P33">
            <v>0</v>
          </cell>
          <cell r="Q33">
            <v>0</v>
          </cell>
          <cell r="R33">
            <v>71720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38820</v>
          </cell>
          <cell r="E34">
            <v>88900627</v>
          </cell>
          <cell r="F34">
            <v>3220</v>
          </cell>
          <cell r="G34">
            <v>9692822</v>
          </cell>
          <cell r="H34">
            <v>98593449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2028</v>
          </cell>
          <cell r="O34">
            <v>1652820</v>
          </cell>
          <cell r="P34">
            <v>0</v>
          </cell>
          <cell r="Q34">
            <v>0</v>
          </cell>
          <cell r="R34">
            <v>1652820</v>
          </cell>
        </row>
        <row r="35">
          <cell r="B35" t="str">
            <v>LFTI</v>
          </cell>
          <cell r="C35" t="str">
            <v>Лайфтайм инвестмент ХХК</v>
          </cell>
          <cell r="D35">
            <v>35431</v>
          </cell>
          <cell r="E35">
            <v>4630837.2699999996</v>
          </cell>
          <cell r="F35">
            <v>3833</v>
          </cell>
          <cell r="G35">
            <v>297818.81</v>
          </cell>
          <cell r="H35">
            <v>4928656.0799999991</v>
          </cell>
          <cell r="I35">
            <v>400</v>
          </cell>
          <cell r="J35">
            <v>115095156</v>
          </cell>
          <cell r="K35">
            <v>400</v>
          </cell>
          <cell r="L35">
            <v>115095156</v>
          </cell>
          <cell r="M35">
            <v>230190312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MERG</v>
          </cell>
          <cell r="C36" t="str">
            <v>Мэргэн санаа ХХК</v>
          </cell>
          <cell r="D36">
            <v>1681</v>
          </cell>
          <cell r="E36">
            <v>733277</v>
          </cell>
          <cell r="F36">
            <v>30470</v>
          </cell>
          <cell r="G36">
            <v>7965330</v>
          </cell>
          <cell r="H36">
            <v>8698607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139876</v>
          </cell>
          <cell r="O36">
            <v>113998940</v>
          </cell>
          <cell r="P36">
            <v>0</v>
          </cell>
          <cell r="Q36">
            <v>0</v>
          </cell>
          <cell r="R36">
            <v>113998940</v>
          </cell>
        </row>
        <row r="37">
          <cell r="B37" t="str">
            <v>MIBG</v>
          </cell>
          <cell r="C37" t="str">
            <v>Мандал Капитал Маркетс ҮЦК</v>
          </cell>
          <cell r="D37">
            <v>1023444</v>
          </cell>
          <cell r="E37">
            <v>531145056.04000002</v>
          </cell>
          <cell r="F37">
            <v>1548941</v>
          </cell>
          <cell r="G37">
            <v>934042662.13999999</v>
          </cell>
          <cell r="H37">
            <v>1465187718.1800001</v>
          </cell>
          <cell r="I37">
            <v>64</v>
          </cell>
          <cell r="J37">
            <v>18416194.559999999</v>
          </cell>
          <cell r="K37">
            <v>0</v>
          </cell>
          <cell r="L37">
            <v>0</v>
          </cell>
          <cell r="M37">
            <v>18416194.559999999</v>
          </cell>
          <cell r="N37">
            <v>3808478</v>
          </cell>
          <cell r="O37">
            <v>3103909570</v>
          </cell>
          <cell r="P37">
            <v>0</v>
          </cell>
          <cell r="Q37">
            <v>0</v>
          </cell>
          <cell r="R37">
            <v>3103909570</v>
          </cell>
        </row>
        <row r="38">
          <cell r="B38" t="str">
            <v>MICC</v>
          </cell>
          <cell r="C38" t="str">
            <v>Эм Ай Си Си ХХК</v>
          </cell>
          <cell r="D38">
            <v>195</v>
          </cell>
          <cell r="E38">
            <v>780000</v>
          </cell>
          <cell r="F38">
            <v>31528</v>
          </cell>
          <cell r="G38">
            <v>31746181.77</v>
          </cell>
          <cell r="H38">
            <v>32526181.77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35</v>
          </cell>
          <cell r="O38">
            <v>28525</v>
          </cell>
          <cell r="P38">
            <v>0</v>
          </cell>
          <cell r="Q38">
            <v>0</v>
          </cell>
          <cell r="R38">
            <v>28525</v>
          </cell>
        </row>
        <row r="39">
          <cell r="B39" t="str">
            <v>MNET</v>
          </cell>
          <cell r="C39" t="str">
            <v>Ард секюритиз ХХК</v>
          </cell>
          <cell r="D39">
            <v>4795563</v>
          </cell>
          <cell r="E39">
            <v>6247814017.3400002</v>
          </cell>
          <cell r="F39">
            <v>4652268</v>
          </cell>
          <cell r="G39">
            <v>5880349805.29</v>
          </cell>
          <cell r="H39">
            <v>12128163822.630001</v>
          </cell>
          <cell r="I39">
            <v>292</v>
          </cell>
          <cell r="J39">
            <v>29185600</v>
          </cell>
          <cell r="K39">
            <v>7</v>
          </cell>
          <cell r="L39">
            <v>1427685</v>
          </cell>
          <cell r="M39">
            <v>30613285</v>
          </cell>
          <cell r="N39">
            <v>297282</v>
          </cell>
          <cell r="O39">
            <v>242284830</v>
          </cell>
          <cell r="P39">
            <v>0</v>
          </cell>
          <cell r="Q39">
            <v>0</v>
          </cell>
          <cell r="R39">
            <v>242284830</v>
          </cell>
        </row>
        <row r="40">
          <cell r="B40" t="str">
            <v>MOHU</v>
          </cell>
          <cell r="C40" t="str">
            <v>Монгол хувьцаа ХХК</v>
          </cell>
          <cell r="D40">
            <v>34138</v>
          </cell>
          <cell r="E40">
            <v>8484364</v>
          </cell>
          <cell r="F40">
            <v>300</v>
          </cell>
          <cell r="G40">
            <v>597000</v>
          </cell>
          <cell r="H40">
            <v>9081364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MSEC</v>
          </cell>
          <cell r="C43" t="str">
            <v>Монсек ХХК</v>
          </cell>
          <cell r="D43">
            <v>160274</v>
          </cell>
          <cell r="E43">
            <v>22266686.100000001</v>
          </cell>
          <cell r="F43">
            <v>75086</v>
          </cell>
          <cell r="G43">
            <v>29340262.690000001</v>
          </cell>
          <cell r="H43">
            <v>51606948.790000007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69615</v>
          </cell>
          <cell r="E44">
            <v>53169968</v>
          </cell>
          <cell r="F44">
            <v>149465</v>
          </cell>
          <cell r="G44">
            <v>56695276.109999999</v>
          </cell>
          <cell r="H44">
            <v>109865244.11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2586</v>
          </cell>
          <cell r="O44">
            <v>2107590</v>
          </cell>
          <cell r="P44">
            <v>0</v>
          </cell>
          <cell r="Q44">
            <v>0</v>
          </cell>
          <cell r="R44">
            <v>2107590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364839</v>
          </cell>
          <cell r="E45">
            <v>62284992.810000002</v>
          </cell>
          <cell r="F45">
            <v>260311</v>
          </cell>
          <cell r="G45">
            <v>51397666</v>
          </cell>
          <cell r="H45">
            <v>113682658.81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780</v>
          </cell>
          <cell r="O45">
            <v>635700</v>
          </cell>
          <cell r="P45">
            <v>0</v>
          </cell>
          <cell r="Q45">
            <v>0</v>
          </cell>
          <cell r="R45">
            <v>635700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5381440</v>
          </cell>
          <cell r="E46">
            <v>250564293.93000001</v>
          </cell>
          <cell r="F46">
            <v>55452</v>
          </cell>
          <cell r="G46">
            <v>47421177.710000001</v>
          </cell>
          <cell r="H46">
            <v>297985471.63999999</v>
          </cell>
          <cell r="I46">
            <v>110</v>
          </cell>
          <cell r="J46">
            <v>11000000</v>
          </cell>
          <cell r="K46">
            <v>19</v>
          </cell>
          <cell r="L46">
            <v>1885600</v>
          </cell>
          <cell r="M46">
            <v>12885600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SANR</v>
          </cell>
          <cell r="C47" t="str">
            <v>Санар ХХК</v>
          </cell>
          <cell r="D47">
            <v>3250</v>
          </cell>
          <cell r="E47">
            <v>2592000</v>
          </cell>
          <cell r="F47">
            <v>5680</v>
          </cell>
          <cell r="G47">
            <v>2999650.8</v>
          </cell>
          <cell r="H47">
            <v>5591650.7999999998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SECP</v>
          </cell>
          <cell r="C48" t="str">
            <v>СИКАП</v>
          </cell>
          <cell r="D48">
            <v>73249</v>
          </cell>
          <cell r="E48">
            <v>24591732.649999999</v>
          </cell>
          <cell r="F48">
            <v>137598</v>
          </cell>
          <cell r="G48">
            <v>11705972.140000001</v>
          </cell>
          <cell r="H48">
            <v>36297704.789999999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SGC</v>
          </cell>
          <cell r="C49" t="str">
            <v>Эс Жи Капитал ХХК</v>
          </cell>
          <cell r="D49">
            <v>100</v>
          </cell>
          <cell r="E49">
            <v>9600</v>
          </cell>
          <cell r="F49">
            <v>5900</v>
          </cell>
          <cell r="G49">
            <v>509800</v>
          </cell>
          <cell r="H49">
            <v>519400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501316</v>
          </cell>
          <cell r="E51">
            <v>147987671.44999999</v>
          </cell>
          <cell r="F51">
            <v>1188760</v>
          </cell>
          <cell r="G51">
            <v>400481708.88</v>
          </cell>
          <cell r="H51">
            <v>548469380.32999992</v>
          </cell>
          <cell r="I51">
            <v>0</v>
          </cell>
          <cell r="J51">
            <v>0</v>
          </cell>
          <cell r="K51">
            <v>119</v>
          </cell>
          <cell r="L51">
            <v>11543000</v>
          </cell>
          <cell r="M51">
            <v>11543000</v>
          </cell>
          <cell r="N51">
            <v>62229</v>
          </cell>
          <cell r="O51">
            <v>50716635</v>
          </cell>
          <cell r="P51">
            <v>0</v>
          </cell>
          <cell r="Q51">
            <v>0</v>
          </cell>
          <cell r="R51">
            <v>50716635</v>
          </cell>
        </row>
        <row r="52">
          <cell r="B52" t="str">
            <v>STOK</v>
          </cell>
          <cell r="C52" t="str">
            <v>Стоклаб секьюритиз ҮЦК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TABO</v>
          </cell>
          <cell r="C53" t="str">
            <v>Таван богд ХХК</v>
          </cell>
          <cell r="D53">
            <v>10518</v>
          </cell>
          <cell r="E53">
            <v>255447.54</v>
          </cell>
          <cell r="F53">
            <v>61718</v>
          </cell>
          <cell r="G53">
            <v>4293098.8</v>
          </cell>
          <cell r="H53">
            <v>4548546.34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3760</v>
          </cell>
          <cell r="O53">
            <v>3064400</v>
          </cell>
          <cell r="P53">
            <v>0</v>
          </cell>
          <cell r="Q53">
            <v>0</v>
          </cell>
          <cell r="R53">
            <v>3064400</v>
          </cell>
        </row>
        <row r="54">
          <cell r="B54" t="str">
            <v>TCHB</v>
          </cell>
          <cell r="C54" t="str">
            <v>Тулгат чандмань баян ХХК</v>
          </cell>
          <cell r="D54">
            <v>1590</v>
          </cell>
          <cell r="E54">
            <v>1955894.44</v>
          </cell>
          <cell r="F54">
            <v>61890</v>
          </cell>
          <cell r="G54">
            <v>52805786.799999997</v>
          </cell>
          <cell r="H54">
            <v>54761681.239999995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21731</v>
          </cell>
          <cell r="O54">
            <v>17710765</v>
          </cell>
          <cell r="P54">
            <v>0</v>
          </cell>
          <cell r="Q54">
            <v>0</v>
          </cell>
          <cell r="R54">
            <v>17710765</v>
          </cell>
        </row>
        <row r="55">
          <cell r="B55" t="str">
            <v>TDB</v>
          </cell>
          <cell r="C55" t="str">
            <v>Ти Ди Би Капитал ХХК</v>
          </cell>
          <cell r="D55">
            <v>1621924</v>
          </cell>
          <cell r="E55">
            <v>383705396.24000001</v>
          </cell>
          <cell r="F55">
            <v>1308303</v>
          </cell>
          <cell r="G55">
            <v>411259291.36000001</v>
          </cell>
          <cell r="H55">
            <v>794964687.60000002</v>
          </cell>
          <cell r="I55">
            <v>40</v>
          </cell>
          <cell r="J55">
            <v>3880000</v>
          </cell>
          <cell r="K55">
            <v>150</v>
          </cell>
          <cell r="L55">
            <v>24245200</v>
          </cell>
          <cell r="M55">
            <v>28125200</v>
          </cell>
          <cell r="N55">
            <v>279377</v>
          </cell>
          <cell r="O55">
            <v>227692255</v>
          </cell>
          <cell r="P55">
            <v>0</v>
          </cell>
          <cell r="Q55">
            <v>0</v>
          </cell>
          <cell r="R55">
            <v>227692255</v>
          </cell>
        </row>
        <row r="56">
          <cell r="B56" t="str">
            <v>TNGR</v>
          </cell>
          <cell r="C56" t="str">
            <v>Тэнгэр капитал ХХК</v>
          </cell>
          <cell r="D56">
            <v>10074</v>
          </cell>
          <cell r="E56">
            <v>3426632.3</v>
          </cell>
          <cell r="F56">
            <v>51953</v>
          </cell>
          <cell r="G56">
            <v>18902306.420000002</v>
          </cell>
          <cell r="H56">
            <v>22328938.720000003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6614</v>
          </cell>
          <cell r="O56">
            <v>5390410</v>
          </cell>
          <cell r="P56">
            <v>0</v>
          </cell>
          <cell r="Q56">
            <v>0</v>
          </cell>
          <cell r="R56">
            <v>5390410</v>
          </cell>
        </row>
        <row r="57">
          <cell r="B57" t="str">
            <v>TTOL</v>
          </cell>
          <cell r="C57" t="str">
            <v>Апекс Капитал ҮЦК</v>
          </cell>
          <cell r="D57">
            <v>4673474</v>
          </cell>
          <cell r="E57">
            <v>1454355093.72</v>
          </cell>
          <cell r="F57">
            <v>3387417</v>
          </cell>
          <cell r="G57">
            <v>971613669.64999998</v>
          </cell>
          <cell r="H57">
            <v>2425968763.3699999</v>
          </cell>
          <cell r="I57">
            <v>182</v>
          </cell>
          <cell r="J57">
            <v>31671012</v>
          </cell>
          <cell r="K57">
            <v>0</v>
          </cell>
          <cell r="L57">
            <v>0</v>
          </cell>
          <cell r="M57">
            <v>31671012</v>
          </cell>
          <cell r="N57">
            <v>342839</v>
          </cell>
          <cell r="O57">
            <v>279413785</v>
          </cell>
          <cell r="P57">
            <v>0</v>
          </cell>
          <cell r="Q57">
            <v>0</v>
          </cell>
          <cell r="R57">
            <v>279413785</v>
          </cell>
        </row>
        <row r="58">
          <cell r="B58" t="str">
            <v>UNDR</v>
          </cell>
          <cell r="C58" t="str">
            <v>Өндөрхаан инвест ХХК</v>
          </cell>
          <cell r="D58">
            <v>2720</v>
          </cell>
          <cell r="E58">
            <v>1567930</v>
          </cell>
          <cell r="F58">
            <v>8449</v>
          </cell>
          <cell r="G58">
            <v>6484216</v>
          </cell>
          <cell r="H58">
            <v>8052146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375</v>
          </cell>
          <cell r="O58">
            <v>305625</v>
          </cell>
          <cell r="P58">
            <v>0</v>
          </cell>
          <cell r="Q58">
            <v>0</v>
          </cell>
          <cell r="R58">
            <v>305625</v>
          </cell>
        </row>
        <row r="59">
          <cell r="B59" t="str">
            <v>ZGB</v>
          </cell>
          <cell r="C59" t="str">
            <v>Таван Богд Капитал ХХК</v>
          </cell>
          <cell r="D59">
            <v>910822</v>
          </cell>
          <cell r="E59">
            <v>254773888.12</v>
          </cell>
          <cell r="F59">
            <v>6161</v>
          </cell>
          <cell r="G59">
            <v>5414500</v>
          </cell>
          <cell r="H59">
            <v>260188388.12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2161686</v>
          </cell>
          <cell r="O59">
            <v>1761774090</v>
          </cell>
          <cell r="P59">
            <v>0</v>
          </cell>
          <cell r="Q59">
            <v>0</v>
          </cell>
          <cell r="R59">
            <v>1761774090</v>
          </cell>
        </row>
        <row r="60">
          <cell r="B60" t="str">
            <v>ZRGD</v>
          </cell>
          <cell r="C60" t="str">
            <v>Зэргэд ХХК</v>
          </cell>
          <cell r="D60">
            <v>46673</v>
          </cell>
          <cell r="E60">
            <v>15659304.16</v>
          </cell>
          <cell r="F60">
            <v>136343</v>
          </cell>
          <cell r="G60">
            <v>55234150.240000002</v>
          </cell>
          <cell r="H60">
            <v>70893454.400000006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7862</v>
          </cell>
          <cell r="O60">
            <v>6407530</v>
          </cell>
          <cell r="P60">
            <v>0</v>
          </cell>
          <cell r="Q60">
            <v>0</v>
          </cell>
          <cell r="R60">
            <v>6407530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/>
          <cell r="Y9"/>
          <cell r="Z9"/>
          <cell r="AA9"/>
          <cell r="AB9"/>
          <cell r="AC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/>
          <cell r="Y10"/>
          <cell r="Z10"/>
          <cell r="AA10"/>
          <cell r="AB10"/>
          <cell r="AC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/>
          <cell r="Y11"/>
          <cell r="Z11"/>
          <cell r="AA11"/>
          <cell r="AB11"/>
          <cell r="AC11"/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/>
          <cell r="L12"/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/>
          <cell r="Y12"/>
          <cell r="Z12"/>
          <cell r="AA12"/>
          <cell r="AB12"/>
          <cell r="AC12"/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/>
          <cell r="Y13"/>
          <cell r="Z13"/>
          <cell r="AA13"/>
          <cell r="AB13"/>
          <cell r="AC13"/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/>
          <cell r="Y14"/>
          <cell r="Z14"/>
          <cell r="AA14"/>
          <cell r="AB14"/>
          <cell r="AC14"/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/>
          <cell r="L15"/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/>
          <cell r="Y15"/>
          <cell r="Z15"/>
          <cell r="AA15"/>
          <cell r="AB15"/>
          <cell r="AC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/>
          <cell r="Y16"/>
          <cell r="Z16"/>
          <cell r="AA16"/>
          <cell r="AB16"/>
          <cell r="AC16"/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/>
          <cell r="L17"/>
          <cell r="M17">
            <v>200000</v>
          </cell>
          <cell r="N17"/>
          <cell r="O17"/>
          <cell r="P17"/>
          <cell r="Q17"/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/>
          <cell r="Y17"/>
          <cell r="Z17"/>
          <cell r="AA17"/>
          <cell r="AB17"/>
          <cell r="AC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/>
          <cell r="Y18"/>
          <cell r="Z18"/>
          <cell r="AA18"/>
          <cell r="AB18"/>
          <cell r="AC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/>
          <cell r="Y19"/>
          <cell r="Z19"/>
          <cell r="AA19"/>
          <cell r="AB19"/>
          <cell r="AC19"/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/>
          <cell r="L20"/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/>
          <cell r="Y20"/>
          <cell r="Z20"/>
          <cell r="AA20"/>
          <cell r="AB20"/>
          <cell r="AC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/>
          <cell r="L21"/>
          <cell r="M21">
            <v>2214100</v>
          </cell>
          <cell r="N21"/>
          <cell r="O21"/>
          <cell r="P21"/>
          <cell r="Q21"/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/>
          <cell r="Y21"/>
          <cell r="Z21"/>
          <cell r="AA21"/>
          <cell r="AB21"/>
          <cell r="AC21"/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/>
          <cell r="Y22"/>
          <cell r="Z22"/>
          <cell r="AA22"/>
          <cell r="AB22"/>
          <cell r="AC22"/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/>
          <cell r="Y23"/>
          <cell r="Z23"/>
          <cell r="AA23"/>
          <cell r="AB23"/>
          <cell r="AC23"/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/>
          <cell r="Y24"/>
          <cell r="Z24"/>
          <cell r="AA24"/>
          <cell r="AB24"/>
          <cell r="AC24"/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/>
          <cell r="Y25"/>
          <cell r="Z25"/>
          <cell r="AA25"/>
          <cell r="AB25"/>
          <cell r="AC25"/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/>
          <cell r="J26"/>
          <cell r="K26"/>
          <cell r="L26"/>
          <cell r="M26">
            <v>0</v>
          </cell>
          <cell r="N26">
            <v>1130</v>
          </cell>
          <cell r="O26">
            <v>129950</v>
          </cell>
          <cell r="P26"/>
          <cell r="Q26"/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/>
          <cell r="Z26"/>
          <cell r="AA26"/>
          <cell r="AB26"/>
          <cell r="AC26"/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/>
          <cell r="Y27"/>
          <cell r="Z27"/>
          <cell r="AA27"/>
          <cell r="AB27"/>
          <cell r="AC27"/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/>
          <cell r="Y28"/>
          <cell r="Z28"/>
          <cell r="AA28"/>
          <cell r="AB28"/>
          <cell r="AC28"/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/>
          <cell r="Y29"/>
          <cell r="Z29"/>
          <cell r="AA29"/>
          <cell r="AB29"/>
          <cell r="AC29"/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/>
          <cell r="Y30"/>
          <cell r="Z30"/>
          <cell r="AA30"/>
          <cell r="AB30"/>
          <cell r="AC30"/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/>
          <cell r="L31"/>
          <cell r="M31">
            <v>7802700</v>
          </cell>
          <cell r="N31"/>
          <cell r="O31"/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/>
          <cell r="Y31"/>
          <cell r="Z31"/>
          <cell r="AA31"/>
          <cell r="AB31"/>
          <cell r="AC31"/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/>
          <cell r="J32"/>
          <cell r="K32"/>
          <cell r="L32"/>
          <cell r="M32">
            <v>0</v>
          </cell>
          <cell r="N32">
            <v>5000</v>
          </cell>
          <cell r="O32">
            <v>525050</v>
          </cell>
          <cell r="P32"/>
          <cell r="Q32"/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/>
          <cell r="Y32"/>
          <cell r="Z32"/>
          <cell r="AA32"/>
          <cell r="AB32"/>
          <cell r="AC32"/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/>
          <cell r="L33"/>
          <cell r="M33">
            <v>5266600</v>
          </cell>
          <cell r="N33"/>
          <cell r="O33"/>
          <cell r="P33"/>
          <cell r="Q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/>
          <cell r="Y33"/>
          <cell r="Z33"/>
          <cell r="AA33"/>
          <cell r="AB33"/>
          <cell r="AC33"/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/>
          <cell r="L34"/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/>
          <cell r="Y34"/>
          <cell r="Z34"/>
          <cell r="AA34"/>
          <cell r="AB34"/>
          <cell r="AC34"/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/>
          <cell r="Y35"/>
          <cell r="Z35"/>
          <cell r="AA35"/>
          <cell r="AB35"/>
          <cell r="AC35"/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/>
          <cell r="L36"/>
          <cell r="M36">
            <v>2070000</v>
          </cell>
          <cell r="N36"/>
          <cell r="O36"/>
          <cell r="P36"/>
          <cell r="Q36"/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/>
          <cell r="Y36"/>
          <cell r="Z36"/>
          <cell r="AA36"/>
          <cell r="AB36"/>
          <cell r="AC36"/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/>
          <cell r="L37"/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/>
          <cell r="Y37"/>
          <cell r="Z37"/>
          <cell r="AA37"/>
          <cell r="AB37"/>
          <cell r="AC37"/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/>
          <cell r="L38"/>
          <cell r="M38">
            <v>845600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/>
          <cell r="Y38"/>
          <cell r="Z38"/>
          <cell r="AA38"/>
          <cell r="AB38"/>
          <cell r="AC38"/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/>
          <cell r="L39"/>
          <cell r="M39">
            <v>7567900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/>
          <cell r="Y39"/>
          <cell r="Z39"/>
          <cell r="AA39"/>
          <cell r="AB39"/>
          <cell r="AC39"/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/>
          <cell r="Y40"/>
          <cell r="Z40"/>
          <cell r="AA40"/>
          <cell r="AB40"/>
          <cell r="AC40"/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/>
          <cell r="Y41"/>
          <cell r="Z41"/>
          <cell r="AA41"/>
          <cell r="AB41"/>
          <cell r="AC41"/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/>
          <cell r="Y42"/>
          <cell r="Z42"/>
          <cell r="AA42"/>
          <cell r="AB42"/>
          <cell r="AC42"/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/>
          <cell r="Y43"/>
          <cell r="Z43"/>
          <cell r="AA43"/>
          <cell r="AB43"/>
          <cell r="AC43"/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/>
          <cell r="Y44"/>
          <cell r="Z44"/>
          <cell r="AA44"/>
          <cell r="AB44"/>
          <cell r="AC44"/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/>
          <cell r="L45"/>
          <cell r="M45">
            <v>3261800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/>
          <cell r="Y45"/>
          <cell r="Z45"/>
          <cell r="AA45"/>
          <cell r="AB45"/>
          <cell r="AC45"/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/>
          <cell r="J46"/>
          <cell r="K46"/>
          <cell r="L46"/>
          <cell r="M46">
            <v>0</v>
          </cell>
          <cell r="N46">
            <v>10050</v>
          </cell>
          <cell r="O46">
            <v>1055300.5</v>
          </cell>
          <cell r="P46"/>
          <cell r="Q46"/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/>
          <cell r="Y46"/>
          <cell r="Z46"/>
          <cell r="AA46"/>
          <cell r="AB46"/>
          <cell r="AC46"/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/>
          <cell r="L47"/>
          <cell r="M47">
            <v>9821800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/>
          <cell r="Y47"/>
          <cell r="Z47"/>
          <cell r="AA47"/>
          <cell r="AB47"/>
          <cell r="AC47"/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/>
          <cell r="L48"/>
          <cell r="M48">
            <v>1529900</v>
          </cell>
          <cell r="N48"/>
          <cell r="O48"/>
          <cell r="P48"/>
          <cell r="Q48"/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/>
          <cell r="Y48"/>
          <cell r="Z48"/>
          <cell r="AA48"/>
          <cell r="AB48"/>
          <cell r="AC48"/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/>
          <cell r="L49"/>
          <cell r="M49">
            <v>835400</v>
          </cell>
          <cell r="N49"/>
          <cell r="O49"/>
          <cell r="P49"/>
          <cell r="Q49"/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/>
          <cell r="Y49"/>
          <cell r="Z49"/>
          <cell r="AA49"/>
          <cell r="AB49"/>
          <cell r="AC49"/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/>
          <cell r="Y50"/>
          <cell r="Z50"/>
          <cell r="AA50"/>
          <cell r="AB50"/>
          <cell r="AC50"/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/>
          <cell r="L51"/>
          <cell r="M51">
            <v>100000</v>
          </cell>
          <cell r="N51"/>
          <cell r="O51"/>
          <cell r="P51"/>
          <cell r="Q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/>
          <cell r="Y51"/>
          <cell r="Z51"/>
          <cell r="AA51"/>
          <cell r="AB51"/>
          <cell r="AC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/>
          <cell r="Y52"/>
          <cell r="Z52"/>
          <cell r="AA52"/>
          <cell r="AB52"/>
          <cell r="AC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/>
          <cell r="L54"/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/>
          <cell r="AA54"/>
          <cell r="AB54"/>
          <cell r="AC54"/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/>
          <cell r="L56"/>
          <cell r="M56">
            <v>2066200</v>
          </cell>
          <cell r="N56"/>
          <cell r="O56"/>
          <cell r="P56"/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/>
          <cell r="Y56"/>
          <cell r="Z56"/>
          <cell r="AA56"/>
          <cell r="AB56"/>
          <cell r="AC56"/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/>
          <cell r="L57"/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/>
          <cell r="Y57"/>
          <cell r="Z57"/>
          <cell r="AA57"/>
          <cell r="AB57"/>
          <cell r="AC57"/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/>
          <cell r="L58"/>
          <cell r="M58">
            <v>8468100</v>
          </cell>
          <cell r="N58"/>
          <cell r="O58"/>
          <cell r="P58"/>
          <cell r="Q58"/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/>
          <cell r="Y58"/>
          <cell r="Z58"/>
          <cell r="AA58"/>
          <cell r="AB58"/>
          <cell r="AC58"/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/>
          <cell r="L59"/>
          <cell r="M59">
            <v>76478300</v>
          </cell>
          <cell r="N59">
            <v>11320</v>
          </cell>
          <cell r="O59">
            <v>1280175</v>
          </cell>
          <cell r="P59"/>
          <cell r="Q59"/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/>
          <cell r="Y59"/>
          <cell r="Z59"/>
          <cell r="AA59"/>
          <cell r="AB59"/>
          <cell r="AC59"/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/>
          <cell r="L60"/>
          <cell r="M60">
            <v>225700</v>
          </cell>
          <cell r="N60"/>
          <cell r="O60"/>
          <cell r="P60"/>
          <cell r="Q60"/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/>
          <cell r="Y60"/>
          <cell r="Z60"/>
          <cell r="AA60"/>
          <cell r="AB60"/>
          <cell r="AC60"/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/>
          <cell r="Y61"/>
          <cell r="Z61"/>
          <cell r="AA61"/>
          <cell r="AB61"/>
          <cell r="AC61"/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/>
          <cell r="L62"/>
          <cell r="M62">
            <v>3236100</v>
          </cell>
          <cell r="N62"/>
          <cell r="O62"/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/>
          <cell r="Y62"/>
          <cell r="Z62"/>
          <cell r="AA62"/>
          <cell r="AB62"/>
          <cell r="AC62"/>
        </row>
        <row r="63">
          <cell r="B63" t="str">
            <v>нийт</v>
          </cell>
          <cell r="C63"/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/>
          <cell r="E64"/>
          <cell r="F64"/>
          <cell r="G64"/>
          <cell r="H64"/>
          <cell r="Z64"/>
          <cell r="AA64"/>
          <cell r="AB64"/>
          <cell r="AC64"/>
        </row>
        <row r="65">
          <cell r="D65"/>
          <cell r="E65"/>
          <cell r="F65"/>
          <cell r="G65"/>
          <cell r="H65">
            <v>5785957304.6400003</v>
          </cell>
          <cell r="R65">
            <v>430211399.19999999</v>
          </cell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Z66"/>
          <cell r="AA66"/>
          <cell r="AB66"/>
          <cell r="AC66"/>
        </row>
        <row r="67">
          <cell r="D67"/>
          <cell r="E67"/>
          <cell r="F67"/>
          <cell r="G67"/>
          <cell r="H67">
            <v>0</v>
          </cell>
          <cell r="L67">
            <v>845600</v>
          </cell>
          <cell r="R67">
            <v>0</v>
          </cell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Z68"/>
          <cell r="AA68"/>
          <cell r="AB68"/>
          <cell r="AC68"/>
        </row>
        <row r="69">
          <cell r="D69"/>
          <cell r="E69"/>
          <cell r="F69"/>
          <cell r="G69"/>
          <cell r="H69"/>
          <cell r="Z69"/>
          <cell r="AA69"/>
          <cell r="AB69"/>
          <cell r="AC69"/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3880314229.3699999</v>
          </cell>
          <cell r="H16">
            <v>0</v>
          </cell>
          <cell r="I16">
            <v>274127170</v>
          </cell>
          <cell r="J16">
            <v>0</v>
          </cell>
          <cell r="K16">
            <v>78000000</v>
          </cell>
          <cell r="L16">
            <v>4232441399.3699999</v>
          </cell>
          <cell r="M16">
            <v>722742480984.07007</v>
          </cell>
          <cell r="N16">
            <v>0.31497902361622954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>
            <v>0</v>
          </cell>
          <cell r="G17">
            <v>51179212278.82</v>
          </cell>
          <cell r="H17">
            <v>0</v>
          </cell>
          <cell r="I17">
            <v>156710914.40000001</v>
          </cell>
          <cell r="J17">
            <v>0</v>
          </cell>
          <cell r="K17">
            <v>92400000</v>
          </cell>
          <cell r="L17">
            <v>51428323193.220001</v>
          </cell>
          <cell r="M17">
            <v>264580798149.53998</v>
          </cell>
          <cell r="N17">
            <v>0.11530718570087987</v>
          </cell>
        </row>
        <row r="18">
          <cell r="B18" t="str">
            <v>MNET</v>
          </cell>
          <cell r="C18" t="str">
            <v>"АРД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18550375234.489998</v>
          </cell>
          <cell r="H18">
            <v>0</v>
          </cell>
          <cell r="I18">
            <v>39056224</v>
          </cell>
          <cell r="J18">
            <v>0</v>
          </cell>
          <cell r="K18">
            <v>0</v>
          </cell>
          <cell r="L18">
            <v>18589431458.489998</v>
          </cell>
          <cell r="M18">
            <v>194120937827.60999</v>
          </cell>
          <cell r="N18">
            <v>8.4600013240061722E-2</v>
          </cell>
        </row>
        <row r="19">
          <cell r="B19" t="str">
            <v>GLMT</v>
          </cell>
          <cell r="C19" t="str">
            <v>"ГОЛОМТ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1399655024.5599999</v>
          </cell>
          <cell r="H19">
            <v>0</v>
          </cell>
          <cell r="I19">
            <v>2229542892</v>
          </cell>
          <cell r="J19">
            <v>0</v>
          </cell>
          <cell r="K19">
            <v>0</v>
          </cell>
          <cell r="L19">
            <v>3629197916.5599999</v>
          </cell>
          <cell r="M19">
            <v>488936870445.03003</v>
          </cell>
          <cell r="N19">
            <v>0.21308399895500937</v>
          </cell>
        </row>
        <row r="20">
          <cell r="B20" t="str">
            <v>BULG</v>
          </cell>
          <cell r="C20" t="str">
            <v>"БУЛГАН БРОКЕР ҮЦК" ХХК</v>
          </cell>
          <cell r="D20" t="str">
            <v>●</v>
          </cell>
          <cell r="E20">
            <v>0</v>
          </cell>
          <cell r="F20">
            <v>0</v>
          </cell>
          <cell r="G20">
            <v>21671049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21671049</v>
          </cell>
          <cell r="M20">
            <v>311150983830.5</v>
          </cell>
          <cell r="N20">
            <v>0.13560297846435881</v>
          </cell>
        </row>
        <row r="21">
          <cell r="B21" t="str">
            <v>MIBG</v>
          </cell>
          <cell r="C21" t="str">
            <v>"ЭМ АЙ БИ ЖИ ХХК ҮЦК"</v>
          </cell>
          <cell r="D21" t="str">
            <v>●</v>
          </cell>
          <cell r="E21">
            <v>0</v>
          </cell>
          <cell r="F21">
            <v>0</v>
          </cell>
          <cell r="G21">
            <v>7653065091.7399998</v>
          </cell>
          <cell r="H21">
            <v>0</v>
          </cell>
          <cell r="I21">
            <v>0</v>
          </cell>
          <cell r="J21">
            <v>0</v>
          </cell>
          <cell r="K21">
            <v>1000000000</v>
          </cell>
          <cell r="L21">
            <v>8653065091.7399998</v>
          </cell>
          <cell r="M21">
            <v>105278140654.05002</v>
          </cell>
          <cell r="N21">
            <v>4.5881357224490646E-2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>
            <v>0</v>
          </cell>
          <cell r="G22">
            <v>8596477.9900000002</v>
          </cell>
          <cell r="H22">
            <v>0</v>
          </cell>
          <cell r="I22">
            <v>142101620</v>
          </cell>
          <cell r="J22">
            <v>0</v>
          </cell>
          <cell r="K22">
            <v>7505800000</v>
          </cell>
          <cell r="L22">
            <v>7656498097.9899998</v>
          </cell>
          <cell r="M22">
            <v>42477956808.389999</v>
          </cell>
          <cell r="N22">
            <v>1.8512354971167041E-2</v>
          </cell>
        </row>
        <row r="23">
          <cell r="B23" t="str">
            <v>LFTI</v>
          </cell>
          <cell r="C23" t="str">
            <v>"ЛАЙФТАЙМ ИНВЕСТМЕНТ ҮЦК" ХХК</v>
          </cell>
          <cell r="D23" t="str">
            <v>●</v>
          </cell>
          <cell r="E23" t="str">
            <v>●</v>
          </cell>
          <cell r="F23">
            <v>0</v>
          </cell>
          <cell r="G23">
            <v>47846588.07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47846588.07</v>
          </cell>
          <cell r="M23">
            <v>22997973832.68</v>
          </cell>
          <cell r="N23">
            <v>1.0022766799463673E-2</v>
          </cell>
        </row>
        <row r="24">
          <cell r="B24" t="str">
            <v>TNGR</v>
          </cell>
          <cell r="C24" t="str">
            <v>"ТЭНГЭР КАПИТАЛ 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40137689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40137689</v>
          </cell>
          <cell r="M24">
            <v>21672338314.549999</v>
          </cell>
          <cell r="N24">
            <v>9.4450404416563122E-3</v>
          </cell>
        </row>
        <row r="25">
          <cell r="B25" t="str">
            <v>STIN</v>
          </cell>
          <cell r="C25" t="str">
            <v>"СТАНДАРТ ИНВЕСТМЕНТ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1827089403.5899999</v>
          </cell>
          <cell r="H25">
            <v>0</v>
          </cell>
          <cell r="I25">
            <v>1424610</v>
          </cell>
          <cell r="J25">
            <v>0</v>
          </cell>
          <cell r="K25">
            <v>0</v>
          </cell>
          <cell r="L25">
            <v>1828514013.5899999</v>
          </cell>
          <cell r="M25">
            <v>20625848022.950001</v>
          </cell>
          <cell r="N25">
            <v>8.9889686056363449E-3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3182058954.4000001</v>
          </cell>
          <cell r="H26">
            <v>0</v>
          </cell>
          <cell r="I26">
            <v>25698862.399999999</v>
          </cell>
          <cell r="J26">
            <v>0</v>
          </cell>
          <cell r="K26">
            <v>0</v>
          </cell>
          <cell r="L26">
            <v>3207757816.8000002</v>
          </cell>
          <cell r="M26">
            <v>18337127866.719997</v>
          </cell>
          <cell r="N26">
            <v>7.9915195015535876E-3</v>
          </cell>
        </row>
        <row r="27">
          <cell r="B27" t="str">
            <v>ARD</v>
          </cell>
          <cell r="C27" t="str">
            <v>"ӨЛЗИЙ ЭНД КО КАПИТАЛ ҮЦК" ХХК</v>
          </cell>
          <cell r="D27" t="str">
            <v>●</v>
          </cell>
          <cell r="E27" t="str">
            <v>●</v>
          </cell>
          <cell r="F27">
            <v>0</v>
          </cell>
          <cell r="G27">
            <v>828944743.87</v>
          </cell>
          <cell r="H27">
            <v>0</v>
          </cell>
          <cell r="I27">
            <v>900000</v>
          </cell>
          <cell r="J27">
            <v>0</v>
          </cell>
          <cell r="K27">
            <v>0</v>
          </cell>
          <cell r="L27">
            <v>829844743.87</v>
          </cell>
          <cell r="M27">
            <v>20258151498.860001</v>
          </cell>
          <cell r="N27">
            <v>8.8287224665312292E-3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E28">
            <v>0</v>
          </cell>
          <cell r="F28">
            <v>0</v>
          </cell>
          <cell r="G28">
            <v>1424939966.6900001</v>
          </cell>
          <cell r="H28">
            <v>0</v>
          </cell>
          <cell r="I28">
            <v>0</v>
          </cell>
          <cell r="J28">
            <v>0</v>
          </cell>
          <cell r="K28">
            <v>22000000</v>
          </cell>
          <cell r="L28">
            <v>1446939966.6900001</v>
          </cell>
          <cell r="M28">
            <v>14379767425.42</v>
          </cell>
          <cell r="N28">
            <v>6.2668588365253223E-3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E29">
            <v>0</v>
          </cell>
          <cell r="F29" t="str">
            <v>●</v>
          </cell>
          <cell r="G29">
            <v>517253419.53999996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517253419.53999996</v>
          </cell>
          <cell r="M29">
            <v>10252934637.470001</v>
          </cell>
          <cell r="N29">
            <v>4.468340282024327E-3</v>
          </cell>
        </row>
        <row r="30">
          <cell r="B30" t="str">
            <v>ZGB</v>
          </cell>
          <cell r="C30" t="str">
            <v>"ЗЭТ ЖИ БИ ҮЦК" ХХК</v>
          </cell>
          <cell r="D30" t="str">
            <v>●</v>
          </cell>
          <cell r="E30">
            <v>0</v>
          </cell>
          <cell r="F30">
            <v>0</v>
          </cell>
          <cell r="G30">
            <v>355203616.13</v>
          </cell>
          <cell r="H30">
            <v>0</v>
          </cell>
          <cell r="I30">
            <v>10000000</v>
          </cell>
          <cell r="J30">
            <v>0</v>
          </cell>
          <cell r="K30">
            <v>2500000000</v>
          </cell>
          <cell r="L30">
            <v>2865203616.1300001</v>
          </cell>
          <cell r="M30">
            <v>7544022354.0200005</v>
          </cell>
          <cell r="N30">
            <v>3.2877668847870077E-3</v>
          </cell>
        </row>
        <row r="31">
          <cell r="B31" t="str">
            <v>BZIN</v>
          </cell>
          <cell r="C31" t="str">
            <v>"МИРЭ ЭССЭТ СЕКЬЮРИТИС МОНГОЛ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462252694.00999999</v>
          </cell>
          <cell r="H31">
            <v>0</v>
          </cell>
          <cell r="I31">
            <v>26780309</v>
          </cell>
          <cell r="J31">
            <v>0</v>
          </cell>
          <cell r="K31">
            <v>100000000</v>
          </cell>
          <cell r="L31">
            <v>589033003.00999999</v>
          </cell>
          <cell r="M31">
            <v>5129114334.420001</v>
          </cell>
          <cell r="N31">
            <v>2.2353237391994777E-3</v>
          </cell>
        </row>
        <row r="32">
          <cell r="B32" t="str">
            <v>RISM</v>
          </cell>
          <cell r="C32" t="str">
            <v>"РАЙНОС ИНВЕСТМЕНТ ҮЦК" ХХК</v>
          </cell>
          <cell r="D32" t="str">
            <v>●</v>
          </cell>
          <cell r="E32">
            <v>0</v>
          </cell>
          <cell r="F32" t="str">
            <v>●</v>
          </cell>
          <cell r="G32">
            <v>256561617</v>
          </cell>
          <cell r="H32">
            <v>0</v>
          </cell>
          <cell r="I32">
            <v>15778100</v>
          </cell>
          <cell r="J32">
            <v>0</v>
          </cell>
          <cell r="K32">
            <v>601800000</v>
          </cell>
          <cell r="L32">
            <v>874139717</v>
          </cell>
          <cell r="M32">
            <v>4180384576.9899998</v>
          </cell>
          <cell r="N32">
            <v>1.8218570058422744E-3</v>
          </cell>
        </row>
        <row r="33">
          <cell r="B33" t="str">
            <v>GAUL</v>
          </cell>
          <cell r="C33" t="str">
            <v>"ГАҮЛИ ҮЦК" ХХК</v>
          </cell>
          <cell r="D33" t="str">
            <v>●</v>
          </cell>
          <cell r="E33" t="str">
            <v>●</v>
          </cell>
          <cell r="F33">
            <v>0</v>
          </cell>
          <cell r="G33">
            <v>216225559.34</v>
          </cell>
          <cell r="H33">
            <v>0</v>
          </cell>
          <cell r="I33">
            <v>10600000</v>
          </cell>
          <cell r="J33">
            <v>0</v>
          </cell>
          <cell r="K33">
            <v>100000000</v>
          </cell>
          <cell r="L33">
            <v>326825559.34000003</v>
          </cell>
          <cell r="M33">
            <v>2449647218.5599999</v>
          </cell>
          <cell r="N33">
            <v>1.0675828658302537E-3</v>
          </cell>
        </row>
        <row r="34">
          <cell r="B34" t="str">
            <v>GDSC</v>
          </cell>
          <cell r="C34" t="str">
            <v>"ГҮҮДСЕК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184741667.16</v>
          </cell>
          <cell r="H34">
            <v>0</v>
          </cell>
          <cell r="I34">
            <v>99987224</v>
          </cell>
          <cell r="J34">
            <v>0</v>
          </cell>
          <cell r="K34">
            <v>0</v>
          </cell>
          <cell r="L34">
            <v>284728891.15999997</v>
          </cell>
          <cell r="M34">
            <v>3015214818.98</v>
          </cell>
          <cell r="N34">
            <v>1.3140633692686448E-3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349169381.88999999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349169381.88999999</v>
          </cell>
          <cell r="M35">
            <v>2106324033.3299999</v>
          </cell>
          <cell r="N35">
            <v>9.1795889254267439E-4</v>
          </cell>
        </row>
        <row r="36">
          <cell r="B36" t="str">
            <v>ZRGD</v>
          </cell>
          <cell r="C36" t="str">
            <v>"ЗЭРГЭД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161058054.10000002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161058054.10000002</v>
          </cell>
          <cell r="M36">
            <v>1463998602.0799999</v>
          </cell>
          <cell r="N36">
            <v>6.3802649268771439E-4</v>
          </cell>
        </row>
        <row r="37">
          <cell r="B37" t="str">
            <v>MSEC</v>
          </cell>
          <cell r="C37" t="str">
            <v>"МОНСЕК ҮЦК" ХХК</v>
          </cell>
          <cell r="D37" t="str">
            <v>●</v>
          </cell>
          <cell r="E37">
            <v>0</v>
          </cell>
          <cell r="F37">
            <v>0</v>
          </cell>
          <cell r="G37">
            <v>98772228.210000008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98772228.210000008</v>
          </cell>
          <cell r="M37">
            <v>1408937555.45</v>
          </cell>
          <cell r="N37">
            <v>6.1403029049521133E-4</v>
          </cell>
        </row>
        <row r="38">
          <cell r="B38" t="str">
            <v>TCHB</v>
          </cell>
          <cell r="C38" t="str">
            <v>"ТУЛГАТ ЧАНДМАНЬ БАЯН 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178851310.94999999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178851310.94999999</v>
          </cell>
          <cell r="M38">
            <v>979311166.61000013</v>
          </cell>
          <cell r="N38">
            <v>4.2679444365203615E-4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140991350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140991350</v>
          </cell>
          <cell r="M39">
            <v>969804936.92999995</v>
          </cell>
          <cell r="N39">
            <v>4.2265152550116013E-4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F40">
            <v>0</v>
          </cell>
          <cell r="G40">
            <v>39650107.799999997</v>
          </cell>
          <cell r="H40">
            <v>0</v>
          </cell>
          <cell r="I40">
            <v>20225351</v>
          </cell>
          <cell r="J40">
            <v>0</v>
          </cell>
          <cell r="K40">
            <v>0</v>
          </cell>
          <cell r="L40">
            <v>59875458.799999997</v>
          </cell>
          <cell r="M40">
            <v>877291848.88999999</v>
          </cell>
          <cell r="N40">
            <v>3.8233331685942439E-4</v>
          </cell>
        </row>
        <row r="41">
          <cell r="B41" t="str">
            <v>DRBR</v>
          </cell>
          <cell r="C41" t="str">
            <v>"ДАРХАН БРОКЕР ҮЦК" ХХК</v>
          </cell>
          <cell r="D41" t="str">
            <v>●</v>
          </cell>
          <cell r="E41">
            <v>0</v>
          </cell>
          <cell r="F41">
            <v>0</v>
          </cell>
          <cell r="G41">
            <v>56863684.459999993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56863684.459999993</v>
          </cell>
          <cell r="M41">
            <v>729010274.1500001</v>
          </cell>
          <cell r="N41">
            <v>3.1771059595849042E-4</v>
          </cell>
        </row>
        <row r="42">
          <cell r="B42" t="str">
            <v>MSDQ</v>
          </cell>
          <cell r="C42" t="str">
            <v>"МАСДАК ҮНЭТ ЦААСНЫ КОМПАНИ" ХХК</v>
          </cell>
          <cell r="D42" t="str">
            <v>●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483646267.94999999</v>
          </cell>
          <cell r="N42">
            <v>2.1077829692133732E-4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38890330.409999996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38890330.409999996</v>
          </cell>
          <cell r="M43">
            <v>466962839.30999994</v>
          </cell>
          <cell r="N43">
            <v>2.0350747750521106E-4</v>
          </cell>
        </row>
        <row r="44">
          <cell r="B44" t="str">
            <v>ALTN</v>
          </cell>
          <cell r="C44" t="str">
            <v>"АЛТАН ХОРОМСОГ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7257185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7257185</v>
          </cell>
          <cell r="M44">
            <v>449035848</v>
          </cell>
          <cell r="N44">
            <v>1.9569469996996488E-4</v>
          </cell>
        </row>
        <row r="45">
          <cell r="B45" t="str">
            <v>BLMB</v>
          </cell>
          <cell r="C45" t="str">
            <v xml:space="preserve">"БЛҮМСБЮРИ СЕКЮРИТИЕС ҮЦК" ХХК </v>
          </cell>
          <cell r="D45" t="str">
            <v>●</v>
          </cell>
          <cell r="E45">
            <v>0</v>
          </cell>
          <cell r="F45">
            <v>0</v>
          </cell>
          <cell r="G45">
            <v>26579823.100000001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26579823.100000001</v>
          </cell>
          <cell r="M45">
            <v>463702756.31</v>
          </cell>
          <cell r="N45">
            <v>2.0208669792290437E-4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E46">
            <v>0</v>
          </cell>
          <cell r="F46">
            <v>0</v>
          </cell>
          <cell r="G46">
            <v>56329981.859999999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56329981.859999999</v>
          </cell>
          <cell r="M46">
            <v>446535131.28000003</v>
          </cell>
          <cell r="N46">
            <v>1.9460486046069198E-4</v>
          </cell>
        </row>
        <row r="47">
          <cell r="B47" t="str">
            <v>TABO</v>
          </cell>
          <cell r="C47" t="str">
            <v>"ТАВАН БОГД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140794020.97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140794020.97</v>
          </cell>
          <cell r="M47">
            <v>389775432.94</v>
          </cell>
          <cell r="N47">
            <v>1.6986836740227581E-4</v>
          </cell>
        </row>
        <row r="48">
          <cell r="B48" t="str">
            <v>DELG</v>
          </cell>
          <cell r="C48" t="str">
            <v>"ДЭЛГЭРХАНГАЙ СЕКЮРИТИЗ ҮЦК" ХХК</v>
          </cell>
          <cell r="D48" t="str">
            <v>●</v>
          </cell>
          <cell r="E48">
            <v>0</v>
          </cell>
          <cell r="F48">
            <v>0</v>
          </cell>
          <cell r="G48">
            <v>47935138.399999999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47935138.399999999</v>
          </cell>
          <cell r="M48">
            <v>274349560.52999997</v>
          </cell>
          <cell r="N48">
            <v>1.1956451845423723E-4</v>
          </cell>
        </row>
        <row r="49">
          <cell r="B49" t="str">
            <v>CTRL</v>
          </cell>
          <cell r="C49" t="str">
            <v>"ЦЕНТРАЛ СЕКЬЮРИТИЙЗ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8745233.6999999993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8745233.6999999993</v>
          </cell>
          <cell r="M49">
            <v>227273855.94999999</v>
          </cell>
          <cell r="N49">
            <v>9.9048415063628207E-5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E50">
            <v>0</v>
          </cell>
          <cell r="F50">
            <v>0</v>
          </cell>
          <cell r="G50">
            <v>106661473.14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106661473.14</v>
          </cell>
          <cell r="M50">
            <v>222596642.39000002</v>
          </cell>
          <cell r="N50">
            <v>9.701003459045128E-5</v>
          </cell>
        </row>
        <row r="51">
          <cell r="B51" t="str">
            <v>GNDX</v>
          </cell>
          <cell r="C51" t="str">
            <v>"ГЕНДЕКС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178778648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178778648</v>
          </cell>
          <cell r="M51">
            <v>249700518.80000001</v>
          </cell>
          <cell r="N51">
            <v>1.0882219833128019E-4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91494041.109999999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91494041.109999999</v>
          </cell>
          <cell r="M52">
            <v>269132723.90000004</v>
          </cell>
          <cell r="N52">
            <v>1.1729096438578755E-4</v>
          </cell>
        </row>
        <row r="53">
          <cell r="B53" t="str">
            <v>HUN</v>
          </cell>
          <cell r="C53" t="str">
            <v>"ХҮННҮ ЭМПАЙР ҮЦК" ХХК</v>
          </cell>
          <cell r="D53" t="str">
            <v>●</v>
          </cell>
          <cell r="E53">
            <v>0</v>
          </cell>
          <cell r="F53">
            <v>0</v>
          </cell>
          <cell r="G53">
            <v>4705947.96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4705947.96</v>
          </cell>
          <cell r="M53">
            <v>194988472.06999999</v>
          </cell>
          <cell r="N53">
            <v>8.4978094086021673E-5</v>
          </cell>
        </row>
        <row r="54">
          <cell r="B54" t="str">
            <v>UNDR</v>
          </cell>
          <cell r="C54" t="str">
            <v>"ӨНДӨРХААН ИНВЕСТ ҮЦК" ХХК</v>
          </cell>
          <cell r="D54" t="str">
            <v>●</v>
          </cell>
          <cell r="E54">
            <v>0</v>
          </cell>
          <cell r="F54">
            <v>0</v>
          </cell>
          <cell r="G54">
            <v>21423673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21423673</v>
          </cell>
          <cell r="M54">
            <v>187533293.65000001</v>
          </cell>
          <cell r="N54">
            <v>8.1729046352700273E-5</v>
          </cell>
        </row>
        <row r="55">
          <cell r="B55" t="str">
            <v>SANR</v>
          </cell>
          <cell r="C55" t="str">
            <v>"САНАР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1965787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1965787</v>
          </cell>
          <cell r="M55">
            <v>144100256.92000002</v>
          </cell>
          <cell r="N55">
            <v>6.2800457177651132E-5</v>
          </cell>
        </row>
        <row r="56">
          <cell r="B56" t="str">
            <v>GATR</v>
          </cell>
          <cell r="C56" t="str">
            <v>"ГАЦУУРТ ТРЕЙД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139380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139380</v>
          </cell>
          <cell r="M56">
            <v>128917595.2</v>
          </cell>
          <cell r="N56">
            <v>5.6183688286538286E-5</v>
          </cell>
        </row>
        <row r="57">
          <cell r="B57" t="str">
            <v>SGC</v>
          </cell>
          <cell r="C57" t="str">
            <v>"ЭС ЖИ КАПИТАЛ ҮЦК" ХХК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101251396</v>
          </cell>
          <cell r="N57">
            <v>4.4126458165897044E-5</v>
          </cell>
        </row>
        <row r="58">
          <cell r="B58" t="str">
            <v>MONG</v>
          </cell>
          <cell r="C58" t="str">
            <v>"МОНГОЛ СЕКЮРИТИЕС ҮЦК" ХК</v>
          </cell>
          <cell r="D58" t="str">
            <v>●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84912886</v>
          </cell>
          <cell r="N58">
            <v>3.7005958039576906E-5</v>
          </cell>
        </row>
        <row r="59">
          <cell r="B59" t="str">
            <v>BLAC</v>
          </cell>
          <cell r="C59" t="str">
            <v>"БЛЭКСТОУН ИНТЕРНЭЙШНЛ ҮЦК" ХХК</v>
          </cell>
          <cell r="D59" t="str">
            <v>●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79333334.980000004</v>
          </cell>
          <cell r="N59">
            <v>3.4574329100174248E-5</v>
          </cell>
        </row>
        <row r="60">
          <cell r="B60" t="str">
            <v>SECP</v>
          </cell>
          <cell r="C60" t="str">
            <v>"СИКАП  ҮЦК" ХХК</v>
          </cell>
          <cell r="D60" t="str">
            <v>●</v>
          </cell>
          <cell r="E60" t="str">
            <v>●</v>
          </cell>
          <cell r="F60">
            <v>0</v>
          </cell>
          <cell r="G60">
            <v>4834537.83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4834537.83</v>
          </cell>
          <cell r="M60">
            <v>196355878.28</v>
          </cell>
          <cell r="N60">
            <v>8.557402456505777E-5</v>
          </cell>
        </row>
        <row r="61">
          <cell r="B61" t="str">
            <v>DCF</v>
          </cell>
          <cell r="C61" t="str">
            <v>"ДИ СИ ЭФ ҮЦК" ХХК</v>
          </cell>
          <cell r="D61" t="str">
            <v>●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630239000</v>
          </cell>
          <cell r="N61">
            <v>2.746650018338195E-4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140764446.80000001</v>
          </cell>
          <cell r="N62">
            <v>6.1346674893903098E-5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E63">
            <v>0</v>
          </cell>
          <cell r="F63">
            <v>0</v>
          </cell>
          <cell r="G63">
            <v>11207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11207</v>
          </cell>
          <cell r="M63">
            <v>13457687.859999999</v>
          </cell>
          <cell r="N63">
            <v>5.8650065463195241E-6</v>
          </cell>
        </row>
        <row r="64">
          <cell r="B64" t="str">
            <v>APS</v>
          </cell>
          <cell r="C64" t="str">
            <v>"АЗИА ПАСИФИК СЕКЬЮРИТИС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2621250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2621250</v>
          </cell>
          <cell r="M64">
            <v>43733544.590000004</v>
          </cell>
          <cell r="N64">
            <v>1.9059553764542941E-5</v>
          </cell>
        </row>
        <row r="65">
          <cell r="B65" t="str">
            <v>MOHU</v>
          </cell>
          <cell r="C65" t="str">
            <v>"MОНГОЛ ХУВЬЦАА" ХХК</v>
          </cell>
          <cell r="D65" t="str">
            <v>●</v>
          </cell>
          <cell r="E65">
            <v>0</v>
          </cell>
          <cell r="F65">
            <v>0</v>
          </cell>
          <cell r="G65">
            <v>3592778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3592778</v>
          </cell>
          <cell r="M65">
            <v>16702693.800000001</v>
          </cell>
          <cell r="N65">
            <v>7.279215382111748E-6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3000000</v>
          </cell>
          <cell r="N66">
            <v>1.3074325858943331E-6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73"/>
  <sheetViews>
    <sheetView tabSelected="1" view="pageBreakPreview" topLeftCell="I4" zoomScale="70" zoomScaleNormal="70" zoomScaleSheetLayoutView="70" workbookViewId="0">
      <selection activeCell="M16" sqref="M1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3" style="1" bestFit="1" customWidth="1"/>
    <col min="10" max="10" width="26" style="1" bestFit="1" customWidth="1"/>
    <col min="11" max="11" width="28.140625" style="1" bestFit="1" customWidth="1"/>
    <col min="12" max="12" width="24.85546875" style="1" bestFit="1" customWidth="1"/>
    <col min="13" max="13" width="24.42578125" style="1" customWidth="1"/>
    <col min="14" max="14" width="16.7109375" style="1" customWidth="1"/>
    <col min="15" max="15" width="22.28515625" style="5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7" spans="1:15" x14ac:dyDescent="0.25">
      <c r="I7" s="4"/>
      <c r="J7" s="4"/>
      <c r="K7" s="4"/>
    </row>
    <row r="8" spans="1:15" x14ac:dyDescent="0.25">
      <c r="H8" s="6"/>
      <c r="I8" s="7"/>
      <c r="J8" s="7"/>
      <c r="K8" s="7"/>
      <c r="L8" s="7"/>
    </row>
    <row r="9" spans="1:15" x14ac:dyDescent="0.25">
      <c r="B9" s="8"/>
      <c r="D9" s="39" t="s">
        <v>0</v>
      </c>
      <c r="E9" s="39"/>
      <c r="F9" s="39"/>
      <c r="G9" s="39"/>
      <c r="H9" s="39"/>
      <c r="I9" s="39"/>
      <c r="J9" s="39"/>
      <c r="K9" s="8"/>
      <c r="L9" s="9"/>
      <c r="M9" s="9"/>
      <c r="N9" s="9"/>
    </row>
    <row r="11" spans="1:15" ht="16.5" thickBot="1" x14ac:dyDescent="0.3">
      <c r="L11" s="10"/>
      <c r="M11" s="40" t="s">
        <v>119</v>
      </c>
      <c r="N11" s="40"/>
    </row>
    <row r="12" spans="1:15" x14ac:dyDescent="0.25">
      <c r="A12" s="41" t="s">
        <v>1</v>
      </c>
      <c r="B12" s="43" t="s">
        <v>2</v>
      </c>
      <c r="C12" s="43" t="s">
        <v>3</v>
      </c>
      <c r="D12" s="43" t="s">
        <v>4</v>
      </c>
      <c r="E12" s="43"/>
      <c r="F12" s="43"/>
      <c r="G12" s="45" t="s">
        <v>118</v>
      </c>
      <c r="H12" s="45"/>
      <c r="I12" s="45"/>
      <c r="J12" s="45"/>
      <c r="K12" s="45"/>
      <c r="L12" s="45"/>
      <c r="M12" s="47" t="s">
        <v>5</v>
      </c>
      <c r="N12" s="48"/>
    </row>
    <row r="13" spans="1:15" s="8" customFormat="1" x14ac:dyDescent="0.25">
      <c r="A13" s="42"/>
      <c r="B13" s="44"/>
      <c r="C13" s="44"/>
      <c r="D13" s="44"/>
      <c r="E13" s="44"/>
      <c r="F13" s="44"/>
      <c r="G13" s="46"/>
      <c r="H13" s="46"/>
      <c r="I13" s="46"/>
      <c r="J13" s="46"/>
      <c r="K13" s="46"/>
      <c r="L13" s="46"/>
      <c r="M13" s="49"/>
      <c r="N13" s="50"/>
      <c r="O13" s="11"/>
    </row>
    <row r="14" spans="1:15" s="8" customFormat="1" x14ac:dyDescent="0.25">
      <c r="A14" s="42"/>
      <c r="B14" s="44"/>
      <c r="C14" s="44"/>
      <c r="D14" s="44"/>
      <c r="E14" s="44"/>
      <c r="F14" s="44"/>
      <c r="G14" s="51" t="s">
        <v>6</v>
      </c>
      <c r="H14" s="52"/>
      <c r="I14" s="52"/>
      <c r="J14" s="51" t="s">
        <v>7</v>
      </c>
      <c r="K14" s="52"/>
      <c r="L14" s="46" t="s">
        <v>8</v>
      </c>
      <c r="M14" s="49" t="s">
        <v>9</v>
      </c>
      <c r="N14" s="50" t="s">
        <v>10</v>
      </c>
      <c r="O14" s="11"/>
    </row>
    <row r="15" spans="1:15" s="8" customFormat="1" ht="31.5" x14ac:dyDescent="0.25">
      <c r="A15" s="42"/>
      <c r="B15" s="44"/>
      <c r="C15" s="44"/>
      <c r="D15" s="12" t="s">
        <v>11</v>
      </c>
      <c r="E15" s="12" t="s">
        <v>12</v>
      </c>
      <c r="F15" s="12" t="s">
        <v>13</v>
      </c>
      <c r="G15" s="13" t="s">
        <v>14</v>
      </c>
      <c r="H15" s="14" t="s">
        <v>15</v>
      </c>
      <c r="I15" s="14" t="s">
        <v>16</v>
      </c>
      <c r="J15" s="34" t="s">
        <v>15</v>
      </c>
      <c r="K15" s="14" t="s">
        <v>120</v>
      </c>
      <c r="L15" s="46"/>
      <c r="M15" s="49"/>
      <c r="N15" s="53"/>
      <c r="O15" s="11"/>
    </row>
    <row r="16" spans="1:15" x14ac:dyDescent="0.25">
      <c r="A16" s="15">
        <v>1</v>
      </c>
      <c r="B16" s="16" t="s">
        <v>17</v>
      </c>
      <c r="C16" s="17" t="s">
        <v>18</v>
      </c>
      <c r="D16" s="18" t="s">
        <v>19</v>
      </c>
      <c r="E16" s="19" t="s">
        <v>19</v>
      </c>
      <c r="F16" s="19" t="s">
        <v>19</v>
      </c>
      <c r="G16" s="20">
        <f>VLOOKUP(B16,[1]Brokers!$B$7:$H$60,7,0)</f>
        <v>921517058.50999999</v>
      </c>
      <c r="H16" s="20">
        <f>VLOOKUP(B16,[2]Brokers!$B$9:$AC$69,28,0)</f>
        <v>0</v>
      </c>
      <c r="I16" s="20">
        <f>VLOOKUP(B16,[1]Brokers!$B$7:$M$60,12,0)</f>
        <v>93672407</v>
      </c>
      <c r="J16" s="20">
        <v>0</v>
      </c>
      <c r="K16" s="20">
        <f>VLOOKUP(B16,[1]Brokers!$B$7:$R$60,17,0)</f>
        <v>21149954160</v>
      </c>
      <c r="L16" s="21">
        <f t="shared" ref="L16:L47" si="0">G16+H16+I16+J16+K16</f>
        <v>22165143625.509998</v>
      </c>
      <c r="M16" s="21">
        <f>+VLOOKUP(B16,[3]Sheet1!$B$16:$N$67,12,0)+L16</f>
        <v>744907624609.58008</v>
      </c>
      <c r="N16" s="22">
        <f t="shared" ref="N16:N47" si="1">M16/$M$68</f>
        <v>0.31746674757449744</v>
      </c>
    </row>
    <row r="17" spans="1:15" x14ac:dyDescent="0.25">
      <c r="A17" s="15">
        <f t="shared" ref="A17:A67" si="2">+A16+1</f>
        <v>2</v>
      </c>
      <c r="B17" s="16" t="s">
        <v>22</v>
      </c>
      <c r="C17" s="17" t="s">
        <v>23</v>
      </c>
      <c r="D17" s="18" t="s">
        <v>19</v>
      </c>
      <c r="E17" s="19" t="s">
        <v>19</v>
      </c>
      <c r="F17" s="19" t="s">
        <v>19</v>
      </c>
      <c r="G17" s="20">
        <f>VLOOKUP(B17,[1]Brokers!$B$7:$H$60,7,0)</f>
        <v>1059588205.52</v>
      </c>
      <c r="H17" s="20">
        <f>VLOOKUP(B17,[2]Brokers!$B$9:$AC$69,28,0)</f>
        <v>0</v>
      </c>
      <c r="I17" s="20">
        <f>VLOOKUP(B17,[1]Brokers!$B$7:$M$60,12,0)</f>
        <v>97765108.659999996</v>
      </c>
      <c r="J17" s="20">
        <v>0</v>
      </c>
      <c r="K17" s="20">
        <f>VLOOKUP(B17,[1]Brokers!$B$7:$R$60,17,0)</f>
        <v>1111545085</v>
      </c>
      <c r="L17" s="21">
        <f t="shared" si="0"/>
        <v>2268898399.1800003</v>
      </c>
      <c r="M17" s="21">
        <f>+VLOOKUP(B17,[3]Sheet1!$B$16:$N$67,12,0)+L17</f>
        <v>491205768844.21002</v>
      </c>
      <c r="N17" s="22">
        <f t="shared" si="1"/>
        <v>0.20934340403151816</v>
      </c>
    </row>
    <row r="18" spans="1:15" x14ac:dyDescent="0.25">
      <c r="A18" s="15">
        <f t="shared" si="2"/>
        <v>3</v>
      </c>
      <c r="B18" s="16" t="s">
        <v>26</v>
      </c>
      <c r="C18" s="17" t="s">
        <v>27</v>
      </c>
      <c r="D18" s="18" t="s">
        <v>19</v>
      </c>
      <c r="E18" s="19"/>
      <c r="F18" s="19"/>
      <c r="G18" s="20">
        <f>VLOOKUP(B18,[1]Brokers!$B$7:$H$60,7,0)</f>
        <v>27148025.25</v>
      </c>
      <c r="H18" s="20">
        <f>VLOOKUP(B18,[2]Brokers!$B$9:$AC$69,28,0)</f>
        <v>0</v>
      </c>
      <c r="I18" s="20">
        <f>VLOOKUP(B18,[1]Brokers!$B$7:$M$60,12,0)</f>
        <v>0</v>
      </c>
      <c r="J18" s="20">
        <v>0</v>
      </c>
      <c r="K18" s="20">
        <f>VLOOKUP(B18,[1]Brokers!$B$7:$R$60,17,0)</f>
        <v>1070095</v>
      </c>
      <c r="L18" s="21">
        <f t="shared" si="0"/>
        <v>28218120.25</v>
      </c>
      <c r="M18" s="21">
        <f>+VLOOKUP(B18,[3]Sheet1!$B$16:$N$67,12,0)+L18</f>
        <v>311179201950.75</v>
      </c>
      <c r="N18" s="22">
        <f t="shared" si="1"/>
        <v>0.1326191945047005</v>
      </c>
    </row>
    <row r="19" spans="1:15" s="8" customFormat="1" x14ac:dyDescent="0.25">
      <c r="A19" s="15">
        <f t="shared" si="2"/>
        <v>4</v>
      </c>
      <c r="B19" s="16" t="s">
        <v>20</v>
      </c>
      <c r="C19" s="17" t="s">
        <v>21</v>
      </c>
      <c r="D19" s="18" t="s">
        <v>19</v>
      </c>
      <c r="E19" s="19" t="s">
        <v>19</v>
      </c>
      <c r="F19" s="19"/>
      <c r="G19" s="20">
        <f>VLOOKUP(B19,[1]Brokers!$B$7:$H$60,7,0)</f>
        <v>794964687.60000002</v>
      </c>
      <c r="H19" s="20">
        <f>VLOOKUP(B19,[2]Brokers!$B$9:$AC$69,28,0)</f>
        <v>0</v>
      </c>
      <c r="I19" s="20">
        <f>VLOOKUP(B19,[1]Brokers!$B$7:$M$60,12,0)</f>
        <v>28125200</v>
      </c>
      <c r="J19" s="20">
        <v>0</v>
      </c>
      <c r="K19" s="20">
        <f>VLOOKUP(B19,[1]Brokers!$B$7:$R$60,17,0)</f>
        <v>227692255</v>
      </c>
      <c r="L19" s="21">
        <f t="shared" si="0"/>
        <v>1050782142.6</v>
      </c>
      <c r="M19" s="21">
        <f>+VLOOKUP(B19,[3]Sheet1!$B$16:$N$67,12,0)+L19</f>
        <v>265631580292.13998</v>
      </c>
      <c r="N19" s="22">
        <f t="shared" si="1"/>
        <v>0.11320758583001235</v>
      </c>
      <c r="O19" s="11"/>
    </row>
    <row r="20" spans="1:15" x14ac:dyDescent="0.25">
      <c r="A20" s="15">
        <f t="shared" si="2"/>
        <v>5</v>
      </c>
      <c r="B20" s="16" t="s">
        <v>24</v>
      </c>
      <c r="C20" s="17" t="s">
        <v>25</v>
      </c>
      <c r="D20" s="18" t="s">
        <v>19</v>
      </c>
      <c r="E20" s="19" t="s">
        <v>19</v>
      </c>
      <c r="F20" s="19" t="s">
        <v>19</v>
      </c>
      <c r="G20" s="20">
        <f>VLOOKUP(B20,[1]Brokers!$B$7:$H$60,7,0)</f>
        <v>12128163822.630001</v>
      </c>
      <c r="H20" s="20">
        <f>VLOOKUP(B20,[2]Brokers!$B$9:$AC$69,28,0)</f>
        <v>0</v>
      </c>
      <c r="I20" s="20">
        <f>VLOOKUP(B20,[1]Brokers!$B$7:$M$60,12,0)</f>
        <v>30613285</v>
      </c>
      <c r="J20" s="20">
        <v>0</v>
      </c>
      <c r="K20" s="20">
        <f>VLOOKUP(B20,[1]Brokers!$B$7:$R$60,17,0)</f>
        <v>242284830</v>
      </c>
      <c r="L20" s="21">
        <f t="shared" si="0"/>
        <v>12401061937.630001</v>
      </c>
      <c r="M20" s="21">
        <f>+VLOOKUP(B20,[3]Sheet1!$B$16:$N$67,12,0)+L20</f>
        <v>206521999765.23999</v>
      </c>
      <c r="N20" s="22">
        <f t="shared" si="1"/>
        <v>8.8016104818923163E-2</v>
      </c>
    </row>
    <row r="21" spans="1:15" x14ac:dyDescent="0.25">
      <c r="A21" s="15">
        <f t="shared" si="2"/>
        <v>6</v>
      </c>
      <c r="B21" s="16" t="s">
        <v>53</v>
      </c>
      <c r="C21" s="17" t="s">
        <v>53</v>
      </c>
      <c r="D21" s="18" t="s">
        <v>19</v>
      </c>
      <c r="E21" s="19"/>
      <c r="F21" s="19"/>
      <c r="G21" s="20">
        <f>VLOOKUP(B21,[1]Brokers!$B$7:$H$60,7,0)</f>
        <v>1465187718.1800001</v>
      </c>
      <c r="H21" s="20">
        <f>VLOOKUP(B21,[2]Brokers!$B$9:$AC$69,28,0)</f>
        <v>0</v>
      </c>
      <c r="I21" s="20">
        <f>VLOOKUP(B21,[1]Brokers!$B$7:$M$60,12,0)</f>
        <v>18416194.559999999</v>
      </c>
      <c r="J21" s="20">
        <v>0</v>
      </c>
      <c r="K21" s="20">
        <f>VLOOKUP(B21,[1]Brokers!$B$7:$R$60,17,0)</f>
        <v>3103909570</v>
      </c>
      <c r="L21" s="21">
        <f t="shared" si="0"/>
        <v>4587513482.7399998</v>
      </c>
      <c r="M21" s="21">
        <f>+VLOOKUP(B21,[3]Sheet1!$B$16:$N$67,12,0)+L21</f>
        <v>109865654136.79002</v>
      </c>
      <c r="N21" s="22">
        <f t="shared" si="1"/>
        <v>4.6822841835230153E-2</v>
      </c>
    </row>
    <row r="22" spans="1:15" x14ac:dyDescent="0.25">
      <c r="A22" s="15">
        <f t="shared" si="2"/>
        <v>7</v>
      </c>
      <c r="B22" s="16" t="s">
        <v>28</v>
      </c>
      <c r="C22" s="17" t="s">
        <v>29</v>
      </c>
      <c r="D22" s="18" t="s">
        <v>19</v>
      </c>
      <c r="E22" s="19" t="s">
        <v>19</v>
      </c>
      <c r="F22" s="19" t="s">
        <v>19</v>
      </c>
      <c r="G22" s="20">
        <f>VLOOKUP(B22,[1]Brokers!$B$7:$H$60,7,0)</f>
        <v>98593449</v>
      </c>
      <c r="H22" s="20">
        <f>VLOOKUP(B22,[2]Brokers!$B$9:$AC$69,28,0)</f>
        <v>0</v>
      </c>
      <c r="I22" s="20">
        <f>VLOOKUP(B22,[1]Brokers!$B$7:$M$60,12,0)</f>
        <v>0</v>
      </c>
      <c r="J22" s="20">
        <v>0</v>
      </c>
      <c r="K22" s="20">
        <f>VLOOKUP(B22,[1]Brokers!$B$7:$R$60,17,0)</f>
        <v>1652820</v>
      </c>
      <c r="L22" s="21">
        <f t="shared" si="0"/>
        <v>100246269</v>
      </c>
      <c r="M22" s="21">
        <f>+VLOOKUP(B22,[3]Sheet1!$B$16:$N$67,12,0)+L22</f>
        <v>42578203077.389999</v>
      </c>
      <c r="N22" s="22">
        <f t="shared" si="1"/>
        <v>1.8146093826909154E-2</v>
      </c>
    </row>
    <row r="23" spans="1:15" x14ac:dyDescent="0.25">
      <c r="A23" s="15">
        <f t="shared" si="2"/>
        <v>8</v>
      </c>
      <c r="B23" s="16" t="s">
        <v>30</v>
      </c>
      <c r="C23" s="17" t="s">
        <v>31</v>
      </c>
      <c r="D23" s="18" t="s">
        <v>19</v>
      </c>
      <c r="E23" s="19" t="s">
        <v>19</v>
      </c>
      <c r="F23" s="19"/>
      <c r="G23" s="20">
        <f>VLOOKUP(B23,[1]Brokers!$B$7:$H$60,7,0)</f>
        <v>4928656.0799999991</v>
      </c>
      <c r="H23" s="20">
        <f>VLOOKUP(B23,[2]Brokers!$B$9:$AC$69,28,0)</f>
        <v>0</v>
      </c>
      <c r="I23" s="20">
        <f>VLOOKUP(B23,[1]Brokers!$B$7:$M$60,12,0)</f>
        <v>230190312</v>
      </c>
      <c r="J23" s="20">
        <v>0</v>
      </c>
      <c r="K23" s="20">
        <f>VLOOKUP(B23,[1]Brokers!$B$7:$R$60,17,0)</f>
        <v>0</v>
      </c>
      <c r="L23" s="21">
        <f t="shared" si="0"/>
        <v>235118968.08000001</v>
      </c>
      <c r="M23" s="21">
        <f>+VLOOKUP(B23,[3]Sheet1!$B$16:$N$67,12,0)+L23</f>
        <v>23233092800.760002</v>
      </c>
      <c r="N23" s="22">
        <f t="shared" si="1"/>
        <v>9.9015423710013834E-3</v>
      </c>
    </row>
    <row r="24" spans="1:15" x14ac:dyDescent="0.25">
      <c r="A24" s="15">
        <f t="shared" si="2"/>
        <v>9</v>
      </c>
      <c r="B24" s="16" t="s">
        <v>32</v>
      </c>
      <c r="C24" s="17" t="s">
        <v>33</v>
      </c>
      <c r="D24" s="18" t="s">
        <v>19</v>
      </c>
      <c r="E24" s="18" t="s">
        <v>19</v>
      </c>
      <c r="F24" s="18"/>
      <c r="G24" s="20">
        <f>VLOOKUP(B24,[1]Brokers!$B$7:$H$60,7,0)</f>
        <v>22328938.720000003</v>
      </c>
      <c r="H24" s="20">
        <f>VLOOKUP(B24,[2]Brokers!$B$9:$AC$69,28,0)</f>
        <v>0</v>
      </c>
      <c r="I24" s="20">
        <f>VLOOKUP(B24,[1]Brokers!$B$7:$M$60,12,0)</f>
        <v>0</v>
      </c>
      <c r="J24" s="20">
        <v>0</v>
      </c>
      <c r="K24" s="20">
        <f>VLOOKUP(B24,[1]Brokers!$B$7:$R$60,17,0)</f>
        <v>5390410</v>
      </c>
      <c r="L24" s="21">
        <f t="shared" si="0"/>
        <v>27719348.720000003</v>
      </c>
      <c r="M24" s="21">
        <f>+VLOOKUP(B24,[3]Sheet1!$B$16:$N$67,12,0)+L24</f>
        <v>21700057663.27</v>
      </c>
      <c r="N24" s="22">
        <f t="shared" si="1"/>
        <v>9.2481893068929906E-3</v>
      </c>
      <c r="O24" s="1"/>
    </row>
    <row r="25" spans="1:15" x14ac:dyDescent="0.25">
      <c r="A25" s="15">
        <f t="shared" si="2"/>
        <v>10</v>
      </c>
      <c r="B25" s="16" t="s">
        <v>34</v>
      </c>
      <c r="C25" s="17" t="s">
        <v>35</v>
      </c>
      <c r="D25" s="18" t="s">
        <v>19</v>
      </c>
      <c r="E25" s="19"/>
      <c r="F25" s="19" t="s">
        <v>19</v>
      </c>
      <c r="G25" s="20">
        <f>VLOOKUP(B25,[1]Brokers!$B$7:$H$60,7,0)</f>
        <v>548469380.32999992</v>
      </c>
      <c r="H25" s="20">
        <f>VLOOKUP(B25,[2]Brokers!$B$9:$AC$69,28,0)</f>
        <v>0</v>
      </c>
      <c r="I25" s="20">
        <f>VLOOKUP(B25,[1]Brokers!$B$7:$M$60,12,0)</f>
        <v>11543000</v>
      </c>
      <c r="J25" s="20">
        <v>0</v>
      </c>
      <c r="K25" s="20">
        <f>VLOOKUP(B25,[1]Brokers!$B$7:$R$60,17,0)</f>
        <v>50716635</v>
      </c>
      <c r="L25" s="21">
        <f t="shared" si="0"/>
        <v>610729015.32999992</v>
      </c>
      <c r="M25" s="21">
        <f>+VLOOKUP(B25,[3]Sheet1!$B$16:$N$67,12,0)+L25</f>
        <v>21236577038.279999</v>
      </c>
      <c r="N25" s="22">
        <f t="shared" si="1"/>
        <v>9.0506618797083251E-3</v>
      </c>
    </row>
    <row r="26" spans="1:15" x14ac:dyDescent="0.25">
      <c r="A26" s="15">
        <f t="shared" si="2"/>
        <v>11</v>
      </c>
      <c r="B26" s="16" t="s">
        <v>36</v>
      </c>
      <c r="C26" s="17" t="s">
        <v>37</v>
      </c>
      <c r="D26" s="18" t="s">
        <v>19</v>
      </c>
      <c r="E26" s="19" t="s">
        <v>19</v>
      </c>
      <c r="F26" s="19"/>
      <c r="G26" s="20">
        <f>VLOOKUP(B26,[1]Brokers!$B$7:$H$60,7,0)</f>
        <v>523490570.31999999</v>
      </c>
      <c r="H26" s="20">
        <f>VLOOKUP(B26,[2]Brokers!$B$9:$AC$69,28,0)</f>
        <v>0</v>
      </c>
      <c r="I26" s="20">
        <f>VLOOKUP(B26,[1]Brokers!$B$7:$M$60,12,0)</f>
        <v>18300000</v>
      </c>
      <c r="J26" s="20">
        <v>0</v>
      </c>
      <c r="K26" s="20">
        <f>VLOOKUP(B26,[1]Brokers!$B$7:$R$60,17,0)</f>
        <v>292092740</v>
      </c>
      <c r="L26" s="21">
        <f t="shared" si="0"/>
        <v>833883310.31999993</v>
      </c>
      <c r="M26" s="21">
        <f>+VLOOKUP(B26,[3]Sheet1!$B$16:$N$67,12,0)+L26</f>
        <v>21092034809.18</v>
      </c>
      <c r="N26" s="22">
        <f t="shared" si="1"/>
        <v>8.9890604813019186E-3</v>
      </c>
    </row>
    <row r="27" spans="1:15" x14ac:dyDescent="0.25">
      <c r="A27" s="15">
        <f t="shared" si="2"/>
        <v>12</v>
      </c>
      <c r="B27" s="16" t="s">
        <v>42</v>
      </c>
      <c r="C27" s="17" t="s">
        <v>43</v>
      </c>
      <c r="D27" s="18" t="s">
        <v>19</v>
      </c>
      <c r="E27" s="19" t="s">
        <v>19</v>
      </c>
      <c r="F27" s="19" t="s">
        <v>19</v>
      </c>
      <c r="G27" s="20">
        <f>VLOOKUP(B27,[1]Brokers!$B$7:$H$60,7,0)</f>
        <v>2425968763.3699999</v>
      </c>
      <c r="H27" s="20">
        <f>VLOOKUP(B27,[2]Brokers!$B$9:$AC$69,28,0)</f>
        <v>0</v>
      </c>
      <c r="I27" s="20">
        <f>VLOOKUP(B27,[1]Brokers!$B$7:$M$60,12,0)</f>
        <v>31671012</v>
      </c>
      <c r="J27" s="20">
        <v>0</v>
      </c>
      <c r="K27" s="20">
        <f>VLOOKUP(B27,[1]Brokers!$B$7:$R$60,17,0)</f>
        <v>279413785</v>
      </c>
      <c r="L27" s="21">
        <f t="shared" si="0"/>
        <v>2737053560.3699999</v>
      </c>
      <c r="M27" s="21">
        <f>+VLOOKUP(B27,[3]Sheet1!$B$16:$N$67,12,0)+L27</f>
        <v>21074181427.089996</v>
      </c>
      <c r="N27" s="22">
        <f t="shared" si="1"/>
        <v>8.9814516786020024E-3</v>
      </c>
    </row>
    <row r="28" spans="1:15" x14ac:dyDescent="0.25">
      <c r="A28" s="15">
        <f t="shared" si="2"/>
        <v>13</v>
      </c>
      <c r="B28" s="16" t="s">
        <v>38</v>
      </c>
      <c r="C28" s="17" t="s">
        <v>39</v>
      </c>
      <c r="D28" s="18" t="s">
        <v>19</v>
      </c>
      <c r="E28" s="18"/>
      <c r="F28" s="19"/>
      <c r="G28" s="20">
        <f>VLOOKUP(B28,[1]Brokers!$B$7:$H$60,7,0)</f>
        <v>853732387.13</v>
      </c>
      <c r="H28" s="20">
        <f>VLOOKUP(B28,[2]Brokers!$B$9:$AC$69,28,0)</f>
        <v>0</v>
      </c>
      <c r="I28" s="20">
        <f>VLOOKUP(B28,[1]Brokers!$B$7:$M$60,12,0)</f>
        <v>0</v>
      </c>
      <c r="J28" s="20">
        <v>0</v>
      </c>
      <c r="K28" s="20">
        <f>VLOOKUP(B28,[1]Brokers!$B$7:$R$60,17,0)</f>
        <v>49429750</v>
      </c>
      <c r="L28" s="21">
        <f t="shared" si="0"/>
        <v>903162137.13</v>
      </c>
      <c r="M28" s="21">
        <f>+VLOOKUP(B28,[3]Sheet1!$B$16:$N$67,12,0)+L28</f>
        <v>15282929562.549999</v>
      </c>
      <c r="N28" s="22">
        <f t="shared" si="1"/>
        <v>6.5133202847478108E-3</v>
      </c>
    </row>
    <row r="29" spans="1:15" x14ac:dyDescent="0.25">
      <c r="A29" s="15">
        <f t="shared" si="2"/>
        <v>14</v>
      </c>
      <c r="B29" s="16" t="s">
        <v>40</v>
      </c>
      <c r="C29" s="17" t="s">
        <v>41</v>
      </c>
      <c r="D29" s="18" t="s">
        <v>19</v>
      </c>
      <c r="E29" s="19"/>
      <c r="F29" s="19" t="s">
        <v>19</v>
      </c>
      <c r="G29" s="20">
        <f>VLOOKUP(B29,[1]Brokers!$B$7:$H$60,7,0)</f>
        <v>109865244.11</v>
      </c>
      <c r="H29" s="20">
        <f>VLOOKUP(B29,[2]Brokers!$B$9:$AC$69,28,0)</f>
        <v>0</v>
      </c>
      <c r="I29" s="20">
        <f>VLOOKUP(B29,[1]Brokers!$B$7:$M$60,12,0)</f>
        <v>0</v>
      </c>
      <c r="J29" s="20">
        <v>0</v>
      </c>
      <c r="K29" s="20">
        <f>VLOOKUP(B29,[1]Brokers!$B$7:$R$60,17,0)</f>
        <v>2107590</v>
      </c>
      <c r="L29" s="21">
        <f t="shared" si="0"/>
        <v>111972834.11</v>
      </c>
      <c r="M29" s="21">
        <f>+VLOOKUP(B29,[3]Sheet1!$B$16:$N$67,12,0)+L29</f>
        <v>10364907471.580002</v>
      </c>
      <c r="N29" s="22">
        <f t="shared" si="1"/>
        <v>4.4173443192204271E-3</v>
      </c>
    </row>
    <row r="30" spans="1:15" x14ac:dyDescent="0.25">
      <c r="A30" s="15">
        <f t="shared" si="2"/>
        <v>15</v>
      </c>
      <c r="B30" s="16" t="s">
        <v>48</v>
      </c>
      <c r="C30" s="17" t="s">
        <v>48</v>
      </c>
      <c r="D30" s="18" t="s">
        <v>19</v>
      </c>
      <c r="E30" s="19"/>
      <c r="F30" s="19"/>
      <c r="G30" s="20">
        <f>VLOOKUP(B30,[1]Brokers!$B$7:$H$60,7,0)</f>
        <v>260188388.12</v>
      </c>
      <c r="H30" s="20">
        <f>VLOOKUP(B30,[2]Brokers!$B$9:$AC$69,28,0)</f>
        <v>0</v>
      </c>
      <c r="I30" s="20">
        <f>VLOOKUP(B30,[1]Brokers!$B$7:$M$60,12,0)</f>
        <v>0</v>
      </c>
      <c r="J30" s="20">
        <v>0</v>
      </c>
      <c r="K30" s="20">
        <f>VLOOKUP(B30,[1]Brokers!$B$7:$R$60,17,0)</f>
        <v>1761774090</v>
      </c>
      <c r="L30" s="21">
        <f t="shared" si="0"/>
        <v>2021962478.1199999</v>
      </c>
      <c r="M30" s="21">
        <f>+VLOOKUP(B30,[3]Sheet1!$B$16:$N$67,12,0)+L30</f>
        <v>9565984832.1399994</v>
      </c>
      <c r="N30" s="22">
        <f t="shared" si="1"/>
        <v>4.0768573064319845E-3</v>
      </c>
    </row>
    <row r="31" spans="1:15" x14ac:dyDescent="0.25">
      <c r="A31" s="15">
        <f t="shared" si="2"/>
        <v>16</v>
      </c>
      <c r="B31" s="16" t="s">
        <v>44</v>
      </c>
      <c r="C31" s="17" t="s">
        <v>45</v>
      </c>
      <c r="D31" s="18" t="s">
        <v>19</v>
      </c>
      <c r="E31" s="19" t="s">
        <v>19</v>
      </c>
      <c r="F31" s="19" t="s">
        <v>19</v>
      </c>
      <c r="G31" s="20">
        <f>VLOOKUP(B31,[1]Brokers!$B$7:$H$60,7,0)</f>
        <v>262368855.43000001</v>
      </c>
      <c r="H31" s="20">
        <f>VLOOKUP(B31,[2]Brokers!$B$9:$AC$69,28,0)</f>
        <v>0</v>
      </c>
      <c r="I31" s="20">
        <f>VLOOKUP(B31,[1]Brokers!$B$7:$M$60,12,0)</f>
        <v>33004917</v>
      </c>
      <c r="J31" s="20">
        <v>0</v>
      </c>
      <c r="K31" s="20">
        <f>VLOOKUP(B31,[1]Brokers!$B$7:$R$60,17,0)</f>
        <v>18702620</v>
      </c>
      <c r="L31" s="21">
        <f t="shared" si="0"/>
        <v>314076392.43000001</v>
      </c>
      <c r="M31" s="21">
        <f>+VLOOKUP(B31,[3]Sheet1!$B$16:$N$67,12,0)+L31</f>
        <v>5443190726.8500013</v>
      </c>
      <c r="N31" s="22">
        <f t="shared" si="1"/>
        <v>2.319793756153897E-3</v>
      </c>
    </row>
    <row r="32" spans="1:15" x14ac:dyDescent="0.25">
      <c r="A32" s="15">
        <f t="shared" si="2"/>
        <v>17</v>
      </c>
      <c r="B32" s="16" t="s">
        <v>46</v>
      </c>
      <c r="C32" s="17" t="s">
        <v>47</v>
      </c>
      <c r="D32" s="18" t="s">
        <v>19</v>
      </c>
      <c r="E32" s="19"/>
      <c r="F32" s="19"/>
      <c r="G32" s="20">
        <f>VLOOKUP(B32,[1]Brokers!$B$7:$H$60,7,0)</f>
        <v>297985471.63999999</v>
      </c>
      <c r="H32" s="20">
        <f>VLOOKUP(B32,[2]Brokers!$B$9:$AC$69,28,0)</f>
        <v>0</v>
      </c>
      <c r="I32" s="20">
        <f>VLOOKUP(B32,[1]Brokers!$B$7:$M$60,12,0)</f>
        <v>12885600</v>
      </c>
      <c r="J32" s="20">
        <v>0</v>
      </c>
      <c r="K32" s="20">
        <f>VLOOKUP(B32,[1]Brokers!$B$7:$R$60,17,0)</f>
        <v>0</v>
      </c>
      <c r="L32" s="21">
        <f t="shared" si="0"/>
        <v>310871071.63999999</v>
      </c>
      <c r="M32" s="21">
        <f>+VLOOKUP(B32,[3]Sheet1!$B$16:$N$67,12,0)+L32</f>
        <v>4491255648.6300001</v>
      </c>
      <c r="N32" s="22">
        <f t="shared" si="1"/>
        <v>1.9140954880727085E-3</v>
      </c>
      <c r="O32" s="1"/>
    </row>
    <row r="33" spans="1:15" x14ac:dyDescent="0.25">
      <c r="A33" s="15">
        <f t="shared" si="2"/>
        <v>18</v>
      </c>
      <c r="B33" s="16" t="s">
        <v>51</v>
      </c>
      <c r="C33" s="17" t="s">
        <v>52</v>
      </c>
      <c r="D33" s="18" t="s">
        <v>19</v>
      </c>
      <c r="E33" s="19" t="s">
        <v>19</v>
      </c>
      <c r="F33" s="19" t="s">
        <v>19</v>
      </c>
      <c r="G33" s="20">
        <f>VLOOKUP(B33,[1]Brokers!$B$7:$H$60,7,0)</f>
        <v>39639400.349999994</v>
      </c>
      <c r="H33" s="20">
        <f>VLOOKUP(B33,[2]Brokers!$B$9:$AC$69,28,0)</f>
        <v>0</v>
      </c>
      <c r="I33" s="20">
        <f>VLOOKUP(B33,[1]Brokers!$B$7:$M$60,12,0)</f>
        <v>2538548.1</v>
      </c>
      <c r="J33" s="20">
        <v>0</v>
      </c>
      <c r="K33" s="20">
        <f>VLOOKUP(B33,[1]Brokers!$B$7:$R$60,17,0)</f>
        <v>13312210</v>
      </c>
      <c r="L33" s="21">
        <f t="shared" si="0"/>
        <v>55490158.449999996</v>
      </c>
      <c r="M33" s="21">
        <f>+VLOOKUP(B33,[3]Sheet1!$B$16:$N$67,12,0)+L33</f>
        <v>3070704977.4299998</v>
      </c>
      <c r="N33" s="22">
        <f t="shared" si="1"/>
        <v>1.308681358250908E-3</v>
      </c>
      <c r="O33" s="1"/>
    </row>
    <row r="34" spans="1:15" x14ac:dyDescent="0.25">
      <c r="A34" s="15">
        <f t="shared" si="2"/>
        <v>19</v>
      </c>
      <c r="B34" s="16" t="s">
        <v>49</v>
      </c>
      <c r="C34" s="17" t="s">
        <v>50</v>
      </c>
      <c r="D34" s="18" t="s">
        <v>19</v>
      </c>
      <c r="E34" s="19" t="s">
        <v>19</v>
      </c>
      <c r="F34" s="19"/>
      <c r="G34" s="20">
        <f>VLOOKUP(B34,[1]Brokers!$B$7:$H$60,7,0)</f>
        <v>81226306.429999992</v>
      </c>
      <c r="H34" s="20">
        <f>VLOOKUP(B34,[2]Brokers!$B$9:$AC$69,28,0)</f>
        <v>0</v>
      </c>
      <c r="I34" s="20">
        <f>VLOOKUP(B34,[1]Brokers!$B$7:$M$60,12,0)</f>
        <v>0</v>
      </c>
      <c r="J34" s="20">
        <v>0</v>
      </c>
      <c r="K34" s="20">
        <f>VLOOKUP(B34,[1]Brokers!$B$7:$R$60,17,0)</f>
        <v>30842860</v>
      </c>
      <c r="L34" s="21">
        <f t="shared" si="0"/>
        <v>112069166.42999999</v>
      </c>
      <c r="M34" s="21">
        <f>+VLOOKUP(B34,[3]Sheet1!$B$16:$N$67,12,0)+L34</f>
        <v>2561716384.9899998</v>
      </c>
      <c r="N34" s="22">
        <f t="shared" si="1"/>
        <v>1.0917592223295056E-3</v>
      </c>
      <c r="O34" s="1"/>
    </row>
    <row r="35" spans="1:15" x14ac:dyDescent="0.25">
      <c r="A35" s="15">
        <f t="shared" si="2"/>
        <v>20</v>
      </c>
      <c r="B35" s="16" t="s">
        <v>54</v>
      </c>
      <c r="C35" s="17" t="s">
        <v>55</v>
      </c>
      <c r="D35" s="18" t="s">
        <v>19</v>
      </c>
      <c r="E35" s="19"/>
      <c r="F35" s="19"/>
      <c r="G35" s="20">
        <f>VLOOKUP(B35,[1]Brokers!$B$7:$H$60,7,0)</f>
        <v>113682658.81</v>
      </c>
      <c r="H35" s="20">
        <f>VLOOKUP(B35,[2]Brokers!$B$9:$AC$69,28,0)</f>
        <v>0</v>
      </c>
      <c r="I35" s="20">
        <f>VLOOKUP(B35,[1]Brokers!$B$7:$M$60,12,0)</f>
        <v>0</v>
      </c>
      <c r="J35" s="20">
        <v>0</v>
      </c>
      <c r="K35" s="20">
        <f>VLOOKUP(B35,[1]Brokers!$B$7:$R$60,17,0)</f>
        <v>635700</v>
      </c>
      <c r="L35" s="21">
        <f t="shared" si="0"/>
        <v>114318358.81</v>
      </c>
      <c r="M35" s="21">
        <f>+VLOOKUP(B35,[3]Sheet1!$B$16:$N$67,12,0)+L35</f>
        <v>2220642392.1399999</v>
      </c>
      <c r="N35" s="22">
        <f t="shared" si="1"/>
        <v>9.4639938492807173E-4</v>
      </c>
      <c r="O35" s="1"/>
    </row>
    <row r="36" spans="1:15" x14ac:dyDescent="0.25">
      <c r="A36" s="15">
        <f t="shared" si="2"/>
        <v>21</v>
      </c>
      <c r="B36" s="16" t="s">
        <v>56</v>
      </c>
      <c r="C36" s="17" t="s">
        <v>57</v>
      </c>
      <c r="D36" s="18" t="s">
        <v>19</v>
      </c>
      <c r="E36" s="19"/>
      <c r="F36" s="19"/>
      <c r="G36" s="20">
        <f>VLOOKUP(B36,[1]Brokers!$B$7:$H$60,7,0)</f>
        <v>70893454.400000006</v>
      </c>
      <c r="H36" s="20">
        <f>VLOOKUP(B36,[2]Brokers!$B$9:$AC$69,28,0)</f>
        <v>0</v>
      </c>
      <c r="I36" s="20">
        <f>VLOOKUP(B36,[1]Brokers!$B$7:$M$60,12,0)</f>
        <v>0</v>
      </c>
      <c r="J36" s="20">
        <v>0</v>
      </c>
      <c r="K36" s="20">
        <f>VLOOKUP(B36,[1]Brokers!$B$7:$R$60,17,0)</f>
        <v>6407530</v>
      </c>
      <c r="L36" s="21">
        <f t="shared" si="0"/>
        <v>77300984.400000006</v>
      </c>
      <c r="M36" s="21">
        <f>+VLOOKUP(B36,[3]Sheet1!$B$16:$N$67,12,0)+L36</f>
        <v>1541299586.48</v>
      </c>
      <c r="N36" s="22">
        <f t="shared" si="1"/>
        <v>6.5687522934696862E-4</v>
      </c>
      <c r="O36" s="1"/>
    </row>
    <row r="37" spans="1:15" x14ac:dyDescent="0.25">
      <c r="A37" s="15">
        <f t="shared" si="2"/>
        <v>22</v>
      </c>
      <c r="B37" s="16" t="s">
        <v>58</v>
      </c>
      <c r="C37" s="17" t="s">
        <v>59</v>
      </c>
      <c r="D37" s="18" t="s">
        <v>19</v>
      </c>
      <c r="E37" s="19"/>
      <c r="F37" s="19"/>
      <c r="G37" s="20">
        <f>VLOOKUP(B37,[1]Brokers!$B$7:$H$60,7,0)</f>
        <v>51606948.790000007</v>
      </c>
      <c r="H37" s="20">
        <f>VLOOKUP(B37,[2]Brokers!$B$9:$AC$69,28,0)</f>
        <v>0</v>
      </c>
      <c r="I37" s="20">
        <f>VLOOKUP(B37,[1]Brokers!$B$7:$M$60,12,0)</f>
        <v>0</v>
      </c>
      <c r="J37" s="20">
        <v>0</v>
      </c>
      <c r="K37" s="20">
        <f>VLOOKUP(B37,[1]Brokers!$B$7:$R$60,17,0)</f>
        <v>0</v>
      </c>
      <c r="L37" s="21">
        <f t="shared" si="0"/>
        <v>51606948.790000007</v>
      </c>
      <c r="M37" s="21">
        <f>+VLOOKUP(B37,[3]Sheet1!$B$16:$N$67,12,0)+L37</f>
        <v>1460544504.24</v>
      </c>
      <c r="N37" s="22">
        <f t="shared" si="1"/>
        <v>6.2245880983148746E-4</v>
      </c>
      <c r="O37" s="1"/>
    </row>
    <row r="38" spans="1:15" x14ac:dyDescent="0.25">
      <c r="A38" s="15">
        <f t="shared" si="2"/>
        <v>23</v>
      </c>
      <c r="B38" s="16" t="s">
        <v>60</v>
      </c>
      <c r="C38" s="17" t="s">
        <v>61</v>
      </c>
      <c r="D38" s="18" t="s">
        <v>19</v>
      </c>
      <c r="E38" s="19" t="s">
        <v>19</v>
      </c>
      <c r="F38" s="19" t="s">
        <v>19</v>
      </c>
      <c r="G38" s="20">
        <f>VLOOKUP(B38,[1]Brokers!$B$7:$H$60,7,0)</f>
        <v>54761681.239999995</v>
      </c>
      <c r="H38" s="20">
        <f>VLOOKUP(B38,[2]Brokers!$B$9:$AC$69,28,0)</f>
        <v>0</v>
      </c>
      <c r="I38" s="20">
        <f>VLOOKUP(B38,[1]Brokers!$B$7:$M$60,12,0)</f>
        <v>0</v>
      </c>
      <c r="J38" s="20">
        <v>0</v>
      </c>
      <c r="K38" s="20">
        <f>VLOOKUP(B38,[1]Brokers!$B$7:$R$60,17,0)</f>
        <v>17710765</v>
      </c>
      <c r="L38" s="21">
        <f t="shared" si="0"/>
        <v>72472446.239999995</v>
      </c>
      <c r="M38" s="21">
        <f>+VLOOKUP(B38,[3]Sheet1!$B$16:$N$67,12,0)+L38</f>
        <v>1051783612.8500001</v>
      </c>
      <c r="N38" s="22">
        <f t="shared" si="1"/>
        <v>4.4825198681333199E-4</v>
      </c>
      <c r="O38" s="1"/>
    </row>
    <row r="39" spans="1:15" x14ac:dyDescent="0.25">
      <c r="A39" s="15">
        <f t="shared" si="2"/>
        <v>24</v>
      </c>
      <c r="B39" s="16" t="s">
        <v>65</v>
      </c>
      <c r="C39" s="17" t="s">
        <v>66</v>
      </c>
      <c r="D39" s="18" t="s">
        <v>19</v>
      </c>
      <c r="E39" s="19"/>
      <c r="F39" s="19"/>
      <c r="G39" s="20">
        <f>VLOOKUP(B39,[1]Brokers!$B$7:$H$60,7,0)</f>
        <v>5268656.2</v>
      </c>
      <c r="H39" s="20">
        <f>VLOOKUP(B39,[2]Brokers!$B$9:$AC$69,28,0)</f>
        <v>0</v>
      </c>
      <c r="I39" s="20">
        <f>VLOOKUP(B39,[1]Brokers!$B$7:$M$60,12,0)</f>
        <v>0</v>
      </c>
      <c r="J39" s="20">
        <v>0</v>
      </c>
      <c r="K39" s="20">
        <f>VLOOKUP(B39,[1]Brokers!$B$7:$R$60,17,0)</f>
        <v>7645515</v>
      </c>
      <c r="L39" s="21">
        <f t="shared" si="0"/>
        <v>12914171.199999999</v>
      </c>
      <c r="M39" s="21">
        <f>+VLOOKUP(B39,[3]Sheet1!$B$16:$N$67,12,0)+L39</f>
        <v>982719108.13</v>
      </c>
      <c r="N39" s="22">
        <f t="shared" si="1"/>
        <v>4.1881788926627893E-4</v>
      </c>
      <c r="O39" s="1"/>
    </row>
    <row r="40" spans="1:15" x14ac:dyDescent="0.25">
      <c r="A40" s="15">
        <f t="shared" si="2"/>
        <v>25</v>
      </c>
      <c r="B40" s="16" t="s">
        <v>62</v>
      </c>
      <c r="C40" s="17" t="s">
        <v>62</v>
      </c>
      <c r="D40" s="18" t="s">
        <v>19</v>
      </c>
      <c r="E40" s="19"/>
      <c r="F40" s="19"/>
      <c r="G40" s="20">
        <f>VLOOKUP(B40,[1]Brokers!$B$7:$H$60,7,0)</f>
        <v>32526181.77</v>
      </c>
      <c r="H40" s="20">
        <f>VLOOKUP(B40,[2]Brokers!$B$9:$AC$69,28,0)</f>
        <v>0</v>
      </c>
      <c r="I40" s="20">
        <f>VLOOKUP(B40,[1]Brokers!$B$7:$M$60,12,0)</f>
        <v>0</v>
      </c>
      <c r="J40" s="20">
        <v>0</v>
      </c>
      <c r="K40" s="20">
        <f>VLOOKUP(B40,[1]Brokers!$B$7:$R$60,17,0)</f>
        <v>28525</v>
      </c>
      <c r="L40" s="21">
        <f t="shared" si="0"/>
        <v>32554706.77</v>
      </c>
      <c r="M40" s="21">
        <f>+VLOOKUP(B40,[3]Sheet1!$B$16:$N$67,12,0)+L40</f>
        <v>909846555.65999997</v>
      </c>
      <c r="N40" s="22">
        <f t="shared" si="1"/>
        <v>3.8776086762251725E-4</v>
      </c>
      <c r="O40" s="1"/>
    </row>
    <row r="41" spans="1:15" x14ac:dyDescent="0.25">
      <c r="A41" s="15">
        <f t="shared" si="2"/>
        <v>26</v>
      </c>
      <c r="B41" s="16" t="s">
        <v>63</v>
      </c>
      <c r="C41" s="17" t="s">
        <v>64</v>
      </c>
      <c r="D41" s="18" t="s">
        <v>19</v>
      </c>
      <c r="E41" s="19" t="s">
        <v>19</v>
      </c>
      <c r="F41" s="19"/>
      <c r="G41" s="20">
        <f>VLOOKUP(B41,[1]Brokers!$B$7:$H$60,7,0)</f>
        <v>9814654.7799999993</v>
      </c>
      <c r="H41" s="20">
        <f>VLOOKUP(B41,[2]Brokers!$B$9:$AC$69,28,0)</f>
        <v>0</v>
      </c>
      <c r="I41" s="20">
        <f>VLOOKUP(B41,[1]Brokers!$B$7:$M$60,12,0)</f>
        <v>0</v>
      </c>
      <c r="J41" s="20">
        <v>0</v>
      </c>
      <c r="K41" s="20">
        <f>VLOOKUP(B41,[1]Brokers!$B$7:$R$60,17,0)</f>
        <v>0</v>
      </c>
      <c r="L41" s="21">
        <f t="shared" si="0"/>
        <v>9814654.7799999993</v>
      </c>
      <c r="M41" s="21">
        <f>+VLOOKUP(B41,[3]Sheet1!$B$16:$N$67,12,0)+L41</f>
        <v>738824928.93000007</v>
      </c>
      <c r="N41" s="22">
        <f t="shared" si="1"/>
        <v>3.1487440786674671E-4</v>
      </c>
      <c r="O41" s="1"/>
    </row>
    <row r="42" spans="1:15" x14ac:dyDescent="0.25">
      <c r="A42" s="15">
        <f t="shared" si="2"/>
        <v>27</v>
      </c>
      <c r="B42" s="16" t="s">
        <v>100</v>
      </c>
      <c r="C42" s="17" t="s">
        <v>100</v>
      </c>
      <c r="D42" s="18" t="s">
        <v>19</v>
      </c>
      <c r="E42" s="19"/>
      <c r="F42" s="19"/>
      <c r="G42" s="20">
        <f>VLOOKUP(B42,[1]Brokers!$B$7:$H$60,7,0)</f>
        <v>0</v>
      </c>
      <c r="H42" s="20">
        <f>VLOOKUP(B42,[2]Brokers!$B$9:$AC$69,28,0)</f>
        <v>0</v>
      </c>
      <c r="I42" s="20">
        <f>VLOOKUP(B42,[1]Brokers!$B$7:$M$60,12,0)</f>
        <v>0</v>
      </c>
      <c r="J42" s="20">
        <v>0</v>
      </c>
      <c r="K42" s="20">
        <f>VLOOKUP(B42,[1]Brokers!$B$7:$R$60,17,0)</f>
        <v>0</v>
      </c>
      <c r="L42" s="21">
        <f t="shared" si="0"/>
        <v>0</v>
      </c>
      <c r="M42" s="21">
        <f>+VLOOKUP(B42,[3]Sheet1!$B$16:$N$67,12,0)+L42</f>
        <v>630239000</v>
      </c>
      <c r="N42" s="22">
        <f t="shared" si="1"/>
        <v>2.6859696278376706E-4</v>
      </c>
      <c r="O42" s="1"/>
    </row>
    <row r="43" spans="1:15" x14ac:dyDescent="0.25">
      <c r="A43" s="15">
        <f t="shared" si="2"/>
        <v>28</v>
      </c>
      <c r="B43" s="16" t="s">
        <v>67</v>
      </c>
      <c r="C43" s="17" t="s">
        <v>68</v>
      </c>
      <c r="D43" s="18" t="s">
        <v>19</v>
      </c>
      <c r="E43" s="19"/>
      <c r="F43" s="19"/>
      <c r="G43" s="20">
        <f>VLOOKUP(B43,[1]Brokers!$B$7:$H$60,7,0)</f>
        <v>0</v>
      </c>
      <c r="H43" s="20">
        <f>VLOOKUP(B43,[2]Brokers!$B$9:$AC$69,28,0)</f>
        <v>0</v>
      </c>
      <c r="I43" s="20">
        <f>VLOOKUP(B43,[1]Brokers!$B$7:$M$60,12,0)</f>
        <v>0</v>
      </c>
      <c r="J43" s="20">
        <v>0</v>
      </c>
      <c r="K43" s="20">
        <f>VLOOKUP(B43,[1]Brokers!$B$7:$R$60,17,0)</f>
        <v>0</v>
      </c>
      <c r="L43" s="21">
        <f t="shared" si="0"/>
        <v>0</v>
      </c>
      <c r="M43" s="21">
        <f>+VLOOKUP(B43,[3]Sheet1!$B$16:$N$67,12,0)+L43</f>
        <v>483646267.94999999</v>
      </c>
      <c r="N43" s="22">
        <f t="shared" si="1"/>
        <v>2.061216754803717E-4</v>
      </c>
      <c r="O43" s="1"/>
    </row>
    <row r="44" spans="1:15" x14ac:dyDescent="0.25">
      <c r="A44" s="15">
        <f t="shared" si="2"/>
        <v>29</v>
      </c>
      <c r="B44" s="16" t="s">
        <v>75</v>
      </c>
      <c r="C44" s="17" t="s">
        <v>75</v>
      </c>
      <c r="D44" s="18" t="s">
        <v>19</v>
      </c>
      <c r="E44" s="19"/>
      <c r="F44" s="19"/>
      <c r="G44" s="20">
        <f>VLOOKUP(B44,[1]Brokers!$B$7:$H$60,7,0)</f>
        <v>24791416.739999998</v>
      </c>
      <c r="H44" s="20">
        <f>VLOOKUP(B44,[2]Brokers!$B$9:$AC$69,28,0)</f>
        <v>0</v>
      </c>
      <c r="I44" s="20">
        <f>VLOOKUP(B44,[1]Brokers!$B$7:$M$60,12,0)</f>
        <v>0</v>
      </c>
      <c r="J44" s="20">
        <v>0</v>
      </c>
      <c r="K44" s="20">
        <f>VLOOKUP(B44,[1]Brokers!$B$7:$R$60,17,0)</f>
        <v>0</v>
      </c>
      <c r="L44" s="21">
        <f t="shared" si="0"/>
        <v>24791416.739999998</v>
      </c>
      <c r="M44" s="21">
        <f>+VLOOKUP(B44,[3]Sheet1!$B$16:$N$67,12,0)+L44</f>
        <v>471326548.02000004</v>
      </c>
      <c r="N44" s="22">
        <f t="shared" si="1"/>
        <v>2.0087122389685397E-4</v>
      </c>
      <c r="O44" s="1"/>
    </row>
    <row r="45" spans="1:15" x14ac:dyDescent="0.25">
      <c r="A45" s="15">
        <f t="shared" si="2"/>
        <v>30</v>
      </c>
      <c r="B45" s="16" t="s">
        <v>73</v>
      </c>
      <c r="C45" s="17" t="s">
        <v>74</v>
      </c>
      <c r="D45" s="18" t="s">
        <v>19</v>
      </c>
      <c r="E45" s="19"/>
      <c r="F45" s="19"/>
      <c r="G45" s="20">
        <f>VLOOKUP(B45,[1]Brokers!$B$7:$H$60,7,0)</f>
        <v>3163488.63</v>
      </c>
      <c r="H45" s="20">
        <f>VLOOKUP(B45,[2]Brokers!$B$9:$AC$69,28,0)</f>
        <v>0</v>
      </c>
      <c r="I45" s="20">
        <f>VLOOKUP(B45,[1]Brokers!$B$7:$M$60,12,0)</f>
        <v>0</v>
      </c>
      <c r="J45" s="20">
        <v>0</v>
      </c>
      <c r="K45" s="20">
        <f>VLOOKUP(B45,[1]Brokers!$B$7:$R$60,17,0)</f>
        <v>0</v>
      </c>
      <c r="L45" s="21">
        <f t="shared" si="0"/>
        <v>3163488.63</v>
      </c>
      <c r="M45" s="21">
        <f>+VLOOKUP(B45,[3]Sheet1!$B$16:$N$67,12,0)+L45</f>
        <v>470126327.93999994</v>
      </c>
      <c r="N45" s="22">
        <f t="shared" si="1"/>
        <v>2.0035971085472214E-4</v>
      </c>
      <c r="O45" s="1"/>
    </row>
    <row r="46" spans="1:15" x14ac:dyDescent="0.25">
      <c r="A46" s="15">
        <f t="shared" si="2"/>
        <v>31</v>
      </c>
      <c r="B46" s="16" t="s">
        <v>71</v>
      </c>
      <c r="C46" s="17" t="s">
        <v>72</v>
      </c>
      <c r="D46" s="18" t="s">
        <v>19</v>
      </c>
      <c r="E46" s="19"/>
      <c r="F46" s="19"/>
      <c r="G46" s="20">
        <f>VLOOKUP(B46,[1]Brokers!$B$7:$H$60,7,0)</f>
        <v>29720</v>
      </c>
      <c r="H46" s="20">
        <f>VLOOKUP(B46,[2]Brokers!$B$9:$AC$69,28,0)</f>
        <v>0</v>
      </c>
      <c r="I46" s="20">
        <f>VLOOKUP(B46,[1]Brokers!$B$7:$M$60,12,0)</f>
        <v>0</v>
      </c>
      <c r="J46" s="20">
        <v>0</v>
      </c>
      <c r="K46" s="20">
        <f>VLOOKUP(B46,[1]Brokers!$B$7:$R$60,17,0)</f>
        <v>0</v>
      </c>
      <c r="L46" s="21">
        <f t="shared" si="0"/>
        <v>29720</v>
      </c>
      <c r="M46" s="21">
        <f>+VLOOKUP(B46,[3]Sheet1!$B$16:$N$67,12,0)+L46</f>
        <v>463732476.31</v>
      </c>
      <c r="N46" s="22">
        <f t="shared" si="1"/>
        <v>1.9763476186186702E-4</v>
      </c>
      <c r="O46" s="1"/>
    </row>
    <row r="47" spans="1:15" x14ac:dyDescent="0.25">
      <c r="A47" s="15">
        <f t="shared" si="2"/>
        <v>32</v>
      </c>
      <c r="B47" s="16" t="s">
        <v>69</v>
      </c>
      <c r="C47" s="17" t="s">
        <v>70</v>
      </c>
      <c r="D47" s="18" t="s">
        <v>19</v>
      </c>
      <c r="E47" s="19"/>
      <c r="F47" s="18" t="s">
        <v>19</v>
      </c>
      <c r="G47" s="20">
        <f>VLOOKUP(B47,[1]Brokers!$B$7:$H$60,7,0)</f>
        <v>786933.5</v>
      </c>
      <c r="H47" s="20">
        <f>VLOOKUP(B47,[2]Brokers!$B$9:$AC$69,28,0)</f>
        <v>0</v>
      </c>
      <c r="I47" s="20">
        <f>VLOOKUP(B47,[1]Brokers!$B$7:$M$60,12,0)</f>
        <v>854691</v>
      </c>
      <c r="J47" s="20">
        <v>0</v>
      </c>
      <c r="K47" s="20">
        <f>VLOOKUP(B47,[1]Brokers!$B$7:$R$60,17,0)</f>
        <v>3729440</v>
      </c>
      <c r="L47" s="21">
        <f t="shared" si="0"/>
        <v>5371064.5</v>
      </c>
      <c r="M47" s="21">
        <f>+VLOOKUP(B47,[3]Sheet1!$B$16:$N$67,12,0)+L47</f>
        <v>454406912.5</v>
      </c>
      <c r="N47" s="22">
        <f t="shared" si="1"/>
        <v>1.9366036783735851E-4</v>
      </c>
      <c r="O47" s="1"/>
    </row>
    <row r="48" spans="1:15" x14ac:dyDescent="0.25">
      <c r="A48" s="15">
        <f t="shared" si="2"/>
        <v>33</v>
      </c>
      <c r="B48" s="16" t="s">
        <v>86</v>
      </c>
      <c r="C48" s="17" t="s">
        <v>87</v>
      </c>
      <c r="D48" s="18" t="s">
        <v>19</v>
      </c>
      <c r="E48" s="19"/>
      <c r="F48" s="19"/>
      <c r="G48" s="20">
        <f>VLOOKUP(B48,[1]Brokers!$B$7:$H$60,7,0)</f>
        <v>4548546.34</v>
      </c>
      <c r="H48" s="20">
        <f>VLOOKUP(B48,[2]Brokers!$B$9:$AC$69,28,0)</f>
        <v>0</v>
      </c>
      <c r="I48" s="20">
        <f>VLOOKUP(B48,[1]Brokers!$B$7:$M$60,12,0)</f>
        <v>0</v>
      </c>
      <c r="J48" s="20">
        <v>0</v>
      </c>
      <c r="K48" s="20">
        <f>VLOOKUP(B48,[1]Brokers!$B$7:$R$60,17,0)</f>
        <v>3064400</v>
      </c>
      <c r="L48" s="21">
        <f t="shared" ref="L48:L66" si="3">G48+H48+I48+J48+K48</f>
        <v>7612946.3399999999</v>
      </c>
      <c r="M48" s="21">
        <f>+VLOOKUP(B48,[3]Sheet1!$B$16:$N$67,12,0)+L48</f>
        <v>397388379.27999997</v>
      </c>
      <c r="N48" s="22">
        <f t="shared" ref="N48:N66" si="4">M48/$M$68</f>
        <v>1.6936005502701619E-4</v>
      </c>
    </row>
    <row r="49" spans="1:15" x14ac:dyDescent="0.25">
      <c r="A49" s="15">
        <f t="shared" si="2"/>
        <v>34</v>
      </c>
      <c r="B49" s="16" t="s">
        <v>90</v>
      </c>
      <c r="C49" s="17" t="s">
        <v>91</v>
      </c>
      <c r="D49" s="18" t="s">
        <v>19</v>
      </c>
      <c r="E49" s="19"/>
      <c r="F49" s="19"/>
      <c r="G49" s="20">
        <f>VLOOKUP(B49,[1]Brokers!$B$7:$H$60,7,0)</f>
        <v>8698607</v>
      </c>
      <c r="H49" s="20">
        <f>VLOOKUP(B49,[2]Brokers!$B$9:$AC$69,28,0)</f>
        <v>0</v>
      </c>
      <c r="I49" s="20">
        <f>VLOOKUP(B49,[1]Brokers!$B$7:$M$60,12,0)</f>
        <v>0</v>
      </c>
      <c r="J49" s="20">
        <v>0</v>
      </c>
      <c r="K49" s="20">
        <f>VLOOKUP(B49,[1]Brokers!$B$7:$R$60,17,0)</f>
        <v>113998940</v>
      </c>
      <c r="L49" s="21">
        <f t="shared" si="3"/>
        <v>122697547</v>
      </c>
      <c r="M49" s="21">
        <f>+VLOOKUP(B49,[3]Sheet1!$B$16:$N$67,12,0)+L49</f>
        <v>391830270.90000004</v>
      </c>
      <c r="N49" s="22">
        <f t="shared" si="4"/>
        <v>1.6699128535441424E-4</v>
      </c>
    </row>
    <row r="50" spans="1:15" s="24" customFormat="1" x14ac:dyDescent="0.25">
      <c r="A50" s="15">
        <f t="shared" si="2"/>
        <v>35</v>
      </c>
      <c r="B50" s="16" t="s">
        <v>78</v>
      </c>
      <c r="C50" s="17" t="s">
        <v>79</v>
      </c>
      <c r="D50" s="18" t="s">
        <v>19</v>
      </c>
      <c r="E50" s="19"/>
      <c r="F50" s="19"/>
      <c r="G50" s="20">
        <f>VLOOKUP(B50,[1]Brokers!$B$7:$H$60,7,0)</f>
        <v>40098510</v>
      </c>
      <c r="H50" s="20">
        <f>VLOOKUP(B50,[2]Brokers!$B$9:$AC$69,28,0)</f>
        <v>0</v>
      </c>
      <c r="I50" s="20">
        <f>VLOOKUP(B50,[1]Brokers!$B$7:$M$60,12,0)</f>
        <v>0</v>
      </c>
      <c r="J50" s="20">
        <v>0</v>
      </c>
      <c r="K50" s="20">
        <f>VLOOKUP(B50,[1]Brokers!$B$7:$R$60,17,0)</f>
        <v>4509395</v>
      </c>
      <c r="L50" s="21">
        <f t="shared" si="3"/>
        <v>44607905</v>
      </c>
      <c r="M50" s="21">
        <f>+VLOOKUP(B50,[3]Sheet1!$B$16:$N$67,12,0)+L50</f>
        <v>318957465.52999997</v>
      </c>
      <c r="N50" s="22">
        <f t="shared" si="4"/>
        <v>1.3593415592904609E-4</v>
      </c>
      <c r="O50" s="23"/>
    </row>
    <row r="51" spans="1:15" x14ac:dyDescent="0.25">
      <c r="A51" s="15">
        <f t="shared" si="2"/>
        <v>36</v>
      </c>
      <c r="B51" s="16" t="s">
        <v>105</v>
      </c>
      <c r="C51" s="17" t="s">
        <v>106</v>
      </c>
      <c r="D51" s="18" t="s">
        <v>19</v>
      </c>
      <c r="E51" s="19" t="s">
        <v>19</v>
      </c>
      <c r="F51" s="19"/>
      <c r="G51" s="20">
        <f>VLOOKUP(B51,[1]Brokers!$B$7:$H$60,7,0)</f>
        <v>47405090</v>
      </c>
      <c r="H51" s="20">
        <f>VLOOKUP(B51,[2]Brokers!$B$9:$AC$69,28,0)</f>
        <v>0</v>
      </c>
      <c r="I51" s="20">
        <f>VLOOKUP(B51,[1]Brokers!$B$7:$M$60,12,0)</f>
        <v>0</v>
      </c>
      <c r="J51" s="20">
        <v>0</v>
      </c>
      <c r="K51" s="20">
        <f>VLOOKUP(B51,[1]Brokers!$B$7:$R$60,17,0)</f>
        <v>0</v>
      </c>
      <c r="L51" s="21">
        <f t="shared" si="3"/>
        <v>47405090</v>
      </c>
      <c r="M51" s="21">
        <f>+VLOOKUP(B51,[3]Sheet1!$B$16:$N$67,12,0)+L51</f>
        <v>297105608.80000001</v>
      </c>
      <c r="N51" s="22">
        <f t="shared" si="4"/>
        <v>1.2662127248504467E-4</v>
      </c>
    </row>
    <row r="52" spans="1:15" x14ac:dyDescent="0.25">
      <c r="A52" s="15">
        <f t="shared" si="2"/>
        <v>37</v>
      </c>
      <c r="B52" s="16" t="s">
        <v>101</v>
      </c>
      <c r="C52" s="17" t="s">
        <v>102</v>
      </c>
      <c r="D52" s="18" t="s">
        <v>19</v>
      </c>
      <c r="E52" s="19"/>
      <c r="F52" s="19"/>
      <c r="G52" s="20">
        <f>VLOOKUP(B52,[1]Brokers!$B$7:$H$60,7,0)</f>
        <v>135000000</v>
      </c>
      <c r="H52" s="20">
        <f>VLOOKUP(B52,[2]Brokers!$B$9:$AC$69,28,0)</f>
        <v>0</v>
      </c>
      <c r="I52" s="20">
        <f>VLOOKUP(B52,[1]Brokers!$B$7:$M$60,12,0)</f>
        <v>0</v>
      </c>
      <c r="J52" s="20">
        <v>0</v>
      </c>
      <c r="K52" s="20">
        <f>VLOOKUP(B52,[1]Brokers!$B$7:$R$60,17,0)</f>
        <v>0</v>
      </c>
      <c r="L52" s="21">
        <f t="shared" si="3"/>
        <v>135000000</v>
      </c>
      <c r="M52" s="21">
        <f>+VLOOKUP(B52,[3]Sheet1!$B$16:$N$67,12,0)+L52</f>
        <v>275764446.80000001</v>
      </c>
      <c r="N52" s="22">
        <f t="shared" si="4"/>
        <v>1.1752603830328766E-4</v>
      </c>
    </row>
    <row r="53" spans="1:15" x14ac:dyDescent="0.25">
      <c r="A53" s="15">
        <f t="shared" si="2"/>
        <v>38</v>
      </c>
      <c r="B53" s="16" t="s">
        <v>88</v>
      </c>
      <c r="C53" s="17" t="s">
        <v>89</v>
      </c>
      <c r="D53" s="18" t="s">
        <v>19</v>
      </c>
      <c r="E53" s="19"/>
      <c r="F53" s="19"/>
      <c r="G53" s="20">
        <f>VLOOKUP(B53,[1]Brokers!$B$7:$H$60,7,0)</f>
        <v>118666576.5</v>
      </c>
      <c r="H53" s="20">
        <f>VLOOKUP(B53,[2]Brokers!$B$9:$AC$69,28,0)</f>
        <v>0</v>
      </c>
      <c r="I53" s="20">
        <f>VLOOKUP(B53,[1]Brokers!$B$7:$M$60,12,0)</f>
        <v>0</v>
      </c>
      <c r="J53" s="20">
        <v>0</v>
      </c>
      <c r="K53" s="20">
        <f>VLOOKUP(B53,[1]Brokers!$B$7:$R$60,17,0)</f>
        <v>0</v>
      </c>
      <c r="L53" s="21">
        <f t="shared" si="3"/>
        <v>118666576.5</v>
      </c>
      <c r="M53" s="21">
        <f>+VLOOKUP(B53,[3]Sheet1!$B$16:$N$67,12,0)+L53</f>
        <v>247584171.69999999</v>
      </c>
      <c r="N53" s="22">
        <f t="shared" si="4"/>
        <v>1.0551609239027526E-4</v>
      </c>
    </row>
    <row r="54" spans="1:15" x14ac:dyDescent="0.25">
      <c r="A54" s="15">
        <f t="shared" si="2"/>
        <v>39</v>
      </c>
      <c r="B54" s="16" t="s">
        <v>103</v>
      </c>
      <c r="C54" s="17" t="s">
        <v>104</v>
      </c>
      <c r="D54" s="18" t="s">
        <v>19</v>
      </c>
      <c r="E54" s="19" t="s">
        <v>19</v>
      </c>
      <c r="F54" s="19" t="s">
        <v>19</v>
      </c>
      <c r="G54" s="20">
        <f>VLOOKUP(B54,[1]Brokers!$B$7:$H$60,7,0)</f>
        <v>36297704.789999999</v>
      </c>
      <c r="H54" s="20">
        <f>VLOOKUP(B54,[2]Brokers!$B$9:$AC$69,28,0)</f>
        <v>0</v>
      </c>
      <c r="I54" s="20">
        <f>VLOOKUP(B54,[1]Brokers!$B$7:$M$60,12,0)</f>
        <v>0</v>
      </c>
      <c r="J54" s="20">
        <v>0</v>
      </c>
      <c r="K54" s="20">
        <f>VLOOKUP(B54,[1]Brokers!$B$7:$R$60,17,0)</f>
        <v>0</v>
      </c>
      <c r="L54" s="21">
        <f t="shared" si="3"/>
        <v>36297704.789999999</v>
      </c>
      <c r="M54" s="21">
        <f>+VLOOKUP(B54,[3]Sheet1!$B$16:$N$67,12,0)+L54</f>
        <v>232653583.06999999</v>
      </c>
      <c r="N54" s="22">
        <f t="shared" si="4"/>
        <v>9.9152933717784597E-5</v>
      </c>
    </row>
    <row r="55" spans="1:15" x14ac:dyDescent="0.25">
      <c r="A55" s="15">
        <f t="shared" si="2"/>
        <v>40</v>
      </c>
      <c r="B55" s="16" t="s">
        <v>76</v>
      </c>
      <c r="C55" s="17" t="s">
        <v>77</v>
      </c>
      <c r="D55" s="18" t="s">
        <v>19</v>
      </c>
      <c r="E55" s="19"/>
      <c r="F55" s="19"/>
      <c r="G55" s="20">
        <f>VLOOKUP(B55,[1]Brokers!$B$7:$H$60,7,0)</f>
        <v>2247177</v>
      </c>
      <c r="H55" s="20">
        <f>VLOOKUP(B55,[2]Brokers!$B$9:$AC$69,28,0)</f>
        <v>0</v>
      </c>
      <c r="I55" s="20">
        <f>VLOOKUP(B55,[1]Brokers!$B$7:$M$60,12,0)</f>
        <v>0</v>
      </c>
      <c r="J55" s="20">
        <v>0</v>
      </c>
      <c r="K55" s="20">
        <f>VLOOKUP(B55,[1]Brokers!$B$7:$R$60,17,0)</f>
        <v>0</v>
      </c>
      <c r="L55" s="21">
        <f t="shared" si="3"/>
        <v>2247177</v>
      </c>
      <c r="M55" s="21">
        <f>+VLOOKUP(B55,[3]Sheet1!$B$16:$N$67,12,0)+L55</f>
        <v>229521032.94999999</v>
      </c>
      <c r="N55" s="22">
        <f t="shared" si="4"/>
        <v>9.7817895029287178E-5</v>
      </c>
    </row>
    <row r="56" spans="1:15" x14ac:dyDescent="0.25">
      <c r="A56" s="15">
        <f t="shared" si="2"/>
        <v>41</v>
      </c>
      <c r="B56" s="16" t="s">
        <v>92</v>
      </c>
      <c r="C56" s="17" t="s">
        <v>93</v>
      </c>
      <c r="D56" s="18" t="s">
        <v>19</v>
      </c>
      <c r="E56" s="19" t="s">
        <v>19</v>
      </c>
      <c r="F56" s="19" t="s">
        <v>19</v>
      </c>
      <c r="G56" s="20">
        <f>VLOOKUP(B56,[1]Brokers!$B$7:$H$60,7,0)</f>
        <v>4189362.4000000004</v>
      </c>
      <c r="H56" s="20">
        <f>VLOOKUP(B56,[2]Brokers!$B$9:$AC$69,28,0)</f>
        <v>0</v>
      </c>
      <c r="I56" s="20">
        <f>VLOOKUP(B56,[1]Brokers!$B$7:$M$60,12,0)</f>
        <v>0</v>
      </c>
      <c r="J56" s="20">
        <v>0</v>
      </c>
      <c r="K56" s="20">
        <f>VLOOKUP(B56,[1]Brokers!$B$7:$R$60,17,0)</f>
        <v>0</v>
      </c>
      <c r="L56" s="21">
        <f t="shared" si="3"/>
        <v>4189362.4000000004</v>
      </c>
      <c r="M56" s="21">
        <f>+VLOOKUP(B56,[3]Sheet1!$B$16:$N$67,12,0)+L56</f>
        <v>226786004.79000002</v>
      </c>
      <c r="N56" s="22">
        <f t="shared" si="4"/>
        <v>9.6652273325609578E-5</v>
      </c>
    </row>
    <row r="57" spans="1:15" x14ac:dyDescent="0.25">
      <c r="A57" s="15">
        <f t="shared" si="2"/>
        <v>42</v>
      </c>
      <c r="B57" s="16" t="s">
        <v>80</v>
      </c>
      <c r="C57" s="17" t="s">
        <v>81</v>
      </c>
      <c r="D57" s="18" t="s">
        <v>19</v>
      </c>
      <c r="E57" s="19"/>
      <c r="F57" s="19"/>
      <c r="G57" s="20">
        <f>VLOOKUP(B57,[1]Brokers!$B$7:$H$60,7,0)</f>
        <v>13325081.91</v>
      </c>
      <c r="H57" s="20">
        <f>VLOOKUP(B57,[2]Brokers!$B$9:$AC$69,28,0)</f>
        <v>0</v>
      </c>
      <c r="I57" s="20">
        <f>VLOOKUP(B57,[1]Brokers!$B$7:$M$60,12,0)</f>
        <v>0</v>
      </c>
      <c r="J57" s="20">
        <v>0</v>
      </c>
      <c r="K57" s="20">
        <f>VLOOKUP(B57,[1]Brokers!$B$7:$R$60,17,0)</f>
        <v>71720</v>
      </c>
      <c r="L57" s="21">
        <f t="shared" si="3"/>
        <v>13396801.91</v>
      </c>
      <c r="M57" s="21">
        <f>+VLOOKUP(B57,[3]Sheet1!$B$16:$N$67,12,0)+L57</f>
        <v>208385273.97999999</v>
      </c>
      <c r="N57" s="22">
        <f t="shared" si="4"/>
        <v>8.8810200066786026E-5</v>
      </c>
    </row>
    <row r="58" spans="1:15" x14ac:dyDescent="0.25">
      <c r="A58" s="15">
        <f t="shared" si="2"/>
        <v>43</v>
      </c>
      <c r="B58" s="16" t="s">
        <v>82</v>
      </c>
      <c r="C58" s="17" t="s">
        <v>83</v>
      </c>
      <c r="D58" s="18" t="s">
        <v>19</v>
      </c>
      <c r="E58" s="19"/>
      <c r="F58" s="19"/>
      <c r="G58" s="20">
        <f>VLOOKUP(B58,[1]Brokers!$B$7:$H$60,7,0)</f>
        <v>8052146</v>
      </c>
      <c r="H58" s="20">
        <f>VLOOKUP(B58,[2]Brokers!$B$9:$AC$69,28,0)</f>
        <v>0</v>
      </c>
      <c r="I58" s="20">
        <f>VLOOKUP(B58,[1]Brokers!$B$7:$M$60,12,0)</f>
        <v>0</v>
      </c>
      <c r="J58" s="20">
        <v>0</v>
      </c>
      <c r="K58" s="20">
        <f>VLOOKUP(B58,[1]Brokers!$B$7:$R$60,17,0)</f>
        <v>305625</v>
      </c>
      <c r="L58" s="21">
        <f t="shared" si="3"/>
        <v>8357771</v>
      </c>
      <c r="M58" s="21">
        <f>+VLOOKUP(B58,[3]Sheet1!$B$16:$N$67,12,0)+L58</f>
        <v>195891064.65000001</v>
      </c>
      <c r="N58" s="22">
        <f t="shared" si="4"/>
        <v>8.3485384118514656E-5</v>
      </c>
    </row>
    <row r="59" spans="1:15" x14ac:dyDescent="0.25">
      <c r="A59" s="15">
        <f t="shared" si="2"/>
        <v>44</v>
      </c>
      <c r="B59" s="16" t="s">
        <v>84</v>
      </c>
      <c r="C59" s="17" t="s">
        <v>85</v>
      </c>
      <c r="D59" s="18" t="s">
        <v>19</v>
      </c>
      <c r="E59" s="19"/>
      <c r="F59" s="19"/>
      <c r="G59" s="20">
        <f>VLOOKUP(B59,[1]Brokers!$B$7:$H$60,7,0)</f>
        <v>5591650.7999999998</v>
      </c>
      <c r="H59" s="20">
        <f>VLOOKUP(B59,[2]Brokers!$B$9:$AC$69,28,0)</f>
        <v>0</v>
      </c>
      <c r="I59" s="20">
        <f>VLOOKUP(B59,[1]Brokers!$B$7:$M$60,12,0)</f>
        <v>0</v>
      </c>
      <c r="J59" s="20">
        <v>0</v>
      </c>
      <c r="K59" s="20">
        <f>VLOOKUP(B59,[1]Brokers!$B$7:$R$60,17,0)</f>
        <v>0</v>
      </c>
      <c r="L59" s="21">
        <f t="shared" si="3"/>
        <v>5591650.7999999998</v>
      </c>
      <c r="M59" s="21">
        <f>+VLOOKUP(B59,[3]Sheet1!$B$16:$N$67,12,0)+L59</f>
        <v>149691907.72000003</v>
      </c>
      <c r="N59" s="22">
        <f t="shared" si="4"/>
        <v>6.3796102378462679E-5</v>
      </c>
    </row>
    <row r="60" spans="1:15" x14ac:dyDescent="0.25">
      <c r="A60" s="15">
        <f t="shared" si="2"/>
        <v>45</v>
      </c>
      <c r="B60" s="16" t="s">
        <v>94</v>
      </c>
      <c r="C60" s="17" t="s">
        <v>95</v>
      </c>
      <c r="D60" s="18" t="s">
        <v>19</v>
      </c>
      <c r="E60" s="19"/>
      <c r="F60" s="19"/>
      <c r="G60" s="20">
        <f>VLOOKUP(B60,[1]Brokers!$B$7:$H$60,7,0)</f>
        <v>519400</v>
      </c>
      <c r="H60" s="20">
        <f>VLOOKUP(B60,[2]Brokers!$B$9:$AC$69,28,0)</f>
        <v>0</v>
      </c>
      <c r="I60" s="20">
        <f>VLOOKUP(B60,[1]Brokers!$B$7:$M$60,12,0)</f>
        <v>0</v>
      </c>
      <c r="J60" s="20">
        <v>0</v>
      </c>
      <c r="K60" s="20">
        <f>VLOOKUP(B60,[1]Brokers!$B$7:$R$60,17,0)</f>
        <v>0</v>
      </c>
      <c r="L60" s="21">
        <f t="shared" si="3"/>
        <v>519400</v>
      </c>
      <c r="M60" s="21">
        <f>+VLOOKUP(B60,[3]Sheet1!$B$16:$N$67,12,0)+L60</f>
        <v>101770796</v>
      </c>
      <c r="N60" s="22">
        <f t="shared" si="4"/>
        <v>4.3372953285477972E-5</v>
      </c>
    </row>
    <row r="61" spans="1:15" x14ac:dyDescent="0.25">
      <c r="A61" s="15">
        <f t="shared" si="2"/>
        <v>46</v>
      </c>
      <c r="B61" s="16" t="s">
        <v>96</v>
      </c>
      <c r="C61" s="17" t="s">
        <v>97</v>
      </c>
      <c r="D61" s="18" t="s">
        <v>19</v>
      </c>
      <c r="E61" s="19"/>
      <c r="F61" s="19"/>
      <c r="G61" s="20">
        <f>VLOOKUP(B61,[1]Brokers!$B$7:$H$60,7,0)</f>
        <v>0</v>
      </c>
      <c r="H61" s="20">
        <f>VLOOKUP(B61,[2]Brokers!$B$9:$AC$69,28,0)</f>
        <v>0</v>
      </c>
      <c r="I61" s="20">
        <f>VLOOKUP(B61,[1]Brokers!$B$7:$M$60,12,0)</f>
        <v>0</v>
      </c>
      <c r="J61" s="20">
        <v>0</v>
      </c>
      <c r="K61" s="20">
        <f>VLOOKUP(B61,[1]Brokers!$B$7:$R$60,17,0)</f>
        <v>0</v>
      </c>
      <c r="L61" s="21">
        <f t="shared" si="3"/>
        <v>0</v>
      </c>
      <c r="M61" s="21">
        <f>+VLOOKUP(B61,[3]Sheet1!$B$16:$N$67,12,0)+L61</f>
        <v>84912886</v>
      </c>
      <c r="N61" s="22">
        <f t="shared" si="4"/>
        <v>3.6188403575158399E-5</v>
      </c>
    </row>
    <row r="62" spans="1:15" x14ac:dyDescent="0.25">
      <c r="A62" s="15">
        <f t="shared" si="2"/>
        <v>47</v>
      </c>
      <c r="B62" s="16" t="s">
        <v>98</v>
      </c>
      <c r="C62" s="17" t="s">
        <v>99</v>
      </c>
      <c r="D62" s="18" t="s">
        <v>19</v>
      </c>
      <c r="E62" s="19"/>
      <c r="F62" s="19"/>
      <c r="G62" s="20">
        <f>VLOOKUP(B62,[1]Brokers!$B$7:$H$60,7,0)</f>
        <v>0</v>
      </c>
      <c r="H62" s="20">
        <f>VLOOKUP(B62,[2]Brokers!$B$9:$AC$69,28,0)</f>
        <v>0</v>
      </c>
      <c r="I62" s="20">
        <f>VLOOKUP(B62,[1]Brokers!$B$7:$M$60,12,0)</f>
        <v>0</v>
      </c>
      <c r="J62" s="20">
        <v>0</v>
      </c>
      <c r="K62" s="20">
        <f>VLOOKUP(B62,[1]Brokers!$B$7:$R$60,17,0)</f>
        <v>0</v>
      </c>
      <c r="L62" s="21">
        <f t="shared" si="3"/>
        <v>0</v>
      </c>
      <c r="M62" s="21">
        <f>+VLOOKUP(B62,[3]Sheet1!$B$16:$N$67,12,0)+L62</f>
        <v>79333334.980000004</v>
      </c>
      <c r="N62" s="22">
        <f t="shared" si="4"/>
        <v>3.3810495420205968E-5</v>
      </c>
    </row>
    <row r="63" spans="1:15" x14ac:dyDescent="0.25">
      <c r="A63" s="15">
        <f t="shared" si="2"/>
        <v>48</v>
      </c>
      <c r="B63" s="16" t="s">
        <v>109</v>
      </c>
      <c r="C63" s="17" t="s">
        <v>110</v>
      </c>
      <c r="D63" s="18" t="s">
        <v>19</v>
      </c>
      <c r="E63" s="19"/>
      <c r="F63" s="19"/>
      <c r="G63" s="20">
        <f>VLOOKUP(B63,[1]Brokers!$B$7:$H$60,7,0)</f>
        <v>2135527.2999999998</v>
      </c>
      <c r="H63" s="20">
        <f>VLOOKUP(B63,[2]Brokers!$B$9:$AC$69,28,0)</f>
        <v>0</v>
      </c>
      <c r="I63" s="20">
        <f>VLOOKUP(B63,[1]Brokers!$B$7:$M$60,12,0)</f>
        <v>0</v>
      </c>
      <c r="J63" s="20">
        <v>0</v>
      </c>
      <c r="K63" s="20">
        <f>VLOOKUP(B63,[1]Brokers!$B$7:$R$60,17,0)</f>
        <v>0</v>
      </c>
      <c r="L63" s="21">
        <f t="shared" si="3"/>
        <v>2135527.2999999998</v>
      </c>
      <c r="M63" s="21">
        <f>+VLOOKUP(B63,[3]Sheet1!$B$16:$N$67,12,0)+L63</f>
        <v>45869071.890000001</v>
      </c>
      <c r="N63" s="22">
        <f t="shared" si="4"/>
        <v>1.9548605204318148E-5</v>
      </c>
    </row>
    <row r="64" spans="1:15" x14ac:dyDescent="0.25">
      <c r="A64" s="15">
        <f t="shared" si="2"/>
        <v>49</v>
      </c>
      <c r="B64" s="16" t="s">
        <v>112</v>
      </c>
      <c r="C64" s="17" t="s">
        <v>113</v>
      </c>
      <c r="D64" s="18" t="s">
        <v>19</v>
      </c>
      <c r="E64" s="19"/>
      <c r="F64" s="19"/>
      <c r="G64" s="20">
        <f>VLOOKUP(B64,[1]Brokers!$B$7:$H$60,7,0)</f>
        <v>9081364</v>
      </c>
      <c r="H64" s="20">
        <f>VLOOKUP(B64,[2]Brokers!$B$9:$AC$69,28,0)</f>
        <v>0</v>
      </c>
      <c r="I64" s="20">
        <f>VLOOKUP(B64,[1]Brokers!$B$7:$M$60,12,0)</f>
        <v>0</v>
      </c>
      <c r="J64" s="20">
        <v>0</v>
      </c>
      <c r="K64" s="20">
        <f>VLOOKUP(B64,[1]Brokers!$B$7:$R$60,17,0)</f>
        <v>0</v>
      </c>
      <c r="L64" s="21">
        <f t="shared" si="3"/>
        <v>9081364</v>
      </c>
      <c r="M64" s="21">
        <f>+VLOOKUP(B64,[3]Sheet1!$B$16:$N$67,12,0)+L64</f>
        <v>25784057.800000001</v>
      </c>
      <c r="N64" s="22">
        <f t="shared" si="4"/>
        <v>1.0988719538652955E-5</v>
      </c>
    </row>
    <row r="65" spans="1:15" x14ac:dyDescent="0.25">
      <c r="A65" s="15">
        <f t="shared" si="2"/>
        <v>50</v>
      </c>
      <c r="B65" s="16" t="s">
        <v>107</v>
      </c>
      <c r="C65" s="17" t="s">
        <v>108</v>
      </c>
      <c r="D65" s="18" t="s">
        <v>19</v>
      </c>
      <c r="E65" s="19"/>
      <c r="F65" s="19"/>
      <c r="G65" s="20">
        <f>VLOOKUP(B65,[1]Brokers!$B$7:$H$60,7,0)</f>
        <v>0</v>
      </c>
      <c r="H65" s="20">
        <f>VLOOKUP(B65,[2]Brokers!$B$9:$AC$69,28,0)</f>
        <v>0</v>
      </c>
      <c r="I65" s="20">
        <f>VLOOKUP(B65,[1]Brokers!$B$7:$M$60,12,0)</f>
        <v>0</v>
      </c>
      <c r="J65" s="20">
        <v>0</v>
      </c>
      <c r="K65" s="20">
        <f>VLOOKUP(B65,[1]Brokers!$B$7:$R$60,17,0)</f>
        <v>0</v>
      </c>
      <c r="L65" s="21">
        <f t="shared" si="3"/>
        <v>0</v>
      </c>
      <c r="M65" s="21">
        <f>+VLOOKUP(B65,[3]Sheet1!$B$16:$N$67,12,0)+L65</f>
        <v>13457687.859999999</v>
      </c>
      <c r="N65" s="22">
        <f t="shared" si="4"/>
        <v>5.73543383587492E-6</v>
      </c>
    </row>
    <row r="66" spans="1:15" x14ac:dyDescent="0.25">
      <c r="A66" s="15">
        <f t="shared" si="2"/>
        <v>51</v>
      </c>
      <c r="B66" s="16" t="s">
        <v>111</v>
      </c>
      <c r="C66" s="17" t="s">
        <v>111</v>
      </c>
      <c r="D66" s="18" t="s">
        <v>19</v>
      </c>
      <c r="E66" s="18"/>
      <c r="F66" s="19"/>
      <c r="G66" s="20">
        <f>VLOOKUP(B66,[1]Brokers!$B$7:$H$60,7,0)</f>
        <v>0</v>
      </c>
      <c r="H66" s="20">
        <f>VLOOKUP(B66,[2]Brokers!$B$9:$AC$69,28,0)</f>
        <v>0</v>
      </c>
      <c r="I66" s="20">
        <f>VLOOKUP(B66,[1]Brokers!$B$7:$M$60,12,0)</f>
        <v>0</v>
      </c>
      <c r="J66" s="20">
        <v>0</v>
      </c>
      <c r="K66" s="20">
        <f>VLOOKUP(B66,[1]Brokers!$B$7:$R$60,17,0)</f>
        <v>0</v>
      </c>
      <c r="L66" s="21">
        <f t="shared" si="3"/>
        <v>0</v>
      </c>
      <c r="M66" s="21">
        <f>+VLOOKUP(B66,[3]Sheet1!$B$16:$N$67,12,0)+L66</f>
        <v>3000000</v>
      </c>
      <c r="N66" s="22">
        <f t="shared" si="4"/>
        <v>1.2785481196043107E-6</v>
      </c>
    </row>
    <row r="67" spans="1:15" x14ac:dyDescent="0.25">
      <c r="A67" s="15">
        <f t="shared" si="2"/>
        <v>52</v>
      </c>
      <c r="B67" s="16" t="s">
        <v>114</v>
      </c>
      <c r="C67" s="17" t="s">
        <v>115</v>
      </c>
      <c r="D67" s="18" t="s">
        <v>19</v>
      </c>
      <c r="E67" s="19"/>
      <c r="F67" s="19"/>
      <c r="G67" s="20">
        <f>VLOOKUP(B67,[1]Brokers!$B$7:$H$60,7,0)</f>
        <v>0</v>
      </c>
      <c r="H67" s="20">
        <f>VLOOKUP(B67,[2]Brokers!$B$9:$AC$69,28,0)</f>
        <v>0</v>
      </c>
      <c r="I67" s="20">
        <f>VLOOKUP(B67,[1]Brokers!$B$7:$M$60,12,0)</f>
        <v>0</v>
      </c>
      <c r="J67" s="20">
        <v>0</v>
      </c>
      <c r="K67" s="20">
        <f>VLOOKUP(B67,[1]Brokers!$B$7:$R$60,17,0)</f>
        <v>0</v>
      </c>
      <c r="L67" s="21">
        <f t="shared" ref="L67" si="5">G67+H67+I67+J67+K67</f>
        <v>0</v>
      </c>
      <c r="M67" s="21">
        <f>+VLOOKUP(B67,[3]Sheet1!$B$16:$N$67,12,0)+L67</f>
        <v>0</v>
      </c>
      <c r="N67" s="22">
        <f t="shared" ref="N67" si="6">M67/$M$68</f>
        <v>0</v>
      </c>
    </row>
    <row r="68" spans="1:15" ht="16.5" thickBot="1" x14ac:dyDescent="0.3">
      <c r="A68" s="35" t="s">
        <v>116</v>
      </c>
      <c r="B68" s="36"/>
      <c r="C68" s="37"/>
      <c r="D68" s="25">
        <f>COUNTA(D16:D67)</f>
        <v>52</v>
      </c>
      <c r="E68" s="25">
        <f>COUNTA(E16:E67)</f>
        <v>17</v>
      </c>
      <c r="F68" s="25">
        <f>COUNTA(F16:F67)</f>
        <v>13</v>
      </c>
      <c r="G68" s="26">
        <f t="shared" ref="G68:N68" si="7">SUM(G16:G67)</f>
        <v>22728537867.62001</v>
      </c>
      <c r="H68" s="26">
        <f t="shared" si="7"/>
        <v>0</v>
      </c>
      <c r="I68" s="26">
        <f t="shared" si="7"/>
        <v>609580275.32000005</v>
      </c>
      <c r="J68" s="26">
        <f t="shared" si="7"/>
        <v>0</v>
      </c>
      <c r="K68" s="26">
        <f t="shared" si="7"/>
        <v>28499999060</v>
      </c>
      <c r="L68" s="26">
        <f t="shared" si="7"/>
        <v>51838117202.939995</v>
      </c>
      <c r="M68" s="26">
        <f t="shared" si="7"/>
        <v>2346411491284.7002</v>
      </c>
      <c r="N68" s="27">
        <f t="shared" si="7"/>
        <v>1</v>
      </c>
      <c r="O68" s="28"/>
    </row>
    <row r="69" spans="1:15" x14ac:dyDescent="0.25">
      <c r="K69" s="29"/>
      <c r="L69" s="30"/>
      <c r="N69" s="29"/>
      <c r="O69" s="28"/>
    </row>
    <row r="70" spans="1:15" x14ac:dyDescent="0.25">
      <c r="B70" s="38" t="s">
        <v>117</v>
      </c>
      <c r="C70" s="38"/>
      <c r="D70" s="31"/>
      <c r="E70" s="31"/>
      <c r="F70" s="31"/>
      <c r="H70" s="32"/>
      <c r="K70" s="29"/>
      <c r="L70" s="29"/>
      <c r="O70" s="28"/>
    </row>
    <row r="71" spans="1:15" x14ac:dyDescent="0.25">
      <c r="C71" s="33"/>
      <c r="D71" s="33"/>
      <c r="E71" s="33"/>
      <c r="F71" s="33"/>
      <c r="O71" s="28"/>
    </row>
    <row r="72" spans="1:15" x14ac:dyDescent="0.25">
      <c r="O72" s="28"/>
    </row>
    <row r="73" spans="1:15" x14ac:dyDescent="0.25">
      <c r="O73" s="28"/>
    </row>
  </sheetData>
  <sortState ref="B16:N66">
    <sortCondition descending="1" ref="M16:M66"/>
  </sortState>
  <mergeCells count="15">
    <mergeCell ref="A68:C68"/>
    <mergeCell ref="B70:C70"/>
    <mergeCell ref="D9:J9"/>
    <mergeCell ref="M11:N11"/>
    <mergeCell ref="A12:A15"/>
    <mergeCell ref="B12:B15"/>
    <mergeCell ref="C12:C15"/>
    <mergeCell ref="D12:F14"/>
    <mergeCell ref="G12:L13"/>
    <mergeCell ref="M12:N13"/>
    <mergeCell ref="G14:I14"/>
    <mergeCell ref="J14:K14"/>
    <mergeCell ref="L14:L15"/>
    <mergeCell ref="M14:M15"/>
    <mergeCell ref="N14:N15"/>
  </mergeCells>
  <pageMargins left="0.7" right="0.7" top="0.75" bottom="0.75" header="0.3" footer="0.3"/>
  <pageSetup paperSize="9" scale="2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2022-01-11T03:45:35Z</cp:lastPrinted>
  <dcterms:created xsi:type="dcterms:W3CDTF">2021-09-07T07:47:52Z</dcterms:created>
  <dcterms:modified xsi:type="dcterms:W3CDTF">2022-01-11T03:49:47Z</dcterms:modified>
</cp:coreProperties>
</file>