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155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_xlnm._FilterDatabase" localSheetId="0" hidden="1">'Sheet1'!$A$15:$P$70</definedName>
    <definedName name="_xlnm.Print_Area" localSheetId="0">'Sheet1'!$A$1:$O$72</definedName>
  </definedNames>
  <calcPr calcId="152511"/>
</workbook>
</file>

<file path=xl/sharedStrings.xml><?xml version="1.0" encoding="utf-8"?>
<sst xmlns="http://schemas.openxmlformats.org/spreadsheetml/2006/main" count="220" uniqueCount="133">
  <si>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</si>
  <si>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</si>
  <si>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</si>
  <si>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</si>
  <si>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</si>
  <si>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</si>
  <si>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</si>
  <si>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</si>
  <si>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</si>
  <si>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</si>
  <si>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</si>
  <si>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</si>
  <si>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</si>
  <si>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</si>
  <si>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</si>
  <si>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</si>
  <si>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</si>
  <si>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</si>
  <si>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</si>
  <si>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</si>
  <si>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</si>
  <si>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</si>
  <si>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</si>
  <si>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</si>
  <si>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</si>
  <si>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</si>
  <si>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</si>
  <si>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</si>
  <si>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</si>
  <si>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</si>
  <si>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</si>
  <si>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</si>
  <si>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</si>
  <si>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</si>
  <si>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</si>
  <si>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</si>
  <si>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</si>
  <si>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</si>
  <si>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</si>
  <si>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</si>
  <si>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</si>
  <si>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</si>
  <si>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</si>
  <si>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</si>
  <si>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</si>
  <si>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</si>
  <si>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</si>
  <si>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</si>
  <si>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</si>
  <si>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</si>
  <si>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</si>
  <si>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</si>
  <si>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</si>
  <si>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</si>
  <si>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</si>
  <si>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</si>
  <si>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</si>
  <si>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</si>
  <si>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</si>
  <si>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</si>
  <si>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</si>
  <si>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</si>
  <si>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</si>
  <si>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</si>
  <si>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</si>
  <si>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</si>
  <si>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</si>
  <si>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</si>
  <si>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</si>
  <si>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</si>
  <si>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</si>
  <si>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</si>
  <si>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</si>
  <si>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</si>
  <si>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</si>
  <si>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</si>
  <si>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</si>
  <si>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</si>
  <si>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</si>
  <si>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</si>
  <si>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</si>
  <si>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</si>
  <si>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</si>
  <si>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</si>
  <si>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</si>
  <si>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</si>
  <si>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</si>
  <si>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</si>
  <si>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</si>
  <si>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</si>
  <si>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</si>
  <si>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</si>
  <si>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</si>
  <si>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</si>
  <si>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</si>
  <si>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</si>
  <si>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</si>
  <si>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</si>
  <si>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</si>
  <si>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</si>
  <si>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Үнэт цаасны анхдагч зах зээлийн арилжаа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</si>
  <si>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</si>
  <si>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</si>
  <si>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</si>
  <si>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</si>
  <si>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</si>
  <si>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</si>
  <si>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</si>
  <si>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</si>
  <si>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</si>
  <si>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</si>
  <si>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MOHU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</si>
  <si>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</si>
  <si>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</si>
  <si>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</si>
  <si>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</si>
  <si>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</si>
  <si>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</si>
  <si>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</si>
  <si>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</si>
  <si>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</si>
  <si>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</si>
  <si>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2022 оны арилжааны нийт дүн</t>
  </si>
  <si>
    <t>BKOC</t>
  </si>
  <si>
    <t>"БКО КАПИТАЛ ҮЦК" ХХК</t>
  </si>
  <si>
    <t>"МАНДАЛ КАПИТАЛ МАРКЕТС ҮЦК" ХХК</t>
  </si>
  <si>
    <t>"ТАВАНБОГД КАПИТАЛ ҮЦК" ХХК</t>
  </si>
  <si>
    <t xml:space="preserve"> </t>
  </si>
  <si>
    <t>7-р сарын арилжааны дүн</t>
  </si>
  <si>
    <t xml:space="preserve">2022 оны 7 дугаар сарын 31-ний байдлаар </t>
  </si>
  <si>
    <t>ХБҮЦ</t>
  </si>
  <si>
    <t>ХУВЬЦАА /AMT нэмэлт/</t>
  </si>
  <si>
    <t>ХУВЬЦАА /INV нэмэлт/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</si>
</sst>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3" fontId="5" fillId="2" borderId="1" xfId="18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8" fillId="2" borderId="1" xfId="18" applyFont="1" applyFill="1" applyBorder="1" applyAlignment="1">
      <alignment vertical="center" wrapText="1"/>
    </xf>
    <xf numFmtId="43" fontId="0" fillId="0" borderId="0" xfId="18" applyFont="1"/>
    <xf numFmtId="164" fontId="0" fillId="0" borderId="0" xfId="18" applyNumberFormat="1" applyFont="1"/>
    <xf numFmtId="43" fontId="5" fillId="0" borderId="0" xfId="0" applyNumberFormat="1" applyFont="1" applyAlignment="1">
      <alignment horizontal="center" vertical="center" wrapText="1"/>
    </xf>
    <xf numFmtId="43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15</xdr:col>
      <xdr:colOff>28575</xdr:colOff>
      <xdr:row>7</xdr:row>
      <xdr:rowOff>57150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8575" y="76200"/>
          <a:ext cx="1962150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2-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2-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R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3104</v>
          </cell>
          <cell r="E8">
            <v>640661.25</v>
          </cell>
          <cell r="F8">
            <v>10648</v>
          </cell>
          <cell r="G8">
            <v>3474939</v>
          </cell>
          <cell r="H8">
            <v>4115600.25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17780</v>
          </cell>
          <cell r="O8">
            <v>1920240</v>
          </cell>
          <cell r="R8">
            <v>1920240</v>
          </cell>
          <cell r="S8">
            <v>360</v>
          </cell>
          <cell r="T8">
            <v>1495800</v>
          </cell>
          <cell r="W8">
            <v>1495800</v>
          </cell>
          <cell r="X8">
            <v>31892</v>
          </cell>
          <cell r="Y8">
            <v>7531640.25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R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161664</v>
          </cell>
          <cell r="E10">
            <v>54229001.2</v>
          </cell>
          <cell r="F10">
            <v>179127</v>
          </cell>
          <cell r="G10">
            <v>206815456.64</v>
          </cell>
          <cell r="H10">
            <v>261044457.83999997</v>
          </cell>
          <cell r="I10">
            <v>67</v>
          </cell>
          <cell r="J10">
            <v>6642250</v>
          </cell>
          <cell r="K10">
            <v>67</v>
          </cell>
          <cell r="L10">
            <v>6642250</v>
          </cell>
          <cell r="M10">
            <v>13284500</v>
          </cell>
          <cell r="N10">
            <v>2800</v>
          </cell>
          <cell r="O10">
            <v>302400</v>
          </cell>
          <cell r="R10">
            <v>302400</v>
          </cell>
          <cell r="S10">
            <v>8654</v>
          </cell>
          <cell r="T10">
            <v>35957370</v>
          </cell>
          <cell r="W10">
            <v>35957370</v>
          </cell>
          <cell r="X10">
            <v>352379</v>
          </cell>
          <cell r="Y10">
            <v>310588727.84</v>
          </cell>
        </row>
        <row r="11">
          <cell r="B11" t="str">
            <v>ARGB</v>
          </cell>
          <cell r="C11" t="str">
            <v>Аргай бэст ХХК</v>
          </cell>
          <cell r="D11">
            <v>891</v>
          </cell>
          <cell r="E11">
            <v>1134974</v>
          </cell>
          <cell r="F11">
            <v>6209</v>
          </cell>
          <cell r="G11">
            <v>11931193</v>
          </cell>
          <cell r="H11">
            <v>13066167</v>
          </cell>
          <cell r="I11">
            <v>296</v>
          </cell>
          <cell r="J11">
            <v>88071597.72</v>
          </cell>
          <cell r="K11">
            <v>0</v>
          </cell>
          <cell r="L11">
            <v>0</v>
          </cell>
          <cell r="M11">
            <v>88071597.72</v>
          </cell>
          <cell r="N11">
            <v>8342</v>
          </cell>
          <cell r="O11">
            <v>900936</v>
          </cell>
          <cell r="R11">
            <v>900936</v>
          </cell>
          <cell r="S11">
            <v>200</v>
          </cell>
          <cell r="T11">
            <v>831000</v>
          </cell>
          <cell r="W11">
            <v>831000</v>
          </cell>
          <cell r="X11">
            <v>15938</v>
          </cell>
          <cell r="Y11">
            <v>102869700.72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309</v>
          </cell>
          <cell r="G12">
            <v>1143560</v>
          </cell>
          <cell r="H12">
            <v>1143560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R12">
            <v>0</v>
          </cell>
          <cell r="W12">
            <v>0</v>
          </cell>
          <cell r="X12">
            <v>309</v>
          </cell>
          <cell r="Y12">
            <v>1143560</v>
          </cell>
        </row>
        <row r="13">
          <cell r="B13" t="str">
            <v>BDSC</v>
          </cell>
          <cell r="C13" t="str">
            <v>БиДиСек ХК</v>
          </cell>
          <cell r="D13">
            <v>1141995</v>
          </cell>
          <cell r="E13">
            <v>712426890.8</v>
          </cell>
          <cell r="F13">
            <v>665231</v>
          </cell>
          <cell r="G13">
            <v>571013171.59</v>
          </cell>
          <cell r="H13">
            <v>1283440062.3899999</v>
          </cell>
          <cell r="I13">
            <v>70</v>
          </cell>
          <cell r="J13">
            <v>6855000</v>
          </cell>
          <cell r="K13">
            <v>30</v>
          </cell>
          <cell r="L13">
            <v>8720860.59</v>
          </cell>
          <cell r="M13">
            <v>15575860.59</v>
          </cell>
          <cell r="N13">
            <v>9329268</v>
          </cell>
          <cell r="O13">
            <v>1007560944</v>
          </cell>
          <cell r="R13">
            <v>1007560944</v>
          </cell>
          <cell r="S13">
            <v>5098</v>
          </cell>
          <cell r="T13">
            <v>21182190</v>
          </cell>
          <cell r="W13">
            <v>21182190</v>
          </cell>
          <cell r="X13">
            <v>11141692</v>
          </cell>
          <cell r="Y13">
            <v>2327759056.9799995</v>
          </cell>
        </row>
        <row r="14">
          <cell r="B14" t="str">
            <v>BKOC</v>
          </cell>
          <cell r="C14" t="str">
            <v>БКО Капитал ҮЦК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R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R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0</v>
          </cell>
          <cell r="E16">
            <v>0</v>
          </cell>
          <cell r="F16">
            <v>29000</v>
          </cell>
          <cell r="G16">
            <v>11600000</v>
          </cell>
          <cell r="H16">
            <v>11600000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R16">
            <v>0</v>
          </cell>
          <cell r="W16">
            <v>0</v>
          </cell>
          <cell r="X16">
            <v>29000</v>
          </cell>
          <cell r="Y16">
            <v>11600000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R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BULG</v>
          </cell>
          <cell r="C18" t="str">
            <v>Булган брокер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R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B19" t="str">
            <v>BUMB</v>
          </cell>
          <cell r="C19" t="str">
            <v>Бумбат-Алтай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56000</v>
          </cell>
          <cell r="O19">
            <v>6048000</v>
          </cell>
          <cell r="R19">
            <v>6048000</v>
          </cell>
          <cell r="W19">
            <v>0</v>
          </cell>
          <cell r="X19">
            <v>56000</v>
          </cell>
          <cell r="Y19">
            <v>6048000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207532</v>
          </cell>
          <cell r="E20">
            <v>70338177.55</v>
          </cell>
          <cell r="F20">
            <v>114057</v>
          </cell>
          <cell r="G20">
            <v>12119844.14</v>
          </cell>
          <cell r="H20">
            <v>82458021.69</v>
          </cell>
          <cell r="I20">
            <v>119</v>
          </cell>
          <cell r="J20">
            <v>37111799.34</v>
          </cell>
          <cell r="K20">
            <v>119</v>
          </cell>
          <cell r="L20">
            <v>37111799.34</v>
          </cell>
          <cell r="M20">
            <v>74223598.68</v>
          </cell>
          <cell r="N20">
            <v>1000</v>
          </cell>
          <cell r="O20">
            <v>108000</v>
          </cell>
          <cell r="R20">
            <v>108000</v>
          </cell>
          <cell r="S20">
            <v>347</v>
          </cell>
          <cell r="T20">
            <v>1441785</v>
          </cell>
          <cell r="W20">
            <v>1441785</v>
          </cell>
          <cell r="X20">
            <v>323174</v>
          </cell>
          <cell r="Y20">
            <v>158231405.37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R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R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B23" t="str">
            <v>DELG</v>
          </cell>
          <cell r="C23" t="str">
            <v>Ди Эйч капитал ҮЦК ХХК</v>
          </cell>
          <cell r="D23">
            <v>465</v>
          </cell>
          <cell r="E23">
            <v>179190</v>
          </cell>
          <cell r="F23">
            <v>153501</v>
          </cell>
          <cell r="G23">
            <v>22963431.66</v>
          </cell>
          <cell r="H23">
            <v>23142621.66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20530</v>
          </cell>
          <cell r="O23">
            <v>2217240</v>
          </cell>
          <cell r="R23">
            <v>2217240</v>
          </cell>
          <cell r="S23">
            <v>151</v>
          </cell>
          <cell r="T23">
            <v>627405</v>
          </cell>
          <cell r="W23">
            <v>627405</v>
          </cell>
          <cell r="X23">
            <v>174647</v>
          </cell>
          <cell r="Y23">
            <v>25987266.66</v>
          </cell>
        </row>
        <row r="24">
          <cell r="B24" t="str">
            <v>DOMI</v>
          </cell>
          <cell r="C24" t="str">
            <v>Домикс сек ҮЦК ХХК</v>
          </cell>
          <cell r="D24">
            <v>515</v>
          </cell>
          <cell r="E24">
            <v>1278233.91</v>
          </cell>
          <cell r="F24">
            <v>2005</v>
          </cell>
          <cell r="G24">
            <v>1366620</v>
          </cell>
          <cell r="H24">
            <v>2644853.91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R24">
            <v>0</v>
          </cell>
          <cell r="W24">
            <v>0</v>
          </cell>
          <cell r="X24">
            <v>2520</v>
          </cell>
          <cell r="Y24">
            <v>2644853.91</v>
          </cell>
        </row>
        <row r="25">
          <cell r="B25" t="str">
            <v>DRBR</v>
          </cell>
          <cell r="C25" t="str">
            <v>Дархан брокер ХХК</v>
          </cell>
          <cell r="D25">
            <v>8630</v>
          </cell>
          <cell r="E25">
            <v>2191410</v>
          </cell>
          <cell r="F25">
            <v>2877</v>
          </cell>
          <cell r="G25">
            <v>6666236</v>
          </cell>
          <cell r="H25">
            <v>8857646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0</v>
          </cell>
          <cell r="W25">
            <v>0</v>
          </cell>
          <cell r="X25">
            <v>11507</v>
          </cell>
          <cell r="Y25">
            <v>8857646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R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R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1685</v>
          </cell>
          <cell r="E28">
            <v>538607.48</v>
          </cell>
          <cell r="F28">
            <v>2696</v>
          </cell>
          <cell r="G28">
            <v>304648</v>
          </cell>
          <cell r="H28">
            <v>843255.48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2769674</v>
          </cell>
          <cell r="O28">
            <v>299124792</v>
          </cell>
          <cell r="R28">
            <v>299124792</v>
          </cell>
          <cell r="W28">
            <v>0</v>
          </cell>
          <cell r="X28">
            <v>2774055</v>
          </cell>
          <cell r="Y28">
            <v>299968047.48</v>
          </cell>
        </row>
        <row r="29">
          <cell r="B29" t="str">
            <v>GAUL</v>
          </cell>
          <cell r="C29" t="str">
            <v>Гаүли ХХК</v>
          </cell>
          <cell r="D29">
            <v>17026</v>
          </cell>
          <cell r="E29">
            <v>21195482.74</v>
          </cell>
          <cell r="F29">
            <v>278799</v>
          </cell>
          <cell r="G29">
            <v>47964016.41</v>
          </cell>
          <cell r="H29">
            <v>69159499.14999999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3318</v>
          </cell>
          <cell r="O29">
            <v>358344</v>
          </cell>
          <cell r="R29">
            <v>358344</v>
          </cell>
          <cell r="W29">
            <v>0</v>
          </cell>
          <cell r="X29">
            <v>299143</v>
          </cell>
          <cell r="Y29">
            <v>69517843.14999999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63</v>
          </cell>
          <cell r="E30">
            <v>199337</v>
          </cell>
          <cell r="F30">
            <v>500</v>
          </cell>
          <cell r="G30">
            <v>48393.6</v>
          </cell>
          <cell r="H30">
            <v>247730.6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R30">
            <v>0</v>
          </cell>
          <cell r="W30">
            <v>0</v>
          </cell>
          <cell r="X30">
            <v>563</v>
          </cell>
          <cell r="Y30">
            <v>247730.6</v>
          </cell>
        </row>
        <row r="31">
          <cell r="B31" t="str">
            <v>GDSC</v>
          </cell>
          <cell r="C31" t="str">
            <v>Гүүдсек ХХК</v>
          </cell>
          <cell r="D31">
            <v>12712</v>
          </cell>
          <cell r="E31">
            <v>2764067.7</v>
          </cell>
          <cell r="F31">
            <v>70218</v>
          </cell>
          <cell r="G31">
            <v>31790473.61</v>
          </cell>
          <cell r="H31">
            <v>34554541.31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4907274</v>
          </cell>
          <cell r="O31">
            <v>529985592</v>
          </cell>
          <cell r="P31">
            <v>17706154</v>
          </cell>
          <cell r="Q31">
            <v>1912264632</v>
          </cell>
          <cell r="R31">
            <v>2442250224</v>
          </cell>
          <cell r="S31">
            <v>754</v>
          </cell>
          <cell r="T31">
            <v>3132870</v>
          </cell>
          <cell r="W31">
            <v>3132870</v>
          </cell>
          <cell r="X31">
            <v>22697112</v>
          </cell>
          <cell r="Y31">
            <v>2479937635.31</v>
          </cell>
        </row>
        <row r="32">
          <cell r="B32" t="str">
            <v>GLMT</v>
          </cell>
          <cell r="C32" t="str">
            <v>Голомт Капитал ХХК</v>
          </cell>
          <cell r="D32">
            <v>4270659</v>
          </cell>
          <cell r="E32">
            <v>858365650.45</v>
          </cell>
          <cell r="F32">
            <v>3524319</v>
          </cell>
          <cell r="G32">
            <v>566647033.64</v>
          </cell>
          <cell r="H32">
            <v>1425012684.0900002</v>
          </cell>
          <cell r="I32">
            <v>3000</v>
          </cell>
          <cell r="J32">
            <v>942690000</v>
          </cell>
          <cell r="K32">
            <v>3000</v>
          </cell>
          <cell r="L32">
            <v>942690000</v>
          </cell>
          <cell r="M32">
            <v>1885380000</v>
          </cell>
          <cell r="N32">
            <v>40274</v>
          </cell>
          <cell r="O32">
            <v>4349592</v>
          </cell>
          <cell r="R32">
            <v>4349592</v>
          </cell>
          <cell r="S32">
            <v>1691731</v>
          </cell>
          <cell r="T32">
            <v>7029142305</v>
          </cell>
          <cell r="U32">
            <v>4016363</v>
          </cell>
          <cell r="V32">
            <v>16687988265</v>
          </cell>
          <cell r="W32">
            <v>23717130570</v>
          </cell>
          <cell r="X32">
            <v>13549346</v>
          </cell>
          <cell r="Y32">
            <v>27031872846.09</v>
          </cell>
        </row>
        <row r="33">
          <cell r="B33" t="str">
            <v>GNDX</v>
          </cell>
          <cell r="C33" t="str">
            <v>Гендекс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R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B34" t="str">
            <v>HUN</v>
          </cell>
          <cell r="C34" t="str">
            <v>Хүннү Эмпайр ХХК</v>
          </cell>
          <cell r="D34">
            <v>3869</v>
          </cell>
          <cell r="E34">
            <v>2186679</v>
          </cell>
          <cell r="F34">
            <v>1160</v>
          </cell>
          <cell r="G34">
            <v>284200</v>
          </cell>
          <cell r="H34">
            <v>2470879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6000</v>
          </cell>
          <cell r="O34">
            <v>648000</v>
          </cell>
          <cell r="R34">
            <v>648000</v>
          </cell>
          <cell r="W34">
            <v>0</v>
          </cell>
          <cell r="X34">
            <v>11029</v>
          </cell>
          <cell r="Y34">
            <v>3118879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128697</v>
          </cell>
          <cell r="E35">
            <v>524217421.88</v>
          </cell>
          <cell r="F35">
            <v>130385</v>
          </cell>
          <cell r="G35">
            <v>542406892.6</v>
          </cell>
          <cell r="H35">
            <v>1066624314.48</v>
          </cell>
          <cell r="I35">
            <v>605</v>
          </cell>
          <cell r="J35">
            <v>60336650</v>
          </cell>
          <cell r="K35">
            <v>605</v>
          </cell>
          <cell r="L35">
            <v>60336650</v>
          </cell>
          <cell r="M35">
            <v>120673300</v>
          </cell>
          <cell r="N35">
            <v>20000</v>
          </cell>
          <cell r="O35">
            <v>2160000</v>
          </cell>
          <cell r="R35">
            <v>2160000</v>
          </cell>
          <cell r="S35">
            <v>2213132</v>
          </cell>
          <cell r="T35">
            <v>9195563460</v>
          </cell>
          <cell r="W35">
            <v>9195563460</v>
          </cell>
          <cell r="X35">
            <v>2493424</v>
          </cell>
          <cell r="Y35">
            <v>10385021074.48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2374</v>
          </cell>
          <cell r="E36">
            <v>12663095</v>
          </cell>
          <cell r="F36">
            <v>22004</v>
          </cell>
          <cell r="G36">
            <v>13580896.07</v>
          </cell>
          <cell r="H36">
            <v>26243991.07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R36">
            <v>0</v>
          </cell>
          <cell r="W36">
            <v>0</v>
          </cell>
          <cell r="X36">
            <v>24378</v>
          </cell>
          <cell r="Y36">
            <v>26243991.07</v>
          </cell>
        </row>
        <row r="37">
          <cell r="B37" t="str">
            <v>MERG</v>
          </cell>
          <cell r="C37" t="str">
            <v>Мэргэн санаа ХХК</v>
          </cell>
          <cell r="D37">
            <v>83</v>
          </cell>
          <cell r="E37">
            <v>111054</v>
          </cell>
          <cell r="F37">
            <v>4100</v>
          </cell>
          <cell r="G37">
            <v>1362010</v>
          </cell>
          <cell r="H37">
            <v>1473064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24017</v>
          </cell>
          <cell r="O37">
            <v>2593836</v>
          </cell>
          <cell r="R37">
            <v>2593836</v>
          </cell>
          <cell r="W37">
            <v>0</v>
          </cell>
          <cell r="X37">
            <v>28200</v>
          </cell>
          <cell r="Y37">
            <v>4066900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339397</v>
          </cell>
          <cell r="E38">
            <v>169869449.77</v>
          </cell>
          <cell r="F38">
            <v>370189</v>
          </cell>
          <cell r="G38">
            <v>186717174.56</v>
          </cell>
          <cell r="H38">
            <v>356586624.33000004</v>
          </cell>
          <cell r="I38">
            <v>11494</v>
          </cell>
          <cell r="J38">
            <v>1149170120</v>
          </cell>
          <cell r="K38">
            <v>11494</v>
          </cell>
          <cell r="L38">
            <v>1149170120</v>
          </cell>
          <cell r="M38">
            <v>2298340240</v>
          </cell>
          <cell r="R38">
            <v>0</v>
          </cell>
          <cell r="S38">
            <v>543</v>
          </cell>
          <cell r="T38">
            <v>2256165</v>
          </cell>
          <cell r="W38">
            <v>2256165</v>
          </cell>
          <cell r="X38">
            <v>733117</v>
          </cell>
          <cell r="Y38">
            <v>2657183029.33</v>
          </cell>
        </row>
        <row r="39">
          <cell r="B39" t="str">
            <v>MICC</v>
          </cell>
          <cell r="C39" t="str">
            <v>Эм Ай Си Си ХХК</v>
          </cell>
          <cell r="D39">
            <v>1377</v>
          </cell>
          <cell r="E39">
            <v>3102400</v>
          </cell>
          <cell r="F39">
            <v>574</v>
          </cell>
          <cell r="G39">
            <v>1634938</v>
          </cell>
          <cell r="H39">
            <v>4737338</v>
          </cell>
          <cell r="I39">
            <v>0</v>
          </cell>
          <cell r="J39">
            <v>0</v>
          </cell>
          <cell r="K39">
            <v>269</v>
          </cell>
          <cell r="L39">
            <v>79638737.13</v>
          </cell>
          <cell r="M39">
            <v>79638737.13</v>
          </cell>
          <cell r="N39">
            <v>925</v>
          </cell>
          <cell r="O39">
            <v>99900</v>
          </cell>
          <cell r="R39">
            <v>99900</v>
          </cell>
          <cell r="W39">
            <v>0</v>
          </cell>
          <cell r="X39">
            <v>3145</v>
          </cell>
          <cell r="Y39">
            <v>84475975.13</v>
          </cell>
        </row>
        <row r="40">
          <cell r="B40" t="str">
            <v>MNET</v>
          </cell>
          <cell r="C40" t="str">
            <v>Ард секюритиз ХХК</v>
          </cell>
          <cell r="D40">
            <v>1132103</v>
          </cell>
          <cell r="E40">
            <v>429641313.21</v>
          </cell>
          <cell r="F40">
            <v>2465251</v>
          </cell>
          <cell r="G40">
            <v>611466719.36</v>
          </cell>
          <cell r="H40">
            <v>1041108032.5699999</v>
          </cell>
          <cell r="I40">
            <v>3</v>
          </cell>
          <cell r="J40">
            <v>284000</v>
          </cell>
          <cell r="K40">
            <v>2</v>
          </cell>
          <cell r="L40">
            <v>182000</v>
          </cell>
          <cell r="M40">
            <v>466000</v>
          </cell>
          <cell r="N40">
            <v>67081</v>
          </cell>
          <cell r="O40">
            <v>7244748</v>
          </cell>
          <cell r="R40">
            <v>7244748</v>
          </cell>
          <cell r="S40">
            <v>3620</v>
          </cell>
          <cell r="T40">
            <v>15041100</v>
          </cell>
          <cell r="W40">
            <v>15041100</v>
          </cell>
          <cell r="X40">
            <v>3668060</v>
          </cell>
          <cell r="Y40">
            <v>1063859880.5699999</v>
          </cell>
        </row>
        <row r="41">
          <cell r="B41" t="str">
            <v>MOHU</v>
          </cell>
          <cell r="C41" t="str">
            <v>Монгол хувьцаа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R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R42">
            <v>0</v>
          </cell>
          <cell r="W42">
            <v>0</v>
          </cell>
          <cell r="X42">
            <v>0</v>
          </cell>
          <cell r="Y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R43">
            <v>0</v>
          </cell>
          <cell r="W43">
            <v>0</v>
          </cell>
          <cell r="X43">
            <v>0</v>
          </cell>
          <cell r="Y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13563</v>
          </cell>
          <cell r="E44">
            <v>2759624</v>
          </cell>
          <cell r="F44">
            <v>33124</v>
          </cell>
          <cell r="G44">
            <v>1687583.91</v>
          </cell>
          <cell r="H44">
            <v>4447207.91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23000</v>
          </cell>
          <cell r="O44">
            <v>2484000</v>
          </cell>
          <cell r="R44">
            <v>2484000</v>
          </cell>
          <cell r="W44">
            <v>0</v>
          </cell>
          <cell r="X44">
            <v>69687</v>
          </cell>
          <cell r="Y44">
            <v>6931207.91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128376</v>
          </cell>
          <cell r="E45">
            <v>118074953.8</v>
          </cell>
          <cell r="F45">
            <v>984</v>
          </cell>
          <cell r="G45">
            <v>1337616.8</v>
          </cell>
          <cell r="H45">
            <v>119412570.6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2482</v>
          </cell>
          <cell r="O45">
            <v>268056</v>
          </cell>
          <cell r="R45">
            <v>268056</v>
          </cell>
          <cell r="W45">
            <v>0</v>
          </cell>
          <cell r="X45">
            <v>131842</v>
          </cell>
          <cell r="Y45">
            <v>119680626.6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120911</v>
          </cell>
          <cell r="E46">
            <v>19812399.61</v>
          </cell>
          <cell r="F46">
            <v>334676</v>
          </cell>
          <cell r="G46">
            <v>138740305.03</v>
          </cell>
          <cell r="H46">
            <v>158552704.64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R46">
            <v>0</v>
          </cell>
          <cell r="S46">
            <v>1000</v>
          </cell>
          <cell r="T46">
            <v>4155000</v>
          </cell>
          <cell r="W46">
            <v>4155000</v>
          </cell>
          <cell r="X46">
            <v>456587</v>
          </cell>
          <cell r="Y46">
            <v>162707704.64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22772</v>
          </cell>
          <cell r="E47">
            <v>6155183.02</v>
          </cell>
          <cell r="F47">
            <v>41712</v>
          </cell>
          <cell r="G47">
            <v>7755097.28</v>
          </cell>
          <cell r="H47">
            <v>13910280.3</v>
          </cell>
          <cell r="I47">
            <v>111</v>
          </cell>
          <cell r="J47">
            <v>11011900</v>
          </cell>
          <cell r="K47">
            <v>161</v>
          </cell>
          <cell r="L47">
            <v>15919900</v>
          </cell>
          <cell r="M47">
            <v>26931800</v>
          </cell>
          <cell r="N47">
            <v>27623</v>
          </cell>
          <cell r="O47">
            <v>2983284</v>
          </cell>
          <cell r="R47">
            <v>2983284</v>
          </cell>
          <cell r="S47">
            <v>1510</v>
          </cell>
          <cell r="T47">
            <v>6274050</v>
          </cell>
          <cell r="W47">
            <v>6274050</v>
          </cell>
          <cell r="X47">
            <v>93889</v>
          </cell>
          <cell r="Y47">
            <v>50099414.3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299</v>
          </cell>
          <cell r="G48">
            <v>956800</v>
          </cell>
          <cell r="H48">
            <v>956800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R48">
            <v>0</v>
          </cell>
          <cell r="W48">
            <v>0</v>
          </cell>
          <cell r="X48">
            <v>299</v>
          </cell>
          <cell r="Y48">
            <v>956800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R49">
            <v>0</v>
          </cell>
          <cell r="W49">
            <v>0</v>
          </cell>
          <cell r="X49">
            <v>0</v>
          </cell>
          <cell r="Y49">
            <v>0</v>
          </cell>
        </row>
        <row r="50">
          <cell r="B50" t="str">
            <v>SGC</v>
          </cell>
          <cell r="C50" t="str">
            <v>Эс Жи Капитал ХХК</v>
          </cell>
          <cell r="D50">
            <v>348354</v>
          </cell>
          <cell r="E50">
            <v>37622232</v>
          </cell>
          <cell r="F50">
            <v>364591</v>
          </cell>
          <cell r="G50">
            <v>39382232</v>
          </cell>
          <cell r="H50">
            <v>77004464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950</v>
          </cell>
          <cell r="O50">
            <v>102600</v>
          </cell>
          <cell r="R50">
            <v>102600</v>
          </cell>
          <cell r="W50">
            <v>0</v>
          </cell>
          <cell r="X50">
            <v>713895</v>
          </cell>
          <cell r="Y50">
            <v>77107064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R51">
            <v>0</v>
          </cell>
          <cell r="W51">
            <v>0</v>
          </cell>
          <cell r="X51">
            <v>0</v>
          </cell>
          <cell r="Y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663972</v>
          </cell>
          <cell r="E52">
            <v>100745030.16</v>
          </cell>
          <cell r="F52">
            <v>163896</v>
          </cell>
          <cell r="G52">
            <v>66953449.18</v>
          </cell>
          <cell r="H52">
            <v>167698479.34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88363</v>
          </cell>
          <cell r="O52">
            <v>9543204</v>
          </cell>
          <cell r="R52">
            <v>9543204</v>
          </cell>
          <cell r="S52">
            <v>272</v>
          </cell>
          <cell r="T52">
            <v>1130160</v>
          </cell>
          <cell r="W52">
            <v>1130160</v>
          </cell>
          <cell r="X52">
            <v>916503</v>
          </cell>
          <cell r="Y52">
            <v>178371843.34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213</v>
          </cell>
          <cell r="E53">
            <v>27462</v>
          </cell>
          <cell r="F53">
            <v>12</v>
          </cell>
          <cell r="G53">
            <v>2515.06</v>
          </cell>
          <cell r="H53">
            <v>29977.06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14936</v>
          </cell>
          <cell r="O53">
            <v>1613088</v>
          </cell>
          <cell r="R53">
            <v>1613088</v>
          </cell>
          <cell r="S53">
            <v>826</v>
          </cell>
          <cell r="T53">
            <v>3432030</v>
          </cell>
          <cell r="W53">
            <v>3432030</v>
          </cell>
          <cell r="X53">
            <v>15987</v>
          </cell>
          <cell r="Y53">
            <v>5075095.0600000005</v>
          </cell>
        </row>
        <row r="54">
          <cell r="B54" t="str">
            <v>TABO</v>
          </cell>
          <cell r="C54" t="str">
            <v>Таван богд ХХК</v>
          </cell>
          <cell r="D54">
            <v>0</v>
          </cell>
          <cell r="E54">
            <v>0</v>
          </cell>
          <cell r="F54">
            <v>56564</v>
          </cell>
          <cell r="G54">
            <v>38600684</v>
          </cell>
          <cell r="H54">
            <v>38600684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1500</v>
          </cell>
          <cell r="O54">
            <v>162000</v>
          </cell>
          <cell r="R54">
            <v>162000</v>
          </cell>
          <cell r="W54">
            <v>0</v>
          </cell>
          <cell r="X54">
            <v>58064</v>
          </cell>
          <cell r="Y54">
            <v>38762684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2921</v>
          </cell>
          <cell r="E55">
            <v>2345080</v>
          </cell>
          <cell r="F55">
            <v>2117</v>
          </cell>
          <cell r="G55">
            <v>1329610</v>
          </cell>
          <cell r="H55">
            <v>3674690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9030</v>
          </cell>
          <cell r="O55">
            <v>975240</v>
          </cell>
          <cell r="R55">
            <v>975240</v>
          </cell>
          <cell r="W55">
            <v>0</v>
          </cell>
          <cell r="X55">
            <v>14068</v>
          </cell>
          <cell r="Y55">
            <v>4649930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417160</v>
          </cell>
          <cell r="E56">
            <v>125918485.91</v>
          </cell>
          <cell r="F56">
            <v>367987</v>
          </cell>
          <cell r="G56">
            <v>117163870.34</v>
          </cell>
          <cell r="H56">
            <v>243082356.25</v>
          </cell>
          <cell r="I56">
            <v>51</v>
          </cell>
          <cell r="J56">
            <v>4998000</v>
          </cell>
          <cell r="K56">
            <v>67</v>
          </cell>
          <cell r="L56">
            <v>6563000</v>
          </cell>
          <cell r="M56">
            <v>11561000</v>
          </cell>
          <cell r="N56">
            <v>60207</v>
          </cell>
          <cell r="O56">
            <v>6502356</v>
          </cell>
          <cell r="R56">
            <v>6502356</v>
          </cell>
          <cell r="S56">
            <v>8189</v>
          </cell>
          <cell r="T56">
            <v>34025295</v>
          </cell>
          <cell r="W56">
            <v>34025295</v>
          </cell>
          <cell r="X56">
            <v>853661</v>
          </cell>
          <cell r="Y56">
            <v>295171007.25</v>
          </cell>
        </row>
        <row r="57">
          <cell r="B57" t="str">
            <v>TNGR</v>
          </cell>
          <cell r="C57" t="str">
            <v>Тэнгэр капитал ХХК</v>
          </cell>
          <cell r="D57">
            <v>21346</v>
          </cell>
          <cell r="E57">
            <v>5615728.34</v>
          </cell>
          <cell r="F57">
            <v>26</v>
          </cell>
          <cell r="G57">
            <v>2904.2</v>
          </cell>
          <cell r="H57">
            <v>5618632.54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1000</v>
          </cell>
          <cell r="O57">
            <v>108000</v>
          </cell>
          <cell r="R57">
            <v>108000</v>
          </cell>
          <cell r="S57">
            <v>2325</v>
          </cell>
          <cell r="T57">
            <v>9660375</v>
          </cell>
          <cell r="W57">
            <v>9660375</v>
          </cell>
          <cell r="X57">
            <v>24697</v>
          </cell>
          <cell r="Y57">
            <v>15387007.54</v>
          </cell>
        </row>
        <row r="58">
          <cell r="B58" t="str">
            <v>TTOL</v>
          </cell>
          <cell r="C58" t="str">
            <v>Апекс Капитал ҮЦК</v>
          </cell>
          <cell r="D58">
            <v>1961041</v>
          </cell>
          <cell r="E58">
            <v>426427944.64</v>
          </cell>
          <cell r="F58">
            <v>1895427</v>
          </cell>
          <cell r="G58">
            <v>511510806.01</v>
          </cell>
          <cell r="H58">
            <v>937938750.65</v>
          </cell>
          <cell r="I58">
            <v>1</v>
          </cell>
          <cell r="J58">
            <v>99000</v>
          </cell>
          <cell r="K58">
            <v>1</v>
          </cell>
          <cell r="L58">
            <v>99000</v>
          </cell>
          <cell r="M58">
            <v>198000</v>
          </cell>
          <cell r="N58">
            <v>3597</v>
          </cell>
          <cell r="O58">
            <v>388476</v>
          </cell>
          <cell r="R58">
            <v>388476</v>
          </cell>
          <cell r="S58">
            <v>2111</v>
          </cell>
          <cell r="T58">
            <v>8771205</v>
          </cell>
          <cell r="W58">
            <v>8771205</v>
          </cell>
          <cell r="X58">
            <v>3862178</v>
          </cell>
          <cell r="Y58">
            <v>947296431.65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700</v>
          </cell>
          <cell r="E59">
            <v>2332600</v>
          </cell>
          <cell r="F59">
            <v>5157</v>
          </cell>
          <cell r="G59">
            <v>8563606</v>
          </cell>
          <cell r="H59">
            <v>10896206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R59">
            <v>0</v>
          </cell>
          <cell r="W59">
            <v>0</v>
          </cell>
          <cell r="X59">
            <v>5857</v>
          </cell>
          <cell r="Y59">
            <v>10896206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249477</v>
          </cell>
          <cell r="E60">
            <v>106978515.67</v>
          </cell>
          <cell r="F60">
            <v>101124</v>
          </cell>
          <cell r="G60">
            <v>35240584.4</v>
          </cell>
          <cell r="H60">
            <v>142219100.07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49423</v>
          </cell>
          <cell r="O60">
            <v>5337684</v>
          </cell>
          <cell r="R60">
            <v>5337684</v>
          </cell>
          <cell r="S60">
            <v>74081</v>
          </cell>
          <cell r="T60">
            <v>307806555</v>
          </cell>
          <cell r="W60">
            <v>307806555</v>
          </cell>
          <cell r="X60">
            <v>474105</v>
          </cell>
          <cell r="Y60">
            <v>455363339.07</v>
          </cell>
        </row>
        <row r="61">
          <cell r="B61" t="str">
            <v>ZRGD</v>
          </cell>
          <cell r="C61" t="str">
            <v>Зэргэд ХХК</v>
          </cell>
          <cell r="D61">
            <v>32216</v>
          </cell>
          <cell r="E61">
            <v>17022405</v>
          </cell>
          <cell r="F61">
            <v>17008</v>
          </cell>
          <cell r="G61">
            <v>16581229</v>
          </cell>
          <cell r="H61">
            <v>33603634</v>
          </cell>
          <cell r="I61">
            <v>0</v>
          </cell>
          <cell r="J61">
            <v>0</v>
          </cell>
          <cell r="K61">
            <v>2</v>
          </cell>
          <cell r="L61">
            <v>196000</v>
          </cell>
          <cell r="M61">
            <v>196000</v>
          </cell>
          <cell r="N61">
            <v>149760</v>
          </cell>
          <cell r="O61">
            <v>16174080</v>
          </cell>
          <cell r="R61">
            <v>16174080</v>
          </cell>
          <cell r="S61">
            <v>1459</v>
          </cell>
          <cell r="T61">
            <v>6062145</v>
          </cell>
          <cell r="W61">
            <v>6062145</v>
          </cell>
          <cell r="X61">
            <v>200445</v>
          </cell>
          <cell r="Y61">
            <v>56035859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18494</v>
          </cell>
          <cell r="E8">
            <v>10683783</v>
          </cell>
          <cell r="F8">
            <v>1047</v>
          </cell>
          <cell r="G8">
            <v>3082650</v>
          </cell>
          <cell r="H8">
            <v>13766433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11445</v>
          </cell>
          <cell r="E9">
            <v>758613.5</v>
          </cell>
          <cell r="F9">
            <v>893</v>
          </cell>
          <cell r="G9">
            <v>3732601</v>
          </cell>
          <cell r="H9">
            <v>4491214.5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258838</v>
          </cell>
          <cell r="E10">
            <v>95776852.17</v>
          </cell>
          <cell r="F10">
            <v>454778</v>
          </cell>
          <cell r="G10">
            <v>179328865.55</v>
          </cell>
          <cell r="H10">
            <v>275105717.72</v>
          </cell>
        </row>
        <row r="11">
          <cell r="B11" t="str">
            <v>ARGB</v>
          </cell>
          <cell r="C11" t="str">
            <v>Аргай бэст ХХК</v>
          </cell>
          <cell r="D11">
            <v>24518</v>
          </cell>
          <cell r="E11">
            <v>12376393.96</v>
          </cell>
          <cell r="F11">
            <v>6861</v>
          </cell>
          <cell r="G11">
            <v>9915982</v>
          </cell>
          <cell r="H11">
            <v>22292375.96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1202664</v>
          </cell>
          <cell r="E13">
            <v>648323783.21</v>
          </cell>
          <cell r="F13">
            <v>813273</v>
          </cell>
          <cell r="G13">
            <v>376401479.14</v>
          </cell>
          <cell r="H13">
            <v>1024725262.35</v>
          </cell>
        </row>
        <row r="14">
          <cell r="B14" t="str">
            <v>BKOC</v>
          </cell>
          <cell r="C14" t="str">
            <v>БКО Капитал ҮЦК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391</v>
          </cell>
          <cell r="E16">
            <v>204013</v>
          </cell>
          <cell r="F16">
            <v>0</v>
          </cell>
          <cell r="G16">
            <v>0</v>
          </cell>
          <cell r="H16">
            <v>204013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2215</v>
          </cell>
          <cell r="G17">
            <v>7504645</v>
          </cell>
          <cell r="H17">
            <v>7504645</v>
          </cell>
        </row>
        <row r="18">
          <cell r="B18" t="str">
            <v>BULG</v>
          </cell>
          <cell r="C18" t="str">
            <v>Булган брокер ХХК</v>
          </cell>
          <cell r="D18">
            <v>290</v>
          </cell>
          <cell r="E18">
            <v>1160000</v>
          </cell>
          <cell r="F18">
            <v>26099</v>
          </cell>
          <cell r="G18">
            <v>7601394.1</v>
          </cell>
          <cell r="H18">
            <v>8761394.1</v>
          </cell>
        </row>
        <row r="19">
          <cell r="B19" t="str">
            <v>BUMB</v>
          </cell>
          <cell r="C19" t="str">
            <v>Бумбат-Алтай ХХК</v>
          </cell>
          <cell r="D19">
            <v>147663</v>
          </cell>
          <cell r="E19">
            <v>30008803.32</v>
          </cell>
          <cell r="F19">
            <v>230582</v>
          </cell>
          <cell r="G19">
            <v>61489990.59</v>
          </cell>
          <cell r="H19">
            <v>91498793.91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69659</v>
          </cell>
          <cell r="E20">
            <v>22897428.9</v>
          </cell>
          <cell r="F20">
            <v>172705</v>
          </cell>
          <cell r="G20">
            <v>23183554.49</v>
          </cell>
          <cell r="H20">
            <v>46080983.39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217095</v>
          </cell>
          <cell r="E23">
            <v>138948761.6</v>
          </cell>
          <cell r="F23">
            <v>479646</v>
          </cell>
          <cell r="G23">
            <v>222066915.75</v>
          </cell>
          <cell r="H23">
            <v>361015677.35</v>
          </cell>
        </row>
        <row r="24">
          <cell r="B24" t="str">
            <v>DOMI</v>
          </cell>
          <cell r="C24" t="str">
            <v>Домикс сек ҮЦК ХХК</v>
          </cell>
          <cell r="D24">
            <v>74803</v>
          </cell>
          <cell r="E24">
            <v>5754008.29</v>
          </cell>
          <cell r="F24">
            <v>7646</v>
          </cell>
          <cell r="G24">
            <v>3136176.51</v>
          </cell>
          <cell r="H24">
            <v>8890184.8</v>
          </cell>
        </row>
        <row r="25">
          <cell r="B25" t="str">
            <v>DRBR</v>
          </cell>
          <cell r="C25" t="str">
            <v>Дархан брокер ХХК</v>
          </cell>
          <cell r="D25">
            <v>26696</v>
          </cell>
          <cell r="E25">
            <v>3071054.8</v>
          </cell>
          <cell r="F25">
            <v>66332</v>
          </cell>
          <cell r="G25">
            <v>17228757</v>
          </cell>
          <cell r="H25">
            <v>20299811.8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2578</v>
          </cell>
          <cell r="E26">
            <v>53880.2</v>
          </cell>
          <cell r="F26">
            <v>0</v>
          </cell>
          <cell r="G26">
            <v>0</v>
          </cell>
          <cell r="H26">
            <v>53880.2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1775</v>
          </cell>
          <cell r="E28">
            <v>2414046</v>
          </cell>
          <cell r="F28">
            <v>1000</v>
          </cell>
          <cell r="G28">
            <v>115000</v>
          </cell>
          <cell r="H28">
            <v>2529046</v>
          </cell>
        </row>
        <row r="29">
          <cell r="B29" t="str">
            <v>GAUL</v>
          </cell>
          <cell r="C29" t="str">
            <v>Гаүли ХХК</v>
          </cell>
          <cell r="D29">
            <v>6622</v>
          </cell>
          <cell r="E29">
            <v>9438836.84</v>
          </cell>
          <cell r="F29">
            <v>47476</v>
          </cell>
          <cell r="G29">
            <v>14507603.05</v>
          </cell>
          <cell r="H29">
            <v>23946439.89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99</v>
          </cell>
          <cell r="E30">
            <v>462662</v>
          </cell>
          <cell r="F30">
            <v>3500</v>
          </cell>
          <cell r="G30">
            <v>371090</v>
          </cell>
          <cell r="H30">
            <v>833752</v>
          </cell>
        </row>
        <row r="31">
          <cell r="B31" t="str">
            <v>GDSC</v>
          </cell>
          <cell r="C31" t="str">
            <v>Гүүдсек ХХК</v>
          </cell>
          <cell r="D31">
            <v>62163</v>
          </cell>
          <cell r="E31">
            <v>31312048.31</v>
          </cell>
          <cell r="F31">
            <v>63012</v>
          </cell>
          <cell r="G31">
            <v>21834842.81</v>
          </cell>
          <cell r="H31">
            <v>53146891.12</v>
          </cell>
        </row>
        <row r="32">
          <cell r="B32" t="str">
            <v>GLMT</v>
          </cell>
          <cell r="C32" t="str">
            <v>Голомт Капитал ХХК</v>
          </cell>
          <cell r="D32">
            <v>7802870</v>
          </cell>
          <cell r="E32">
            <v>1710204072.57</v>
          </cell>
          <cell r="F32">
            <v>8193256</v>
          </cell>
          <cell r="G32">
            <v>1837961806.82</v>
          </cell>
          <cell r="H32">
            <v>3548165879.39</v>
          </cell>
        </row>
        <row r="33">
          <cell r="B33" t="str">
            <v>GNDX</v>
          </cell>
          <cell r="C33" t="str">
            <v>Гендекс ХХК</v>
          </cell>
          <cell r="D33">
            <v>3062</v>
          </cell>
          <cell r="E33">
            <v>1659456.5</v>
          </cell>
          <cell r="F33">
            <v>0</v>
          </cell>
          <cell r="G33">
            <v>0</v>
          </cell>
          <cell r="H33">
            <v>1659456.5</v>
          </cell>
        </row>
        <row r="34">
          <cell r="B34" t="str">
            <v>HUN</v>
          </cell>
          <cell r="C34" t="str">
            <v>Хүннү Эмпайр ХХК</v>
          </cell>
          <cell r="D34">
            <v>9</v>
          </cell>
          <cell r="E34">
            <v>8046</v>
          </cell>
          <cell r="F34">
            <v>5688</v>
          </cell>
          <cell r="G34">
            <v>1482018.89</v>
          </cell>
          <cell r="H34">
            <v>1490064.89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668</v>
          </cell>
          <cell r="E35">
            <v>2062685</v>
          </cell>
          <cell r="F35">
            <v>3763</v>
          </cell>
          <cell r="G35">
            <v>15508030.5</v>
          </cell>
          <cell r="H35">
            <v>17570715.5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1935</v>
          </cell>
          <cell r="E36">
            <v>597427.4</v>
          </cell>
          <cell r="F36">
            <v>0</v>
          </cell>
          <cell r="G36">
            <v>0</v>
          </cell>
          <cell r="H36">
            <v>597427.4</v>
          </cell>
        </row>
        <row r="37">
          <cell r="B37" t="str">
            <v>MERG</v>
          </cell>
          <cell r="C37" t="str">
            <v>Мэргэн санаа ХХК</v>
          </cell>
          <cell r="D37">
            <v>2452</v>
          </cell>
          <cell r="E37">
            <v>839568</v>
          </cell>
          <cell r="F37">
            <v>147113</v>
          </cell>
          <cell r="G37">
            <v>133150901.78</v>
          </cell>
          <cell r="H37">
            <v>133990469.78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269559</v>
          </cell>
          <cell r="E38">
            <v>182991224.96</v>
          </cell>
          <cell r="F38">
            <v>565928</v>
          </cell>
          <cell r="G38">
            <v>384844966.88</v>
          </cell>
          <cell r="H38">
            <v>567836191.84</v>
          </cell>
        </row>
        <row r="39">
          <cell r="B39" t="str">
            <v>MICC</v>
          </cell>
          <cell r="C39" t="str">
            <v>Эм Ай Си Си ХХК</v>
          </cell>
          <cell r="D39">
            <v>2486</v>
          </cell>
          <cell r="E39">
            <v>3963071</v>
          </cell>
          <cell r="F39">
            <v>3966</v>
          </cell>
          <cell r="G39">
            <v>6267349</v>
          </cell>
          <cell r="H39">
            <v>10230420</v>
          </cell>
        </row>
        <row r="40">
          <cell r="B40" t="str">
            <v>MNET</v>
          </cell>
          <cell r="C40" t="str">
            <v>Ард секюритиз ХХК</v>
          </cell>
          <cell r="D40">
            <v>3720369</v>
          </cell>
          <cell r="E40">
            <v>2221110747.24</v>
          </cell>
          <cell r="F40">
            <v>2829217</v>
          </cell>
          <cell r="G40">
            <v>2107467309.09</v>
          </cell>
          <cell r="H40">
            <v>4328578056.33</v>
          </cell>
        </row>
        <row r="41">
          <cell r="B41" t="str">
            <v>MOHU</v>
          </cell>
          <cell r="C41" t="str">
            <v>Монгол хувьцаа ХХК</v>
          </cell>
          <cell r="D41">
            <v>8968</v>
          </cell>
          <cell r="E41">
            <v>2026872</v>
          </cell>
          <cell r="F41">
            <v>0</v>
          </cell>
          <cell r="G41">
            <v>0</v>
          </cell>
          <cell r="H41">
            <v>2026872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53531</v>
          </cell>
          <cell r="E44">
            <v>15365806.37</v>
          </cell>
          <cell r="F44">
            <v>15189</v>
          </cell>
          <cell r="G44">
            <v>17107549.5</v>
          </cell>
          <cell r="H44">
            <v>32473355.869999997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21476</v>
          </cell>
          <cell r="E45">
            <v>64599338.18</v>
          </cell>
          <cell r="F45">
            <v>7544</v>
          </cell>
          <cell r="G45">
            <v>4710190</v>
          </cell>
          <cell r="H45">
            <v>69309528.18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138354</v>
          </cell>
          <cell r="E46">
            <v>33319883.82</v>
          </cell>
          <cell r="F46">
            <v>231375</v>
          </cell>
          <cell r="G46">
            <v>108064327.11</v>
          </cell>
          <cell r="H46">
            <v>141384210.93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25719</v>
          </cell>
          <cell r="E47">
            <v>2943627.91</v>
          </cell>
          <cell r="F47">
            <v>50654</v>
          </cell>
          <cell r="G47">
            <v>3952934.16</v>
          </cell>
          <cell r="H47">
            <v>6896562.07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SGC</v>
          </cell>
          <cell r="C50" t="str">
            <v>Эс Жи Капитал ХХК</v>
          </cell>
          <cell r="D50">
            <v>0</v>
          </cell>
          <cell r="E50">
            <v>0</v>
          </cell>
          <cell r="F50">
            <v>9500</v>
          </cell>
          <cell r="G50">
            <v>988000</v>
          </cell>
          <cell r="H50">
            <v>988000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285305</v>
          </cell>
          <cell r="E52">
            <v>131903290.37</v>
          </cell>
          <cell r="F52">
            <v>120057</v>
          </cell>
          <cell r="G52">
            <v>61751020.41</v>
          </cell>
          <cell r="H52">
            <v>193654310.78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403</v>
          </cell>
          <cell r="E53">
            <v>126781.37</v>
          </cell>
          <cell r="F53">
            <v>4</v>
          </cell>
          <cell r="G53">
            <v>5436</v>
          </cell>
          <cell r="H53">
            <v>132217.37</v>
          </cell>
        </row>
        <row r="54">
          <cell r="B54" t="str">
            <v>TABO</v>
          </cell>
          <cell r="C54" t="str">
            <v>Таван богд ХХК</v>
          </cell>
          <cell r="D54">
            <v>7001</v>
          </cell>
          <cell r="E54">
            <v>862000</v>
          </cell>
          <cell r="F54">
            <v>29786</v>
          </cell>
          <cell r="G54">
            <v>32256255.39</v>
          </cell>
          <cell r="H54">
            <v>33118255.39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1870</v>
          </cell>
          <cell r="E55">
            <v>14550689</v>
          </cell>
          <cell r="F55">
            <v>80201</v>
          </cell>
          <cell r="G55">
            <v>9793531.8</v>
          </cell>
          <cell r="H55">
            <v>24344220.8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683605</v>
          </cell>
          <cell r="E56">
            <v>239660604</v>
          </cell>
          <cell r="F56">
            <v>751429</v>
          </cell>
          <cell r="G56">
            <v>168802664.96</v>
          </cell>
          <cell r="H56">
            <v>408463268.96000004</v>
          </cell>
        </row>
        <row r="57">
          <cell r="B57" t="str">
            <v>TNGR</v>
          </cell>
          <cell r="C57" t="str">
            <v>Тэнгэр капитал ХХК</v>
          </cell>
          <cell r="D57">
            <v>6578</v>
          </cell>
          <cell r="E57">
            <v>2172474.08</v>
          </cell>
          <cell r="F57">
            <v>7912</v>
          </cell>
          <cell r="G57">
            <v>917154.3</v>
          </cell>
          <cell r="H57">
            <v>3089628.38</v>
          </cell>
        </row>
        <row r="58">
          <cell r="B58" t="str">
            <v>TTOL</v>
          </cell>
          <cell r="C58" t="str">
            <v>Апекс Капитал ҮЦК</v>
          </cell>
          <cell r="D58">
            <v>1741575</v>
          </cell>
          <cell r="E58">
            <v>642055194.22</v>
          </cell>
          <cell r="F58">
            <v>2001858</v>
          </cell>
          <cell r="G58">
            <v>620285575.25</v>
          </cell>
          <cell r="H58">
            <v>1262340769.47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0</v>
          </cell>
          <cell r="E59">
            <v>0</v>
          </cell>
          <cell r="F59">
            <v>7200</v>
          </cell>
          <cell r="G59">
            <v>1989838.77</v>
          </cell>
          <cell r="H59">
            <v>1989838.77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685711</v>
          </cell>
          <cell r="E60">
            <v>218172271.45</v>
          </cell>
          <cell r="F60">
            <v>167805</v>
          </cell>
          <cell r="G60">
            <v>51004639.87</v>
          </cell>
          <cell r="H60">
            <v>269176911.32</v>
          </cell>
        </row>
        <row r="61">
          <cell r="B61" t="str">
            <v>ZRGD</v>
          </cell>
          <cell r="C61" t="str">
            <v>Зэргэд ХХК</v>
          </cell>
          <cell r="D61">
            <v>26690</v>
          </cell>
          <cell r="E61">
            <v>19097598.96</v>
          </cell>
          <cell r="F61">
            <v>9479</v>
          </cell>
          <cell r="G61">
            <v>4124652.03</v>
          </cell>
          <cell r="H61">
            <v>23222250.990000002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128"/>
  <sheetViews>
    <sheetView tabSelected="1" zoomScale="71" zoomScaleNormal="71" zoomScaleSheetLayoutView="70" zoomScalePageLayoutView="70" workbookViewId="0" topLeftCell="D5">
      <selection activeCell="B16" sqref="B16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6" width="15.57421875" style="1" customWidth="1"/>
    <col min="7" max="7" width="22.8515625" style="2" customWidth="1"/>
    <col min="8" max="8" width="10.00390625" style="3" customWidth="1"/>
    <col min="9" max="9" width="26.00390625" style="3" customWidth="1"/>
    <col min="10" max="10" width="21.7109375" style="1" bestFit="1" customWidth="1"/>
    <col min="11" max="11" width="21.421875" style="1" customWidth="1"/>
    <col min="12" max="12" width="17.57421875" style="1" customWidth="1"/>
    <col min="13" max="13" width="22.28125" style="1" customWidth="1"/>
    <col min="14" max="14" width="24.8515625" style="1" customWidth="1"/>
    <col min="15" max="15" width="15.8515625" style="1" customWidth="1"/>
    <col min="16" max="16" width="22.28125" style="4" bestFit="1" customWidth="1"/>
    <col min="17" max="17" width="9.140625" style="1" customWidth="1"/>
    <col min="18" max="18" width="21.421875" style="1" bestFit="1" customWidth="1"/>
    <col min="19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46" t="s">
        <v>0</v>
      </c>
      <c r="E9" s="46"/>
      <c r="F9" s="46"/>
      <c r="G9" s="46"/>
      <c r="H9" s="46"/>
      <c r="I9" s="46"/>
      <c r="J9" s="46"/>
      <c r="K9" s="46"/>
      <c r="L9" s="46"/>
      <c r="M9" s="9"/>
      <c r="N9" s="9"/>
      <c r="O9" s="9"/>
    </row>
    <row r="10" ht="15.75"/>
    <row r="11" spans="12:15" ht="15" customHeight="1" thickBot="1">
      <c r="L11" s="47" t="s">
        <v>129</v>
      </c>
      <c r="M11" s="47"/>
      <c r="N11" s="47"/>
      <c r="O11" s="47"/>
    </row>
    <row r="12" spans="1:15" ht="14.45" customHeight="1">
      <c r="A12" s="48" t="s">
        <v>1</v>
      </c>
      <c r="B12" s="50" t="s">
        <v>2</v>
      </c>
      <c r="C12" s="50" t="s">
        <v>3</v>
      </c>
      <c r="D12" s="50" t="s">
        <v>4</v>
      </c>
      <c r="E12" s="50"/>
      <c r="F12" s="50"/>
      <c r="G12" s="52" t="s">
        <v>128</v>
      </c>
      <c r="H12" s="52"/>
      <c r="I12" s="52"/>
      <c r="J12" s="52"/>
      <c r="K12" s="52"/>
      <c r="L12" s="52"/>
      <c r="M12" s="52"/>
      <c r="N12" s="54" t="s">
        <v>122</v>
      </c>
      <c r="O12" s="55"/>
    </row>
    <row r="13" spans="1:16" s="8" customFormat="1" ht="15.75" customHeight="1">
      <c r="A13" s="49"/>
      <c r="B13" s="51"/>
      <c r="C13" s="51"/>
      <c r="D13" s="51"/>
      <c r="E13" s="51"/>
      <c r="F13" s="51"/>
      <c r="G13" s="53"/>
      <c r="H13" s="53"/>
      <c r="I13" s="53"/>
      <c r="J13" s="53"/>
      <c r="K13" s="53"/>
      <c r="L13" s="53"/>
      <c r="M13" s="53"/>
      <c r="N13" s="43"/>
      <c r="O13" s="44"/>
      <c r="P13" s="10"/>
    </row>
    <row r="14" spans="1:16" s="8" customFormat="1" ht="33.75" customHeight="1">
      <c r="A14" s="49"/>
      <c r="B14" s="51"/>
      <c r="C14" s="51"/>
      <c r="D14" s="51"/>
      <c r="E14" s="51"/>
      <c r="F14" s="51"/>
      <c r="G14" s="58" t="s">
        <v>5</v>
      </c>
      <c r="H14" s="59"/>
      <c r="I14" s="59"/>
      <c r="J14" s="53" t="s">
        <v>100</v>
      </c>
      <c r="K14" s="53"/>
      <c r="L14" s="53"/>
      <c r="M14" s="53" t="s">
        <v>6</v>
      </c>
      <c r="N14" s="43" t="s">
        <v>7</v>
      </c>
      <c r="O14" s="44" t="s">
        <v>8</v>
      </c>
      <c r="P14" s="10"/>
    </row>
    <row r="15" spans="1:18" s="8" customFormat="1" ht="47.25">
      <c r="A15" s="49"/>
      <c r="B15" s="51"/>
      <c r="C15" s="51"/>
      <c r="D15" s="25" t="s">
        <v>9</v>
      </c>
      <c r="E15" s="25" t="s">
        <v>10</v>
      </c>
      <c r="F15" s="25" t="s">
        <v>11</v>
      </c>
      <c r="G15" s="26" t="s">
        <v>115</v>
      </c>
      <c r="H15" s="11" t="s">
        <v>99</v>
      </c>
      <c r="I15" s="26" t="s">
        <v>116</v>
      </c>
      <c r="J15" s="26" t="s">
        <v>131</v>
      </c>
      <c r="K15" s="42" t="s">
        <v>132</v>
      </c>
      <c r="L15" s="32" t="s">
        <v>130</v>
      </c>
      <c r="M15" s="53"/>
      <c r="N15" s="43"/>
      <c r="O15" s="45"/>
      <c r="P15" s="10"/>
      <c r="R15" s="40">
        <f>G16</f>
        <v>1283440062.3899999</v>
      </c>
    </row>
    <row r="16" spans="1:18" ht="15">
      <c r="A16" s="27">
        <v>1</v>
      </c>
      <c r="B16" s="12" t="s">
        <v>12</v>
      </c>
      <c r="C16" s="13" t="s">
        <v>13</v>
      </c>
      <c r="D16" s="14" t="s">
        <v>14</v>
      </c>
      <c r="E16" s="15" t="s">
        <v>14</v>
      </c>
      <c r="F16" s="15" t="s">
        <v>14</v>
      </c>
      <c r="G16" s="16">
        <f>VLOOKUP(B16,'[1]Brokers'!$B$7:$H$61,7,0)</f>
        <v>1283440062.3899999</v>
      </c>
      <c r="H16" s="16">
        <v>0</v>
      </c>
      <c r="I16" s="16">
        <f>VLOOKUP(B16,'[1]Brokers'!$B$7:$M$61,12,0)</f>
        <v>15575860.59</v>
      </c>
      <c r="J16" s="16">
        <f>VLOOKUP(B16,'[1]Brokers'!$B$7:$R$61,17,0)</f>
        <v>1007560944</v>
      </c>
      <c r="K16" s="16">
        <f>VLOOKUP(B16,'[1]Brokers'!$B$7:$W$61,22,0)</f>
        <v>21182190</v>
      </c>
      <c r="L16" s="16"/>
      <c r="M16" s="24">
        <f>VLOOKUP(B16,'[1]Brokers'!$B$7:$Y$61,24,0)</f>
        <v>2327759056.9799995</v>
      </c>
      <c r="N16" s="24">
        <v>177628032916.33</v>
      </c>
      <c r="O16" s="28">
        <f aca="true" t="shared" si="0" ref="O16:O47">N16/$N$70</f>
        <v>0.29537596300671537</v>
      </c>
      <c r="R16" s="20"/>
    </row>
    <row r="17" spans="1:18" ht="15">
      <c r="A17" s="27">
        <f>+A16+1</f>
        <v>2</v>
      </c>
      <c r="B17" s="12" t="s">
        <v>19</v>
      </c>
      <c r="C17" s="13" t="s">
        <v>20</v>
      </c>
      <c r="D17" s="14" t="s">
        <v>14</v>
      </c>
      <c r="E17" s="15" t="s">
        <v>14</v>
      </c>
      <c r="F17" s="15" t="s">
        <v>14</v>
      </c>
      <c r="G17" s="16">
        <f>VLOOKUP(B17,'[1]Brokers'!$B$7:$H$61,7,0)</f>
        <v>1425012684.0900002</v>
      </c>
      <c r="H17" s="16">
        <v>0</v>
      </c>
      <c r="I17" s="16">
        <f>VLOOKUP(B17,'[1]Brokers'!$B$7:$M$61,12,0)</f>
        <v>1885380000</v>
      </c>
      <c r="J17" s="16">
        <f>VLOOKUP(B17,'[1]Brokers'!$B$7:$R$61,17,0)</f>
        <v>4349592</v>
      </c>
      <c r="K17" s="16">
        <f>VLOOKUP(B17,'[1]Brokers'!$B$7:$W$61,22,0)</f>
        <v>23717130570</v>
      </c>
      <c r="L17" s="16"/>
      <c r="M17" s="24">
        <f>VLOOKUP(B17,'[1]Brokers'!$B$7:$Y$61,24,0)</f>
        <v>27031872846.09</v>
      </c>
      <c r="N17" s="24">
        <v>118143762544.59</v>
      </c>
      <c r="O17" s="28">
        <f t="shared" si="0"/>
        <v>0.19646013673575277</v>
      </c>
      <c r="R17" s="20"/>
    </row>
    <row r="18" spans="1:18" ht="15">
      <c r="A18" s="27">
        <f aca="true" t="shared" si="1" ref="A18:A61">+A17+1</f>
        <v>3</v>
      </c>
      <c r="B18" s="12" t="s">
        <v>23</v>
      </c>
      <c r="C18" s="13" t="s">
        <v>117</v>
      </c>
      <c r="D18" s="14" t="s">
        <v>14</v>
      </c>
      <c r="E18" s="15" t="s">
        <v>14</v>
      </c>
      <c r="F18" s="15"/>
      <c r="G18" s="16">
        <f>VLOOKUP(B18,'[1]Brokers'!$B$7:$H$61,7,0)</f>
        <v>261044457.83999997</v>
      </c>
      <c r="H18" s="16">
        <v>0</v>
      </c>
      <c r="I18" s="16">
        <f>VLOOKUP(B18,'[1]Brokers'!$B$7:$M$61,12,0)</f>
        <v>13284500</v>
      </c>
      <c r="J18" s="16">
        <f>VLOOKUP(B18,'[1]Brokers'!$B$7:$R$61,17,0)</f>
        <v>302400</v>
      </c>
      <c r="K18" s="16">
        <f>VLOOKUP(B18,'[1]Brokers'!$B$7:$W$61,22,0)</f>
        <v>35957370</v>
      </c>
      <c r="L18" s="16"/>
      <c r="M18" s="24">
        <f>VLOOKUP(B18,'[1]Brokers'!$B$7:$Y$61,24,0)</f>
        <v>310588727.84</v>
      </c>
      <c r="N18" s="24">
        <v>91976079525.84</v>
      </c>
      <c r="O18" s="28">
        <f t="shared" si="0"/>
        <v>0.15294614604173562</v>
      </c>
      <c r="R18" s="20"/>
    </row>
    <row r="19" spans="1:18" ht="15">
      <c r="A19" s="27">
        <f t="shared" si="1"/>
        <v>4</v>
      </c>
      <c r="B19" s="12" t="s">
        <v>31</v>
      </c>
      <c r="C19" s="13" t="s">
        <v>125</v>
      </c>
      <c r="D19" s="14" t="s">
        <v>14</v>
      </c>
      <c r="E19" s="15"/>
      <c r="F19" s="15"/>
      <c r="G19" s="16">
        <f>VLOOKUP(B19,'[1]Brokers'!$B$7:$H$61,7,0)</f>
        <v>356586624.33000004</v>
      </c>
      <c r="H19" s="16">
        <v>0</v>
      </c>
      <c r="I19" s="16">
        <f>VLOOKUP(B19,'[1]Brokers'!$B$7:$M$61,12,0)</f>
        <v>2298340240</v>
      </c>
      <c r="J19" s="16">
        <f>VLOOKUP(B19,'[1]Brokers'!$B$7:$R$61,17,0)</f>
        <v>0</v>
      </c>
      <c r="K19" s="16">
        <f>VLOOKUP(B19,'[1]Brokers'!$B$7:$W$61,22,0)</f>
        <v>2256165</v>
      </c>
      <c r="L19" s="16"/>
      <c r="M19" s="24">
        <f>VLOOKUP(B19,'[1]Brokers'!$B$7:$Y$61,24,0)</f>
        <v>2657183029.33</v>
      </c>
      <c r="N19" s="24">
        <v>56409799444.16</v>
      </c>
      <c r="O19" s="28">
        <f t="shared" si="0"/>
        <v>0.09380331786752918</v>
      </c>
      <c r="R19" s="20"/>
    </row>
    <row r="20" spans="1:18" ht="15">
      <c r="A20" s="27">
        <f t="shared" si="1"/>
        <v>5</v>
      </c>
      <c r="B20" s="12" t="s">
        <v>74</v>
      </c>
      <c r="C20" s="13" t="s">
        <v>103</v>
      </c>
      <c r="D20" s="14" t="s">
        <v>14</v>
      </c>
      <c r="E20" s="15"/>
      <c r="F20" s="15" t="s">
        <v>14</v>
      </c>
      <c r="G20" s="16">
        <f>VLOOKUP(B20,'[1]Brokers'!$B$7:$H$61,7,0)</f>
        <v>937938750.65</v>
      </c>
      <c r="H20" s="16">
        <v>0</v>
      </c>
      <c r="I20" s="16">
        <f>VLOOKUP(B20,'[1]Brokers'!$B$7:$M$61,12,0)</f>
        <v>198000</v>
      </c>
      <c r="J20" s="16">
        <f>VLOOKUP(B20,'[1]Brokers'!$B$7:$R$61,17,0)</f>
        <v>388476</v>
      </c>
      <c r="K20" s="16">
        <f>VLOOKUP(B20,'[1]Brokers'!$B$7:$W$61,22,0)</f>
        <v>8771205</v>
      </c>
      <c r="L20" s="16"/>
      <c r="M20" s="24">
        <f>VLOOKUP(B20,'[1]Brokers'!$B$7:$Y$61,24,0)</f>
        <v>947296431.65</v>
      </c>
      <c r="N20" s="24">
        <v>51694401296.42</v>
      </c>
      <c r="O20" s="28">
        <f t="shared" si="0"/>
        <v>0.08596212722897238</v>
      </c>
      <c r="R20" s="20"/>
    </row>
    <row r="21" spans="1:18" ht="15">
      <c r="A21" s="27">
        <f t="shared" si="1"/>
        <v>6</v>
      </c>
      <c r="B21" s="12" t="s">
        <v>27</v>
      </c>
      <c r="C21" s="13" t="s">
        <v>28</v>
      </c>
      <c r="D21" s="14" t="s">
        <v>14</v>
      </c>
      <c r="E21" s="15" t="s">
        <v>14</v>
      </c>
      <c r="F21" s="15" t="s">
        <v>14</v>
      </c>
      <c r="G21" s="16">
        <f>VLOOKUP(B21,'[1]Brokers'!$B$7:$H$61,7,0)</f>
        <v>1041108032.5699999</v>
      </c>
      <c r="H21" s="16">
        <v>0</v>
      </c>
      <c r="I21" s="16">
        <f>VLOOKUP(B21,'[1]Brokers'!$B$7:$M$61,12,0)</f>
        <v>466000</v>
      </c>
      <c r="J21" s="16">
        <f>VLOOKUP(B21,'[1]Brokers'!$B$7:$R$61,17,0)</f>
        <v>7244748</v>
      </c>
      <c r="K21" s="16">
        <f>VLOOKUP(B21,'[1]Brokers'!$B$7:$W$61,22,0)</f>
        <v>15041100</v>
      </c>
      <c r="L21" s="16"/>
      <c r="M21" s="24">
        <f>VLOOKUP(B21,'[1]Brokers'!$B$7:$Y$61,24,0)</f>
        <v>1063859880.5699999</v>
      </c>
      <c r="N21" s="24">
        <v>43674917479.17</v>
      </c>
      <c r="O21" s="28">
        <f t="shared" si="0"/>
        <v>0.07262660402102934</v>
      </c>
      <c r="R21" s="20"/>
    </row>
    <row r="22" spans="1:18" ht="15">
      <c r="A22" s="27">
        <f t="shared" si="1"/>
        <v>7</v>
      </c>
      <c r="B22" s="12" t="s">
        <v>105</v>
      </c>
      <c r="C22" s="13" t="s">
        <v>106</v>
      </c>
      <c r="D22" s="14" t="s">
        <v>14</v>
      </c>
      <c r="E22" s="14" t="s">
        <v>14</v>
      </c>
      <c r="F22" s="14"/>
      <c r="G22" s="16">
        <f>VLOOKUP(B22,'[1]Brokers'!$B$7:$H$61,7,0)</f>
        <v>1066624314.48</v>
      </c>
      <c r="H22" s="16">
        <v>0</v>
      </c>
      <c r="I22" s="16">
        <f>VLOOKUP(B22,'[1]Brokers'!$B$7:$M$61,12,0)</f>
        <v>120673300</v>
      </c>
      <c r="J22" s="16">
        <f>VLOOKUP(B22,'[1]Brokers'!$B$7:$R$61,17,0)</f>
        <v>2160000</v>
      </c>
      <c r="K22" s="16">
        <f>VLOOKUP(B22,'[1]Brokers'!$B$7:$W$61,22,0)</f>
        <v>9195563460</v>
      </c>
      <c r="L22" s="16"/>
      <c r="M22" s="24">
        <f>VLOOKUP(B22,'[1]Brokers'!$B$7:$Y$61,24,0)</f>
        <v>10385021074.48</v>
      </c>
      <c r="N22" s="24">
        <v>19713261308.59</v>
      </c>
      <c r="O22" s="28">
        <f t="shared" si="0"/>
        <v>0.0327809943477254</v>
      </c>
      <c r="R22" s="20"/>
    </row>
    <row r="23" spans="1:18" ht="15">
      <c r="A23" s="27">
        <f t="shared" si="1"/>
        <v>8</v>
      </c>
      <c r="B23" s="12" t="s">
        <v>88</v>
      </c>
      <c r="C23" s="13" t="s">
        <v>126</v>
      </c>
      <c r="D23" s="14" t="s">
        <v>14</v>
      </c>
      <c r="E23" s="15"/>
      <c r="F23" s="15"/>
      <c r="G23" s="16">
        <f>VLOOKUP(B23,'[1]Brokers'!$B$7:$H$61,7,0)</f>
        <v>142219100.07</v>
      </c>
      <c r="H23" s="16">
        <v>0</v>
      </c>
      <c r="I23" s="16">
        <f>VLOOKUP(B23,'[1]Brokers'!$B$7:$M$61,12,0)</f>
        <v>0</v>
      </c>
      <c r="J23" s="16">
        <f>VLOOKUP(B23,'[1]Brokers'!$B$7:$R$61,17,0)</f>
        <v>5337684</v>
      </c>
      <c r="K23" s="16">
        <f>VLOOKUP(B23,'[1]Brokers'!$B$7:$W$61,22,0)</f>
        <v>307806555</v>
      </c>
      <c r="L23" s="16"/>
      <c r="M23" s="24">
        <f>VLOOKUP(B23,'[1]Brokers'!$B$7:$Y$61,24,0)</f>
        <v>455363339.07</v>
      </c>
      <c r="N23" s="24">
        <v>9120012985.38</v>
      </c>
      <c r="O23" s="28">
        <f t="shared" si="0"/>
        <v>0.015165582672748907</v>
      </c>
      <c r="R23" s="20"/>
    </row>
    <row r="24" spans="1:18" ht="15">
      <c r="A24" s="27">
        <f t="shared" si="1"/>
        <v>9</v>
      </c>
      <c r="B24" s="12" t="s">
        <v>40</v>
      </c>
      <c r="C24" s="13" t="s">
        <v>41</v>
      </c>
      <c r="D24" s="14" t="s">
        <v>14</v>
      </c>
      <c r="E24" s="15" t="s">
        <v>14</v>
      </c>
      <c r="F24" s="15"/>
      <c r="G24" s="16">
        <f>VLOOKUP(B24,'[1]Brokers'!$B$7:$H$61,7,0)</f>
        <v>26243991.07</v>
      </c>
      <c r="H24" s="16">
        <v>0</v>
      </c>
      <c r="I24" s="16">
        <f>VLOOKUP(B24,'[1]Brokers'!$B$7:$M$61,12,0)</f>
        <v>0</v>
      </c>
      <c r="J24" s="16">
        <f>VLOOKUP(B24,'[1]Brokers'!$B$7:$R$61,17,0)</f>
        <v>0</v>
      </c>
      <c r="K24" s="16">
        <f>VLOOKUP(B24,'[1]Brokers'!$B$7:$W$61,22,0)</f>
        <v>0</v>
      </c>
      <c r="L24" s="16"/>
      <c r="M24" s="24">
        <f>VLOOKUP(B24,'[1]Brokers'!$B$7:$Y$61,24,0)</f>
        <v>26243991.07</v>
      </c>
      <c r="N24" s="24">
        <v>5585857177.88</v>
      </c>
      <c r="O24" s="28">
        <f t="shared" si="0"/>
        <v>0.00928866866364197</v>
      </c>
      <c r="R24" s="20"/>
    </row>
    <row r="25" spans="1:18" s="23" customFormat="1" ht="15">
      <c r="A25" s="27">
        <f t="shared" si="1"/>
        <v>10</v>
      </c>
      <c r="B25" s="12" t="s">
        <v>24</v>
      </c>
      <c r="C25" s="13" t="s">
        <v>118</v>
      </c>
      <c r="D25" s="14" t="s">
        <v>14</v>
      </c>
      <c r="E25" s="15" t="s">
        <v>14</v>
      </c>
      <c r="F25" s="15"/>
      <c r="G25" s="16">
        <f>VLOOKUP(B25,'[1]Brokers'!$B$7:$H$61,7,0)</f>
        <v>243082356.25</v>
      </c>
      <c r="H25" s="16">
        <v>0</v>
      </c>
      <c r="I25" s="16">
        <f>VLOOKUP(B25,'[1]Brokers'!$B$7:$M$61,12,0)</f>
        <v>11561000</v>
      </c>
      <c r="J25" s="16">
        <f>VLOOKUP(B25,'[1]Brokers'!$B$7:$R$61,17,0)</f>
        <v>6502356</v>
      </c>
      <c r="K25" s="16">
        <f>VLOOKUP(B25,'[1]Brokers'!$B$7:$W$61,22,0)</f>
        <v>34025295</v>
      </c>
      <c r="L25" s="16"/>
      <c r="M25" s="24">
        <f>VLOOKUP(B25,'[1]Brokers'!$B$7:$Y$61,24,0)</f>
        <v>295171007.25</v>
      </c>
      <c r="N25" s="24">
        <v>4468267413.62</v>
      </c>
      <c r="O25" s="28">
        <f t="shared" si="0"/>
        <v>0.007430239296131941</v>
      </c>
      <c r="P25" s="24"/>
      <c r="R25" s="20"/>
    </row>
    <row r="26" spans="1:18" ht="15">
      <c r="A26" s="27">
        <f t="shared" si="1"/>
        <v>11</v>
      </c>
      <c r="B26" s="12" t="s">
        <v>112</v>
      </c>
      <c r="C26" s="13" t="s">
        <v>113</v>
      </c>
      <c r="D26" s="14" t="s">
        <v>14</v>
      </c>
      <c r="E26" s="15"/>
      <c r="F26" s="14" t="s">
        <v>14</v>
      </c>
      <c r="G26" s="16">
        <f>VLOOKUP(B26,'[1]Brokers'!$B$7:$H$61,7,0)</f>
        <v>13910280.3</v>
      </c>
      <c r="H26" s="16">
        <v>0</v>
      </c>
      <c r="I26" s="16">
        <f>VLOOKUP(B26,'[1]Brokers'!$B$7:$M$61,12,0)</f>
        <v>26931800</v>
      </c>
      <c r="J26" s="16">
        <f>VLOOKUP(B26,'[1]Brokers'!$B$7:$R$61,17,0)</f>
        <v>2983284</v>
      </c>
      <c r="K26" s="16">
        <f>VLOOKUP(B26,'[1]Brokers'!$B$7:$W$61,22,0)</f>
        <v>6274050</v>
      </c>
      <c r="L26" s="16"/>
      <c r="M26" s="24">
        <f>VLOOKUP(B26,'[1]Brokers'!$B$7:$Y$61,24,0)</f>
        <v>50099414.3</v>
      </c>
      <c r="N26" s="24">
        <v>3021298315.89</v>
      </c>
      <c r="O26" s="28">
        <f t="shared" si="0"/>
        <v>0.005024088174229468</v>
      </c>
      <c r="R26" s="20"/>
    </row>
    <row r="27" spans="1:18" ht="15">
      <c r="A27" s="27">
        <f t="shared" si="1"/>
        <v>12</v>
      </c>
      <c r="B27" s="12" t="s">
        <v>86</v>
      </c>
      <c r="C27" s="13" t="s">
        <v>87</v>
      </c>
      <c r="D27" s="14" t="s">
        <v>14</v>
      </c>
      <c r="E27" s="15" t="s">
        <v>14</v>
      </c>
      <c r="F27" s="15" t="s">
        <v>14</v>
      </c>
      <c r="G27" s="16">
        <f>VLOOKUP(B27,'[1]Brokers'!$B$7:$H$61,7,0)</f>
        <v>34554541.31</v>
      </c>
      <c r="H27" s="16">
        <v>0</v>
      </c>
      <c r="I27" s="16">
        <f>VLOOKUP(B27,'[1]Brokers'!$B$7:$M$61,12,0)</f>
        <v>0</v>
      </c>
      <c r="J27" s="16">
        <f>VLOOKUP(B27,'[1]Brokers'!$B$7:$R$61,17,0)</f>
        <v>2442250224</v>
      </c>
      <c r="K27" s="16">
        <f>VLOOKUP(B27,'[1]Brokers'!$B$7:$W$61,22,0)</f>
        <v>3132870</v>
      </c>
      <c r="L27" s="16"/>
      <c r="M27" s="24">
        <f>VLOOKUP(B27,'[1]Brokers'!$B$7:$Y$61,24,0)</f>
        <v>2479937635.31</v>
      </c>
      <c r="N27" s="24">
        <v>2937604205.8599997</v>
      </c>
      <c r="O27" s="28">
        <f t="shared" si="0"/>
        <v>0.0048849140363289145</v>
      </c>
      <c r="R27" s="20"/>
    </row>
    <row r="28" spans="1:18" ht="15">
      <c r="A28" s="27">
        <f t="shared" si="1"/>
        <v>13</v>
      </c>
      <c r="B28" s="12" t="s">
        <v>25</v>
      </c>
      <c r="C28" s="13" t="s">
        <v>26</v>
      </c>
      <c r="D28" s="14" t="s">
        <v>14</v>
      </c>
      <c r="E28" s="15" t="s">
        <v>14</v>
      </c>
      <c r="F28" s="15" t="s">
        <v>14</v>
      </c>
      <c r="G28" s="16">
        <f>VLOOKUP(B28,'[1]Brokers'!$B$7:$H$61,7,0)</f>
        <v>167698479.34</v>
      </c>
      <c r="H28" s="16">
        <v>0</v>
      </c>
      <c r="I28" s="16">
        <f>VLOOKUP(B28,'[1]Brokers'!$B$7:$M$61,12,0)</f>
        <v>0</v>
      </c>
      <c r="J28" s="16">
        <f>VLOOKUP(B28,'[1]Brokers'!$B$7:$R$61,17,0)</f>
        <v>9543204</v>
      </c>
      <c r="K28" s="16">
        <f>VLOOKUP(B28,'[1]Brokers'!$B$7:$W$61,22,0)</f>
        <v>1130160</v>
      </c>
      <c r="L28" s="16"/>
      <c r="M28" s="24">
        <f>VLOOKUP(B28,'[1]Brokers'!$B$7:$Y$61,24,0)</f>
        <v>178371843.34</v>
      </c>
      <c r="N28" s="24">
        <v>2901297294.4000006</v>
      </c>
      <c r="O28" s="28">
        <f t="shared" si="0"/>
        <v>0.00482453961929448</v>
      </c>
      <c r="R28" s="20"/>
    </row>
    <row r="29" spans="1:18" ht="15">
      <c r="A29" s="27">
        <f t="shared" si="1"/>
        <v>14</v>
      </c>
      <c r="B29" s="12" t="s">
        <v>38</v>
      </c>
      <c r="C29" s="13" t="s">
        <v>39</v>
      </c>
      <c r="D29" s="14" t="s">
        <v>14</v>
      </c>
      <c r="E29" s="14"/>
      <c r="F29" s="15"/>
      <c r="G29" s="16">
        <f>VLOOKUP(B29,'[1]Brokers'!$B$7:$H$61,7,0)</f>
        <v>0</v>
      </c>
      <c r="H29" s="16">
        <v>0</v>
      </c>
      <c r="I29" s="16">
        <f>VLOOKUP(B29,'[1]Brokers'!$B$7:$M$61,12,0)</f>
        <v>0</v>
      </c>
      <c r="J29" s="16">
        <f>VLOOKUP(B29,'[1]Brokers'!$B$7:$R$61,17,0)</f>
        <v>6048000</v>
      </c>
      <c r="K29" s="16">
        <f>VLOOKUP(B29,'[1]Brokers'!$B$7:$W$61,22,0)</f>
        <v>0</v>
      </c>
      <c r="L29" s="16"/>
      <c r="M29" s="24">
        <f>VLOOKUP(B29,'[1]Brokers'!$B$7:$Y$61,24,0)</f>
        <v>6048000</v>
      </c>
      <c r="N29" s="24">
        <v>2559969449.29</v>
      </c>
      <c r="O29" s="28">
        <f t="shared" si="0"/>
        <v>0.004256948798774254</v>
      </c>
      <c r="R29" s="20"/>
    </row>
    <row r="30" spans="1:18" ht="15">
      <c r="A30" s="27">
        <f t="shared" si="1"/>
        <v>15</v>
      </c>
      <c r="B30" s="12" t="s">
        <v>21</v>
      </c>
      <c r="C30" s="13" t="s">
        <v>22</v>
      </c>
      <c r="D30" s="14" t="s">
        <v>14</v>
      </c>
      <c r="E30" s="15" t="s">
        <v>14</v>
      </c>
      <c r="F30" s="15" t="s">
        <v>14</v>
      </c>
      <c r="G30" s="16">
        <f>VLOOKUP(B30,'[1]Brokers'!$B$7:$H$61,7,0)</f>
        <v>82458021.69</v>
      </c>
      <c r="H30" s="16">
        <v>0</v>
      </c>
      <c r="I30" s="16">
        <f>VLOOKUP(B30,'[1]Brokers'!$B$7:$M$61,12,0)</f>
        <v>74223598.68</v>
      </c>
      <c r="J30" s="16">
        <f>VLOOKUP(B30,'[1]Brokers'!$B$7:$R$61,17,0)</f>
        <v>108000</v>
      </c>
      <c r="K30" s="16">
        <f>VLOOKUP(B30,'[1]Brokers'!$B$7:$W$61,22,0)</f>
        <v>1441785</v>
      </c>
      <c r="L30" s="16"/>
      <c r="M30" s="24">
        <f>VLOOKUP(B30,'[1]Brokers'!$B$7:$Y$61,24,0)</f>
        <v>158231405.37</v>
      </c>
      <c r="N30" s="24">
        <v>1561093614.98</v>
      </c>
      <c r="O30" s="28">
        <f t="shared" si="0"/>
        <v>0.002595927693944308</v>
      </c>
      <c r="R30" s="20"/>
    </row>
    <row r="31" spans="1:18" ht="15">
      <c r="A31" s="27">
        <f t="shared" si="1"/>
        <v>16</v>
      </c>
      <c r="B31" s="12" t="s">
        <v>42</v>
      </c>
      <c r="C31" s="13" t="s">
        <v>43</v>
      </c>
      <c r="D31" s="14" t="s">
        <v>14</v>
      </c>
      <c r="E31" s="15"/>
      <c r="F31" s="15"/>
      <c r="G31" s="16">
        <f>VLOOKUP(B31,'[1]Brokers'!$B$7:$H$61,7,0)</f>
        <v>23142621.66</v>
      </c>
      <c r="H31" s="16">
        <v>0</v>
      </c>
      <c r="I31" s="16">
        <f>VLOOKUP(B31,'[1]Brokers'!$B$7:$M$61,12,0)</f>
        <v>0</v>
      </c>
      <c r="J31" s="16">
        <f>VLOOKUP(B31,'[1]Brokers'!$B$7:$R$61,17,0)</f>
        <v>2217240</v>
      </c>
      <c r="K31" s="16">
        <f>VLOOKUP(B31,'[1]Brokers'!$B$7:$W$61,22,0)</f>
        <v>627405</v>
      </c>
      <c r="L31" s="16"/>
      <c r="M31" s="24">
        <f>VLOOKUP(B31,'[1]Brokers'!$B$7:$Y$61,24,0)</f>
        <v>25987266.66</v>
      </c>
      <c r="N31" s="24">
        <v>1298115403.44</v>
      </c>
      <c r="O31" s="28">
        <f t="shared" si="0"/>
        <v>0.0021586237323562153</v>
      </c>
      <c r="R31" s="20"/>
    </row>
    <row r="32" spans="1:18" ht="15">
      <c r="A32" s="27">
        <f t="shared" si="1"/>
        <v>17</v>
      </c>
      <c r="B32" s="12" t="s">
        <v>56</v>
      </c>
      <c r="C32" s="13" t="s">
        <v>57</v>
      </c>
      <c r="D32" s="14" t="s">
        <v>14</v>
      </c>
      <c r="E32" s="15"/>
      <c r="F32" s="15"/>
      <c r="G32" s="16">
        <f>VLOOKUP(B32,'[1]Brokers'!$B$7:$H$61,7,0)</f>
        <v>3674690</v>
      </c>
      <c r="H32" s="16">
        <v>0</v>
      </c>
      <c r="I32" s="16">
        <f>VLOOKUP(B32,'[1]Brokers'!$B$7:$M$61,12,0)</f>
        <v>0</v>
      </c>
      <c r="J32" s="16">
        <f>VLOOKUP(B32,'[1]Brokers'!$B$7:$R$61,17,0)</f>
        <v>975240</v>
      </c>
      <c r="K32" s="16">
        <f>VLOOKUP(B32,'[1]Brokers'!$B$7:$W$61,22,0)</f>
        <v>0</v>
      </c>
      <c r="L32" s="16"/>
      <c r="M32" s="24">
        <f>VLOOKUP(B32,'[1]Brokers'!$B$7:$Y$61,24,0)</f>
        <v>4649930</v>
      </c>
      <c r="N32" s="24">
        <v>1037402524.11</v>
      </c>
      <c r="O32" s="28">
        <f t="shared" si="0"/>
        <v>0.0017250867701097978</v>
      </c>
      <c r="R32" s="20"/>
    </row>
    <row r="33" spans="1:18" ht="15">
      <c r="A33" s="27">
        <f t="shared" si="1"/>
        <v>18</v>
      </c>
      <c r="B33" s="12" t="s">
        <v>34</v>
      </c>
      <c r="C33" s="13" t="s">
        <v>35</v>
      </c>
      <c r="D33" s="14" t="s">
        <v>14</v>
      </c>
      <c r="E33" s="15" t="s">
        <v>14</v>
      </c>
      <c r="F33" s="15" t="s">
        <v>14</v>
      </c>
      <c r="G33" s="16">
        <f>VLOOKUP(B33,'[1]Brokers'!$B$7:$H$61,7,0)</f>
        <v>158552704.64</v>
      </c>
      <c r="H33" s="16">
        <v>0</v>
      </c>
      <c r="I33" s="16">
        <f>VLOOKUP(B33,'[1]Brokers'!$B$7:$M$61,12,0)</f>
        <v>0</v>
      </c>
      <c r="J33" s="16">
        <f>VLOOKUP(B33,'[1]Brokers'!$B$7:$R$61,17,0)</f>
        <v>0</v>
      </c>
      <c r="K33" s="16">
        <f>VLOOKUP(B33,'[1]Brokers'!$B$7:$W$61,22,0)</f>
        <v>4155000</v>
      </c>
      <c r="L33" s="16"/>
      <c r="M33" s="24">
        <f>VLOOKUP(B33,'[1]Brokers'!$B$7:$Y$61,24,0)</f>
        <v>162707704.64</v>
      </c>
      <c r="N33" s="24">
        <v>1013487703.4399999</v>
      </c>
      <c r="O33" s="28">
        <f t="shared" si="0"/>
        <v>0.0016853190427440303</v>
      </c>
      <c r="R33" s="20"/>
    </row>
    <row r="34" spans="1:18" ht="15">
      <c r="A34" s="27">
        <f t="shared" si="1"/>
        <v>19</v>
      </c>
      <c r="B34" s="12" t="s">
        <v>15</v>
      </c>
      <c r="C34" s="13" t="s">
        <v>16</v>
      </c>
      <c r="D34" s="14" t="s">
        <v>14</v>
      </c>
      <c r="E34" s="15"/>
      <c r="F34" s="15" t="s">
        <v>14</v>
      </c>
      <c r="G34" s="16">
        <f>VLOOKUP(B34,'[1]Brokers'!$B$7:$H$61,7,0)</f>
        <v>119412570.6</v>
      </c>
      <c r="H34" s="16">
        <v>0</v>
      </c>
      <c r="I34" s="16">
        <f>VLOOKUP(B34,'[1]Brokers'!$B$7:$M$61,12,0)</f>
        <v>0</v>
      </c>
      <c r="J34" s="16">
        <f>VLOOKUP(B34,'[1]Brokers'!$B$7:$R$61,17,0)</f>
        <v>268056</v>
      </c>
      <c r="K34" s="16">
        <f>VLOOKUP(B34,'[1]Brokers'!$B$7:$W$61,22,0)</f>
        <v>0</v>
      </c>
      <c r="L34" s="16"/>
      <c r="M34" s="24">
        <f>VLOOKUP(B34,'[1]Brokers'!$B$7:$Y$61,24,0)</f>
        <v>119680626.6</v>
      </c>
      <c r="N34" s="24">
        <v>941680540.0500001</v>
      </c>
      <c r="O34" s="28">
        <f t="shared" si="0"/>
        <v>0.0015659115951195182</v>
      </c>
      <c r="R34" s="20"/>
    </row>
    <row r="35" spans="1:18" ht="15">
      <c r="A35" s="27">
        <f t="shared" si="1"/>
        <v>20</v>
      </c>
      <c r="B35" s="12" t="s">
        <v>29</v>
      </c>
      <c r="C35" s="13" t="s">
        <v>30</v>
      </c>
      <c r="D35" s="14" t="s">
        <v>14</v>
      </c>
      <c r="E35" s="15" t="s">
        <v>14</v>
      </c>
      <c r="F35" s="15"/>
      <c r="G35" s="16">
        <f>VLOOKUP(B35,'[1]Brokers'!$B$7:$H$61,7,0)</f>
        <v>69159499.14999999</v>
      </c>
      <c r="H35" s="16">
        <v>0</v>
      </c>
      <c r="I35" s="16">
        <f>VLOOKUP(B35,'[1]Brokers'!$B$7:$M$61,12,0)</f>
        <v>0</v>
      </c>
      <c r="J35" s="16">
        <f>VLOOKUP(B35,'[1]Brokers'!$B$7:$R$61,17,0)</f>
        <v>358344</v>
      </c>
      <c r="K35" s="16">
        <f>VLOOKUP(B35,'[1]Brokers'!$B$7:$W$61,22,0)</f>
        <v>0</v>
      </c>
      <c r="L35" s="16"/>
      <c r="M35" s="24">
        <f>VLOOKUP(B35,'[1]Brokers'!$B$7:$Y$61,24,0)</f>
        <v>69517843.14999999</v>
      </c>
      <c r="N35" s="24">
        <v>744571853.3199999</v>
      </c>
      <c r="O35" s="28">
        <f t="shared" si="0"/>
        <v>0.001238141438551454</v>
      </c>
      <c r="R35" s="20"/>
    </row>
    <row r="36" spans="1:18" ht="15">
      <c r="A36" s="27">
        <f t="shared" si="1"/>
        <v>21</v>
      </c>
      <c r="B36" s="12" t="s">
        <v>102</v>
      </c>
      <c r="C36" s="13" t="s">
        <v>101</v>
      </c>
      <c r="D36" s="14" t="s">
        <v>14</v>
      </c>
      <c r="E36" s="15"/>
      <c r="F36" s="15"/>
      <c r="G36" s="16">
        <f>VLOOKUP(B36,'[1]Brokers'!$B$7:$H$61,7,0)</f>
        <v>0</v>
      </c>
      <c r="H36" s="16">
        <v>0</v>
      </c>
      <c r="I36" s="16">
        <f>VLOOKUP(B36,'[1]Brokers'!$B$7:$M$61,12,0)</f>
        <v>0</v>
      </c>
      <c r="J36" s="16">
        <f>VLOOKUP(B36,'[1]Brokers'!$B$7:$R$61,17,0)</f>
        <v>0</v>
      </c>
      <c r="K36" s="16">
        <f>VLOOKUP(B36,'[1]Brokers'!$B$7:$W$61,22,0)</f>
        <v>0</v>
      </c>
      <c r="L36" s="16"/>
      <c r="M36" s="24">
        <f>VLOOKUP(B36,'[1]Brokers'!$B$7:$Y$61,24,0)</f>
        <v>0</v>
      </c>
      <c r="N36" s="24">
        <v>691129434</v>
      </c>
      <c r="O36" s="28">
        <f t="shared" si="0"/>
        <v>0.0011492725488110077</v>
      </c>
      <c r="R36" s="20"/>
    </row>
    <row r="37" spans="1:18" ht="15">
      <c r="A37" s="27">
        <f t="shared" si="1"/>
        <v>22</v>
      </c>
      <c r="B37" s="12" t="s">
        <v>76</v>
      </c>
      <c r="C37" s="13" t="s">
        <v>77</v>
      </c>
      <c r="D37" s="14" t="s">
        <v>14</v>
      </c>
      <c r="E37" s="15"/>
      <c r="F37" s="15"/>
      <c r="G37" s="16">
        <f>VLOOKUP(B37,'[1]Brokers'!$B$7:$H$61,7,0)</f>
        <v>0</v>
      </c>
      <c r="H37" s="16">
        <v>0</v>
      </c>
      <c r="I37" s="16">
        <f>VLOOKUP(B37,'[1]Brokers'!$B$7:$M$61,12,0)</f>
        <v>0</v>
      </c>
      <c r="J37" s="16">
        <f>VLOOKUP(B37,'[1]Brokers'!$B$7:$R$61,17,0)</f>
        <v>0</v>
      </c>
      <c r="K37" s="16">
        <f>VLOOKUP(B37,'[1]Brokers'!$B$7:$W$61,22,0)</f>
        <v>0</v>
      </c>
      <c r="L37" s="16"/>
      <c r="M37" s="24">
        <f>VLOOKUP(B37,'[1]Brokers'!$B$7:$Y$61,24,0)</f>
        <v>0</v>
      </c>
      <c r="N37" s="24">
        <v>636605249.4799999</v>
      </c>
      <c r="O37" s="28">
        <f t="shared" si="0"/>
        <v>0.001058604802029524</v>
      </c>
      <c r="R37" s="20"/>
    </row>
    <row r="38" spans="1:18" ht="15">
      <c r="A38" s="27">
        <f t="shared" si="1"/>
        <v>23</v>
      </c>
      <c r="B38" s="12" t="s">
        <v>78</v>
      </c>
      <c r="C38" s="13" t="s">
        <v>79</v>
      </c>
      <c r="D38" s="14" t="s">
        <v>14</v>
      </c>
      <c r="E38" s="15" t="s">
        <v>14</v>
      </c>
      <c r="F38" s="15"/>
      <c r="G38" s="16">
        <f>VLOOKUP(B38,'[1]Brokers'!$B$7:$H$61,7,0)</f>
        <v>4737338</v>
      </c>
      <c r="H38" s="16">
        <v>0</v>
      </c>
      <c r="I38" s="16">
        <f>VLOOKUP(B38,'[1]Brokers'!$B$7:$M$61,12,0)</f>
        <v>79638737.13</v>
      </c>
      <c r="J38" s="16">
        <f>VLOOKUP(B38,'[1]Brokers'!$B$7:$R$61,17,0)</f>
        <v>99900</v>
      </c>
      <c r="K38" s="16">
        <f>VLOOKUP(B38,'[1]Brokers'!$B$7:$W$61,22,0)</f>
        <v>0</v>
      </c>
      <c r="L38" s="16"/>
      <c r="M38" s="24">
        <f>VLOOKUP(B38,'[1]Brokers'!$B$7:$Y$61,24,0)</f>
        <v>84475975.13</v>
      </c>
      <c r="N38" s="24">
        <v>550294908.28</v>
      </c>
      <c r="O38" s="28">
        <f t="shared" si="0"/>
        <v>0.0009150801582510452</v>
      </c>
      <c r="R38" s="20"/>
    </row>
    <row r="39" spans="1:18" ht="15">
      <c r="A39" s="27">
        <f t="shared" si="1"/>
        <v>24</v>
      </c>
      <c r="B39" s="12" t="s">
        <v>80</v>
      </c>
      <c r="C39" s="13" t="s">
        <v>81</v>
      </c>
      <c r="D39" s="14" t="s">
        <v>14</v>
      </c>
      <c r="E39" s="15"/>
      <c r="F39" s="15"/>
      <c r="G39" s="16">
        <f>VLOOKUP(B39,'[1]Brokers'!$B$7:$H$61,7,0)</f>
        <v>13066167</v>
      </c>
      <c r="H39" s="16">
        <v>0</v>
      </c>
      <c r="I39" s="16">
        <f>VLOOKUP(B39,'[1]Brokers'!$B$7:$M$61,12,0)</f>
        <v>88071597.72</v>
      </c>
      <c r="J39" s="16">
        <f>VLOOKUP(B39,'[1]Brokers'!$B$7:$R$61,17,0)</f>
        <v>900936</v>
      </c>
      <c r="K39" s="16">
        <f>VLOOKUP(B39,'[1]Brokers'!$B$7:$W$61,22,0)</f>
        <v>831000</v>
      </c>
      <c r="L39" s="16"/>
      <c r="M39" s="24">
        <f>VLOOKUP(B39,'[1]Brokers'!$B$7:$Y$61,24,0)</f>
        <v>102869700.72</v>
      </c>
      <c r="N39" s="24">
        <v>500285812.97</v>
      </c>
      <c r="O39" s="28">
        <f t="shared" si="0"/>
        <v>0.0008319205102846467</v>
      </c>
      <c r="P39" s="1"/>
      <c r="R39" s="20"/>
    </row>
    <row r="40" spans="1:18" ht="15">
      <c r="A40" s="27">
        <f t="shared" si="1"/>
        <v>25</v>
      </c>
      <c r="B40" s="12" t="s">
        <v>84</v>
      </c>
      <c r="C40" s="13" t="s">
        <v>85</v>
      </c>
      <c r="D40" s="14" t="s">
        <v>14</v>
      </c>
      <c r="E40" s="15"/>
      <c r="F40" s="15"/>
      <c r="G40" s="16">
        <f>VLOOKUP(B40,'[1]Brokers'!$B$7:$H$61,7,0)</f>
        <v>843255.48</v>
      </c>
      <c r="H40" s="16">
        <v>0</v>
      </c>
      <c r="I40" s="16">
        <f>VLOOKUP(B40,'[1]Brokers'!$B$7:$M$61,12,0)</f>
        <v>0</v>
      </c>
      <c r="J40" s="16">
        <f>VLOOKUP(B40,'[1]Brokers'!$B$7:$R$61,17,0)</f>
        <v>299124792</v>
      </c>
      <c r="K40" s="16">
        <f>VLOOKUP(B40,'[1]Brokers'!$B$7:$W$61,22,0)</f>
        <v>0</v>
      </c>
      <c r="L40" s="16"/>
      <c r="M40" s="24">
        <f>VLOOKUP(B40,'[1]Brokers'!$B$7:$Y$61,24,0)</f>
        <v>299968047.48</v>
      </c>
      <c r="N40" s="24">
        <v>349152766.07000005</v>
      </c>
      <c r="O40" s="28">
        <f t="shared" si="0"/>
        <v>0.0005806028070071785</v>
      </c>
      <c r="R40" s="20"/>
    </row>
    <row r="41" spans="1:18" ht="15">
      <c r="A41" s="27">
        <f t="shared" si="1"/>
        <v>26</v>
      </c>
      <c r="B41" s="12" t="s">
        <v>52</v>
      </c>
      <c r="C41" s="13" t="s">
        <v>53</v>
      </c>
      <c r="D41" s="14" t="s">
        <v>14</v>
      </c>
      <c r="E41" s="15"/>
      <c r="F41" s="15"/>
      <c r="G41" s="16">
        <f>VLOOKUP(B41,'[1]Brokers'!$B$7:$H$61,7,0)</f>
        <v>38600684</v>
      </c>
      <c r="H41" s="16">
        <v>0</v>
      </c>
      <c r="I41" s="16">
        <f>VLOOKUP(B41,'[1]Brokers'!$B$7:$M$61,12,0)</f>
        <v>0</v>
      </c>
      <c r="J41" s="16">
        <f>VLOOKUP(B41,'[1]Brokers'!$B$7:$R$61,17,0)</f>
        <v>162000</v>
      </c>
      <c r="K41" s="16">
        <f>VLOOKUP(B41,'[1]Brokers'!$B$7:$W$61,22,0)</f>
        <v>0</v>
      </c>
      <c r="L41" s="16"/>
      <c r="M41" s="24">
        <f>VLOOKUP(B41,'[1]Brokers'!$B$7:$Y$61,24,0)</f>
        <v>38762684</v>
      </c>
      <c r="N41" s="24">
        <v>250144005.57999998</v>
      </c>
      <c r="O41" s="28">
        <f t="shared" si="0"/>
        <v>0.0004159620828169236</v>
      </c>
      <c r="R41" s="20"/>
    </row>
    <row r="42" spans="1:18" ht="15">
      <c r="A42" s="27">
        <f t="shared" si="1"/>
        <v>27</v>
      </c>
      <c r="B42" s="12" t="s">
        <v>44</v>
      </c>
      <c r="C42" s="13" t="s">
        <v>45</v>
      </c>
      <c r="D42" s="14" t="s">
        <v>14</v>
      </c>
      <c r="E42" s="15"/>
      <c r="F42" s="15"/>
      <c r="G42" s="16">
        <f>VLOOKUP(B42,'[1]Brokers'!$B$7:$H$61,7,0)</f>
        <v>33603634</v>
      </c>
      <c r="H42" s="16">
        <v>0</v>
      </c>
      <c r="I42" s="16">
        <f>VLOOKUP(B42,'[1]Brokers'!$B$7:$M$61,12,0)</f>
        <v>196000</v>
      </c>
      <c r="J42" s="16">
        <f>VLOOKUP(B42,'[1]Brokers'!$B$7:$R$61,17,0)</f>
        <v>16174080</v>
      </c>
      <c r="K42" s="16">
        <f>VLOOKUP(B42,'[1]Brokers'!$B$7:$W$61,22,0)</f>
        <v>6062145</v>
      </c>
      <c r="L42" s="16"/>
      <c r="M42" s="24">
        <f>VLOOKUP(B42,'[1]Brokers'!$B$7:$Y$61,24,0)</f>
        <v>56035859</v>
      </c>
      <c r="N42" s="24">
        <v>247354810.71</v>
      </c>
      <c r="O42" s="28">
        <f t="shared" si="0"/>
        <v>0.0004113239572507428</v>
      </c>
      <c r="R42" s="20"/>
    </row>
    <row r="43" spans="1:18" ht="15">
      <c r="A43" s="27">
        <f t="shared" si="1"/>
        <v>28</v>
      </c>
      <c r="B43" s="12" t="s">
        <v>32</v>
      </c>
      <c r="C43" s="13" t="s">
        <v>33</v>
      </c>
      <c r="D43" s="14" t="s">
        <v>14</v>
      </c>
      <c r="E43" s="15"/>
      <c r="F43" s="15"/>
      <c r="G43" s="16">
        <f>VLOOKUP(B43,'[1]Brokers'!$B$7:$H$61,7,0)</f>
        <v>4447207.91</v>
      </c>
      <c r="H43" s="16">
        <v>0</v>
      </c>
      <c r="I43" s="16">
        <f>VLOOKUP(B43,'[1]Brokers'!$B$7:$M$61,12,0)</f>
        <v>0</v>
      </c>
      <c r="J43" s="16">
        <f>VLOOKUP(B43,'[1]Brokers'!$B$7:$R$61,17,0)</f>
        <v>2484000</v>
      </c>
      <c r="K43" s="16">
        <f>VLOOKUP(B43,'[1]Brokers'!$B$7:$W$61,22,0)</f>
        <v>0</v>
      </c>
      <c r="L43" s="16"/>
      <c r="M43" s="24">
        <f>VLOOKUP(B43,'[1]Brokers'!$B$7:$Y$61,24,0)</f>
        <v>6931207.91</v>
      </c>
      <c r="N43" s="24">
        <v>243158211.20000002</v>
      </c>
      <c r="O43" s="28">
        <f t="shared" si="0"/>
        <v>0.00040434547192233944</v>
      </c>
      <c r="R43" s="20"/>
    </row>
    <row r="44" spans="1:18" ht="15">
      <c r="A44" s="27">
        <f t="shared" si="1"/>
        <v>29</v>
      </c>
      <c r="B44" s="12" t="s">
        <v>89</v>
      </c>
      <c r="C44" s="13" t="s">
        <v>90</v>
      </c>
      <c r="D44" s="14" t="s">
        <v>14</v>
      </c>
      <c r="E44" s="15" t="s">
        <v>14</v>
      </c>
      <c r="F44" s="15" t="s">
        <v>14</v>
      </c>
      <c r="G44" s="16">
        <f>VLOOKUP(B44,'[1]Brokers'!$B$7:$H$61,7,0)</f>
        <v>77004464</v>
      </c>
      <c r="H44" s="16">
        <v>0</v>
      </c>
      <c r="I44" s="16">
        <f>VLOOKUP(B44,'[1]Brokers'!$B$7:$M$61,12,0)</f>
        <v>0</v>
      </c>
      <c r="J44" s="16">
        <f>VLOOKUP(B44,'[1]Brokers'!$B$7:$R$61,17,0)</f>
        <v>102600</v>
      </c>
      <c r="K44" s="16">
        <f>VLOOKUP(B44,'[1]Brokers'!$B$7:$W$61,22,0)</f>
        <v>0</v>
      </c>
      <c r="L44" s="16"/>
      <c r="M44" s="24">
        <f>VLOOKUP(B44,'[1]Brokers'!$B$7:$Y$61,24,0)</f>
        <v>77107064</v>
      </c>
      <c r="N44" s="24">
        <v>198793194.6</v>
      </c>
      <c r="O44" s="28">
        <f t="shared" si="0"/>
        <v>0.00033057130865044975</v>
      </c>
      <c r="R44" s="20"/>
    </row>
    <row r="45" spans="1:18" ht="15">
      <c r="A45" s="27">
        <f t="shared" si="1"/>
        <v>30</v>
      </c>
      <c r="B45" s="12" t="s">
        <v>68</v>
      </c>
      <c r="C45" s="13" t="s">
        <v>69</v>
      </c>
      <c r="D45" s="14" t="s">
        <v>14</v>
      </c>
      <c r="E45" s="15"/>
      <c r="F45" s="15"/>
      <c r="G45" s="16">
        <f>VLOOKUP(B45,'[1]Brokers'!$B$7:$H$61,7,0)</f>
        <v>1473064</v>
      </c>
      <c r="H45" s="16">
        <v>0</v>
      </c>
      <c r="I45" s="16">
        <f>VLOOKUP(B45,'[1]Brokers'!$B$7:$M$61,12,0)</f>
        <v>0</v>
      </c>
      <c r="J45" s="16">
        <f>VLOOKUP(B45,'[1]Brokers'!$B$7:$R$61,17,0)</f>
        <v>2593836</v>
      </c>
      <c r="K45" s="16">
        <f>VLOOKUP(B45,'[1]Brokers'!$B$7:$W$61,22,0)</f>
        <v>0</v>
      </c>
      <c r="L45" s="16"/>
      <c r="M45" s="24">
        <f>VLOOKUP(B45,'[1]Brokers'!$B$7:$Y$61,24,0)</f>
        <v>4066900</v>
      </c>
      <c r="N45" s="24">
        <v>185331982.7</v>
      </c>
      <c r="O45" s="28">
        <f t="shared" si="0"/>
        <v>0.00030818678767749686</v>
      </c>
      <c r="R45" s="20"/>
    </row>
    <row r="46" spans="1:18" ht="15">
      <c r="A46" s="27">
        <f t="shared" si="1"/>
        <v>31</v>
      </c>
      <c r="B46" s="12" t="s">
        <v>54</v>
      </c>
      <c r="C46" s="13" t="s">
        <v>55</v>
      </c>
      <c r="D46" s="14" t="s">
        <v>14</v>
      </c>
      <c r="E46" s="15" t="s">
        <v>14</v>
      </c>
      <c r="F46" s="15"/>
      <c r="G46" s="16">
        <f>VLOOKUP(B46,'[1]Brokers'!$B$7:$H$61,7,0)</f>
        <v>0</v>
      </c>
      <c r="H46" s="16">
        <v>0</v>
      </c>
      <c r="I46" s="16">
        <f>VLOOKUP(B46,'[1]Brokers'!$B$7:$M$61,12,0)</f>
        <v>0</v>
      </c>
      <c r="J46" s="16">
        <f>VLOOKUP(B46,'[1]Brokers'!$B$7:$R$61,17,0)</f>
        <v>0</v>
      </c>
      <c r="K46" s="16">
        <f>VLOOKUP(B46,'[1]Brokers'!$B$7:$W$61,22,0)</f>
        <v>0</v>
      </c>
      <c r="L46" s="16"/>
      <c r="M46" s="24">
        <f>VLOOKUP(B46,'[1]Brokers'!$B$7:$Y$61,24,0)</f>
        <v>0</v>
      </c>
      <c r="N46" s="24">
        <v>131772009.92</v>
      </c>
      <c r="O46" s="28">
        <f t="shared" si="0"/>
        <v>0.00021912241940879023</v>
      </c>
      <c r="R46" s="20"/>
    </row>
    <row r="47" spans="1:18" ht="15">
      <c r="A47" s="27">
        <f t="shared" si="1"/>
        <v>32</v>
      </c>
      <c r="B47" s="12" t="s">
        <v>66</v>
      </c>
      <c r="C47" s="13" t="s">
        <v>67</v>
      </c>
      <c r="D47" s="14" t="s">
        <v>14</v>
      </c>
      <c r="E47" s="15"/>
      <c r="F47" s="15"/>
      <c r="G47" s="16">
        <f>VLOOKUP(B47,'[1]Brokers'!$B$7:$H$61,7,0)</f>
        <v>8857646</v>
      </c>
      <c r="H47" s="16">
        <v>0</v>
      </c>
      <c r="I47" s="16">
        <f>VLOOKUP(B47,'[1]Brokers'!$B$7:$M$61,12,0)</f>
        <v>0</v>
      </c>
      <c r="J47" s="16">
        <f>VLOOKUP(B47,'[1]Brokers'!$B$7:$R$61,17,0)</f>
        <v>0</v>
      </c>
      <c r="K47" s="16">
        <f>VLOOKUP(B47,'[1]Brokers'!$B$7:$W$61,22,0)</f>
        <v>0</v>
      </c>
      <c r="L47" s="16"/>
      <c r="M47" s="24">
        <f>VLOOKUP(B47,'[1]Brokers'!$B$7:$Y$61,24,0)</f>
        <v>8857646</v>
      </c>
      <c r="N47" s="24">
        <v>128456730.28</v>
      </c>
      <c r="O47" s="28">
        <f t="shared" si="0"/>
        <v>0.0002136094724925632</v>
      </c>
      <c r="R47" s="20"/>
    </row>
    <row r="48" spans="1:18" ht="15">
      <c r="A48" s="27">
        <f t="shared" si="1"/>
        <v>33</v>
      </c>
      <c r="B48" s="12" t="s">
        <v>72</v>
      </c>
      <c r="C48" s="13" t="s">
        <v>73</v>
      </c>
      <c r="D48" s="14" t="s">
        <v>14</v>
      </c>
      <c r="E48" s="15"/>
      <c r="F48" s="15"/>
      <c r="G48" s="16">
        <f>VLOOKUP(B48,'[1]Brokers'!$B$7:$H$61,7,0)</f>
        <v>247730.6</v>
      </c>
      <c r="H48" s="16">
        <v>0</v>
      </c>
      <c r="I48" s="16">
        <f>VLOOKUP(B48,'[1]Brokers'!$B$7:$M$61,12,0)</f>
        <v>0</v>
      </c>
      <c r="J48" s="16">
        <f>VLOOKUP(B48,'[1]Brokers'!$B$7:$R$61,17,0)</f>
        <v>0</v>
      </c>
      <c r="K48" s="16">
        <f>VLOOKUP(B48,'[1]Brokers'!$B$7:$W$61,22,0)</f>
        <v>0</v>
      </c>
      <c r="L48" s="16"/>
      <c r="M48" s="24">
        <f>VLOOKUP(B48,'[1]Brokers'!$B$7:$Y$61,24,0)</f>
        <v>247730.6</v>
      </c>
      <c r="N48" s="24">
        <v>126625907.97999999</v>
      </c>
      <c r="O48" s="28">
        <f aca="true" t="shared" si="2" ref="O48:O79">N48/$N$70</f>
        <v>0.000210565015539018</v>
      </c>
      <c r="R48" s="20"/>
    </row>
    <row r="49" spans="1:18" ht="15">
      <c r="A49" s="27">
        <f t="shared" si="1"/>
        <v>34</v>
      </c>
      <c r="B49" s="12" t="s">
        <v>96</v>
      </c>
      <c r="C49" s="13" t="s">
        <v>97</v>
      </c>
      <c r="D49" s="14" t="s">
        <v>14</v>
      </c>
      <c r="E49" s="15"/>
      <c r="F49" s="15"/>
      <c r="G49" s="16">
        <f>VLOOKUP(B49,'[1]Brokers'!$B$7:$H$61,7,0)</f>
        <v>2470879</v>
      </c>
      <c r="H49" s="16">
        <v>0</v>
      </c>
      <c r="I49" s="16">
        <f>VLOOKUP(B49,'[1]Brokers'!$B$7:$M$61,12,0)</f>
        <v>0</v>
      </c>
      <c r="J49" s="16">
        <f>VLOOKUP(B49,'[1]Brokers'!$B$7:$R$61,17,0)</f>
        <v>648000</v>
      </c>
      <c r="K49" s="16">
        <f>VLOOKUP(B49,'[1]Brokers'!$B$7:$W$61,22,0)</f>
        <v>0</v>
      </c>
      <c r="L49" s="16"/>
      <c r="M49" s="24">
        <f>VLOOKUP(B49,'[1]Brokers'!$B$7:$Y$61,24,0)</f>
        <v>3118879</v>
      </c>
      <c r="N49" s="24">
        <v>121514369.18</v>
      </c>
      <c r="O49" s="28">
        <f t="shared" si="2"/>
        <v>0.0002020650863853389</v>
      </c>
      <c r="R49" s="20"/>
    </row>
    <row r="50" spans="1:18" ht="15">
      <c r="A50" s="27">
        <f t="shared" si="1"/>
        <v>35</v>
      </c>
      <c r="B50" s="12" t="s">
        <v>17</v>
      </c>
      <c r="C50" s="13" t="s">
        <v>18</v>
      </c>
      <c r="D50" s="14" t="s">
        <v>14</v>
      </c>
      <c r="E50" s="14" t="s">
        <v>14</v>
      </c>
      <c r="F50" s="15" t="s">
        <v>14</v>
      </c>
      <c r="G50" s="16">
        <f>VLOOKUP(B50,'[1]Brokers'!$B$7:$H$61,7,0)</f>
        <v>5618632.54</v>
      </c>
      <c r="H50" s="16">
        <v>0</v>
      </c>
      <c r="I50" s="16">
        <f>VLOOKUP(B50,'[1]Brokers'!$B$7:$M$61,12,0)</f>
        <v>0</v>
      </c>
      <c r="J50" s="16">
        <f>VLOOKUP(B50,'[1]Brokers'!$B$7:$R$61,17,0)</f>
        <v>108000</v>
      </c>
      <c r="K50" s="16">
        <f>VLOOKUP(B50,'[1]Brokers'!$B$7:$W$61,22,0)</f>
        <v>9660375</v>
      </c>
      <c r="L50" s="16"/>
      <c r="M50" s="24">
        <f>VLOOKUP(B50,'[1]Brokers'!$B$7:$Y$61,24,0)</f>
        <v>15387007.54</v>
      </c>
      <c r="N50" s="24">
        <v>113704971.97999999</v>
      </c>
      <c r="O50" s="28">
        <f t="shared" si="2"/>
        <v>0.0001890789142109361</v>
      </c>
      <c r="R50" s="20"/>
    </row>
    <row r="51" spans="1:18" ht="15">
      <c r="A51" s="27">
        <f t="shared" si="1"/>
        <v>36</v>
      </c>
      <c r="B51" s="12" t="s">
        <v>62</v>
      </c>
      <c r="C51" s="13" t="s">
        <v>63</v>
      </c>
      <c r="D51" s="14" t="s">
        <v>14</v>
      </c>
      <c r="E51" s="15"/>
      <c r="F51" s="15"/>
      <c r="G51" s="16">
        <f>VLOOKUP(B51,'[1]Brokers'!$B$7:$H$61,7,0)</f>
        <v>4115600.25</v>
      </c>
      <c r="H51" s="16">
        <v>0</v>
      </c>
      <c r="I51" s="16">
        <f>VLOOKUP(B51,'[1]Brokers'!$B$7:$M$61,12,0)</f>
        <v>0</v>
      </c>
      <c r="J51" s="16">
        <f>VLOOKUP(B51,'[1]Brokers'!$B$7:$R$61,17,0)</f>
        <v>1920240</v>
      </c>
      <c r="K51" s="16">
        <f>VLOOKUP(B51,'[1]Brokers'!$B$7:$W$61,22,0)</f>
        <v>1495800</v>
      </c>
      <c r="L51" s="16"/>
      <c r="M51" s="24">
        <f>VLOOKUP(B51,'[1]Brokers'!$B$7:$Y$61,24,0)</f>
        <v>7531640.25</v>
      </c>
      <c r="N51" s="24">
        <v>76156237.49</v>
      </c>
      <c r="O51" s="28">
        <f t="shared" si="2"/>
        <v>0.00012663948149542814</v>
      </c>
      <c r="R51" s="20"/>
    </row>
    <row r="52" spans="1:18" ht="15">
      <c r="A52" s="27">
        <f t="shared" si="1"/>
        <v>37</v>
      </c>
      <c r="B52" s="12" t="s">
        <v>46</v>
      </c>
      <c r="C52" s="13" t="s">
        <v>47</v>
      </c>
      <c r="D52" s="14" t="s">
        <v>14</v>
      </c>
      <c r="E52" s="15"/>
      <c r="F52" s="15"/>
      <c r="G52" s="16">
        <f>VLOOKUP(B52,'[1]Brokers'!$B$7:$H$61,7,0)</f>
        <v>0</v>
      </c>
      <c r="H52" s="16">
        <v>0</v>
      </c>
      <c r="I52" s="16">
        <f>VLOOKUP(B52,'[1]Brokers'!$B$7:$M$61,12,0)</f>
        <v>0</v>
      </c>
      <c r="J52" s="16">
        <f>VLOOKUP(B52,'[1]Brokers'!$B$7:$R$61,17,0)</f>
        <v>0</v>
      </c>
      <c r="K52" s="16">
        <f>VLOOKUP(B52,'[1]Brokers'!$B$7:$W$61,22,0)</f>
        <v>0</v>
      </c>
      <c r="L52" s="16"/>
      <c r="M52" s="24">
        <f>VLOOKUP(B52,'[1]Brokers'!$B$7:$Y$61,24,0)</f>
        <v>0</v>
      </c>
      <c r="N52" s="24">
        <v>70571422.76</v>
      </c>
      <c r="O52" s="28">
        <f t="shared" si="2"/>
        <v>0.00011735254630843051</v>
      </c>
      <c r="R52" s="20"/>
    </row>
    <row r="53" spans="1:18" ht="15">
      <c r="A53" s="27">
        <f t="shared" si="1"/>
        <v>38</v>
      </c>
      <c r="B53" s="12" t="s">
        <v>50</v>
      </c>
      <c r="C53" s="13" t="s">
        <v>51</v>
      </c>
      <c r="D53" s="14" t="s">
        <v>14</v>
      </c>
      <c r="E53" s="15"/>
      <c r="F53" s="15"/>
      <c r="G53" s="16">
        <f>VLOOKUP(B53,'[1]Brokers'!$B$7:$H$61,7,0)</f>
        <v>10896206</v>
      </c>
      <c r="H53" s="16">
        <v>0</v>
      </c>
      <c r="I53" s="16">
        <f>VLOOKUP(B53,'[1]Brokers'!$B$7:$M$61,12,0)</f>
        <v>0</v>
      </c>
      <c r="J53" s="16">
        <f>VLOOKUP(B53,'[1]Brokers'!$B$7:$R$61,17,0)</f>
        <v>0</v>
      </c>
      <c r="K53" s="16">
        <f>VLOOKUP(B53,'[1]Brokers'!$B$7:$W$61,22,0)</f>
        <v>0</v>
      </c>
      <c r="L53" s="16"/>
      <c r="M53" s="24">
        <f>VLOOKUP(B53,'[1]Brokers'!$B$7:$Y$61,24,0)</f>
        <v>10896206</v>
      </c>
      <c r="N53" s="24">
        <v>54134824.13</v>
      </c>
      <c r="O53" s="28">
        <f t="shared" si="2"/>
        <v>9.00202830998524E-05</v>
      </c>
      <c r="R53" s="20"/>
    </row>
    <row r="54" spans="1:18" ht="15">
      <c r="A54" s="27">
        <f t="shared" si="1"/>
        <v>39</v>
      </c>
      <c r="B54" s="12" t="s">
        <v>120</v>
      </c>
      <c r="C54" s="13" t="s">
        <v>119</v>
      </c>
      <c r="D54" s="14" t="s">
        <v>14</v>
      </c>
      <c r="E54" s="15"/>
      <c r="F54" s="15"/>
      <c r="G54" s="16">
        <f>VLOOKUP(B54,'[1]Brokers'!$B$7:$H$61,7,0)</f>
        <v>29977.06</v>
      </c>
      <c r="H54" s="16">
        <v>0</v>
      </c>
      <c r="I54" s="16">
        <f>VLOOKUP(B54,'[1]Brokers'!$B$7:$M$61,12,0)</f>
        <v>0</v>
      </c>
      <c r="J54" s="16">
        <f>VLOOKUP(B54,'[1]Brokers'!$B$7:$R$61,17,0)</f>
        <v>1613088</v>
      </c>
      <c r="K54" s="16">
        <f>VLOOKUP(B54,'[1]Brokers'!$B$7:$W$61,22,0)</f>
        <v>3432030</v>
      </c>
      <c r="L54" s="16"/>
      <c r="M54" s="24">
        <f>VLOOKUP(B54,'[1]Brokers'!$B$7:$Y$61,24,0)</f>
        <v>5075095.0600000005</v>
      </c>
      <c r="N54" s="24">
        <v>47457483.59</v>
      </c>
      <c r="O54" s="28">
        <f t="shared" si="2"/>
        <v>7.891659715600519E-05</v>
      </c>
      <c r="R54" s="20"/>
    </row>
    <row r="55" spans="1:18" ht="15">
      <c r="A55" s="27">
        <f t="shared" si="1"/>
        <v>40</v>
      </c>
      <c r="B55" s="12" t="s">
        <v>93</v>
      </c>
      <c r="C55" s="13" t="s">
        <v>94</v>
      </c>
      <c r="D55" s="14" t="s">
        <v>14</v>
      </c>
      <c r="E55" s="15"/>
      <c r="F55" s="15"/>
      <c r="G55" s="16">
        <f>VLOOKUP(B55,'[1]Brokers'!$B$7:$H$61,7,0)</f>
        <v>1143560</v>
      </c>
      <c r="H55" s="16">
        <v>0</v>
      </c>
      <c r="I55" s="16">
        <f>VLOOKUP(B55,'[1]Brokers'!$B$7:$M$61,12,0)</f>
        <v>0</v>
      </c>
      <c r="J55" s="16">
        <f>VLOOKUP(B55,'[1]Brokers'!$B$7:$R$61,17,0)</f>
        <v>0</v>
      </c>
      <c r="K55" s="16">
        <f>VLOOKUP(B55,'[1]Brokers'!$B$7:$W$61,22,0)</f>
        <v>0</v>
      </c>
      <c r="L55" s="16"/>
      <c r="M55" s="24">
        <f>VLOOKUP(B55,'[1]Brokers'!$B$7:$Y$61,24,0)</f>
        <v>1143560</v>
      </c>
      <c r="N55" s="24">
        <v>42485653.46</v>
      </c>
      <c r="O55" s="28">
        <f t="shared" si="2"/>
        <v>7.064898821813949E-05</v>
      </c>
      <c r="R55" s="20"/>
    </row>
    <row r="56" spans="1:18" s="18" customFormat="1" ht="15">
      <c r="A56" s="27">
        <f t="shared" si="1"/>
        <v>41</v>
      </c>
      <c r="B56" s="12" t="s">
        <v>108</v>
      </c>
      <c r="C56" s="13" t="s">
        <v>109</v>
      </c>
      <c r="D56" s="14" t="s">
        <v>14</v>
      </c>
      <c r="E56" s="15"/>
      <c r="F56" s="15"/>
      <c r="G56" s="16">
        <f>VLOOKUP(B56,'[1]Brokers'!$B$7:$H$61,7,0)</f>
        <v>2644853.91</v>
      </c>
      <c r="H56" s="16">
        <v>0</v>
      </c>
      <c r="I56" s="16">
        <f>VLOOKUP(B56,'[1]Brokers'!$B$7:$M$61,12,0)</f>
        <v>0</v>
      </c>
      <c r="J56" s="16">
        <f>VLOOKUP(B56,'[1]Brokers'!$B$7:$R$61,17,0)</f>
        <v>0</v>
      </c>
      <c r="K56" s="16">
        <f>VLOOKUP(B56,'[1]Brokers'!$B$7:$W$61,22,0)</f>
        <v>0</v>
      </c>
      <c r="L56" s="16"/>
      <c r="M56" s="24">
        <f>VLOOKUP(B56,'[1]Brokers'!$B$7:$Y$61,24,0)</f>
        <v>2644853.91</v>
      </c>
      <c r="N56" s="24">
        <v>42453970.400000006</v>
      </c>
      <c r="O56" s="28">
        <f t="shared" si="2"/>
        <v>7.059630275962908E-05</v>
      </c>
      <c r="P56" s="17"/>
      <c r="R56" s="20"/>
    </row>
    <row r="57" spans="1:18" ht="15">
      <c r="A57" s="27">
        <f t="shared" si="1"/>
        <v>42</v>
      </c>
      <c r="B57" s="12" t="s">
        <v>111</v>
      </c>
      <c r="C57" s="13" t="s">
        <v>110</v>
      </c>
      <c r="D57" s="14" t="s">
        <v>14</v>
      </c>
      <c r="E57" s="15"/>
      <c r="F57" s="15"/>
      <c r="G57" s="16">
        <f>VLOOKUP(B57,'[1]Brokers'!$B$7:$H$61,7,0)</f>
        <v>0</v>
      </c>
      <c r="H57" s="16">
        <v>0</v>
      </c>
      <c r="I57" s="16">
        <f>VLOOKUP(B57,'[1]Brokers'!$B$7:$M$61,12,0)</f>
        <v>0</v>
      </c>
      <c r="J57" s="16">
        <f>VLOOKUP(B57,'[1]Brokers'!$B$7:$R$61,17,0)</f>
        <v>0</v>
      </c>
      <c r="K57" s="16">
        <f>VLOOKUP(B57,'[1]Brokers'!$B$7:$W$61,22,0)</f>
        <v>0</v>
      </c>
      <c r="L57" s="16"/>
      <c r="M57" s="24">
        <f>VLOOKUP(B57,'[1]Brokers'!$B$7:$Y$61,24,0)</f>
        <v>0</v>
      </c>
      <c r="N57" s="24">
        <v>34934938.2</v>
      </c>
      <c r="O57" s="28">
        <f t="shared" si="2"/>
        <v>5.809297577632766E-05</v>
      </c>
      <c r="R57" s="20"/>
    </row>
    <row r="58" spans="1:18" ht="15">
      <c r="A58" s="27">
        <f t="shared" si="1"/>
        <v>43</v>
      </c>
      <c r="B58" s="12" t="s">
        <v>48</v>
      </c>
      <c r="C58" s="13" t="s">
        <v>49</v>
      </c>
      <c r="D58" s="14" t="s">
        <v>14</v>
      </c>
      <c r="E58" s="15"/>
      <c r="F58" s="15"/>
      <c r="G58" s="16">
        <f>VLOOKUP(B58,'[1]Brokers'!$B$7:$H$61,7,0)</f>
        <v>11600000</v>
      </c>
      <c r="H58" s="16">
        <v>0</v>
      </c>
      <c r="I58" s="16">
        <f>VLOOKUP(B58,'[1]Brokers'!$B$7:$M$61,12,0)</f>
        <v>0</v>
      </c>
      <c r="J58" s="16">
        <f>VLOOKUP(B58,'[1]Brokers'!$B$7:$R$61,17,0)</f>
        <v>0</v>
      </c>
      <c r="K58" s="16">
        <f>VLOOKUP(B58,'[1]Brokers'!$B$7:$W$61,22,0)</f>
        <v>0</v>
      </c>
      <c r="L58" s="16"/>
      <c r="M58" s="24">
        <f>VLOOKUP(B58,'[1]Brokers'!$B$7:$Y$61,24,0)</f>
        <v>11600000</v>
      </c>
      <c r="N58" s="24">
        <v>28247990.79</v>
      </c>
      <c r="O58" s="28">
        <f t="shared" si="2"/>
        <v>4.6973314659918204E-05</v>
      </c>
      <c r="R58" s="20"/>
    </row>
    <row r="59" spans="1:18" ht="15">
      <c r="A59" s="27">
        <f t="shared" si="1"/>
        <v>44</v>
      </c>
      <c r="B59" s="12" t="s">
        <v>36</v>
      </c>
      <c r="C59" s="13" t="s">
        <v>37</v>
      </c>
      <c r="D59" s="14" t="s">
        <v>14</v>
      </c>
      <c r="E59" s="15"/>
      <c r="F59" s="15"/>
      <c r="G59" s="16">
        <f>VLOOKUP(B59,'[1]Brokers'!$B$7:$H$61,7,0)</f>
        <v>0</v>
      </c>
      <c r="H59" s="16">
        <v>0</v>
      </c>
      <c r="I59" s="16">
        <f>VLOOKUP(B59,'[1]Brokers'!$B$7:$M$61,12,0)</f>
        <v>0</v>
      </c>
      <c r="J59" s="16">
        <f>VLOOKUP(B59,'[1]Brokers'!$B$7:$R$61,17,0)</f>
        <v>0</v>
      </c>
      <c r="K59" s="16">
        <f>VLOOKUP(B59,'[1]Brokers'!$B$7:$W$61,22,0)</f>
        <v>0</v>
      </c>
      <c r="L59" s="16"/>
      <c r="M59" s="24">
        <f>VLOOKUP(B59,'[1]Brokers'!$B$7:$Y$61,24,0)</f>
        <v>0</v>
      </c>
      <c r="N59" s="24">
        <v>18727201.04</v>
      </c>
      <c r="O59" s="28">
        <f t="shared" si="2"/>
        <v>3.1141284124989173E-05</v>
      </c>
      <c r="R59" s="20"/>
    </row>
    <row r="60" spans="1:18" ht="15">
      <c r="A60" s="27">
        <f t="shared" si="1"/>
        <v>45</v>
      </c>
      <c r="B60" s="12" t="s">
        <v>64</v>
      </c>
      <c r="C60" s="13" t="s">
        <v>65</v>
      </c>
      <c r="D60" s="14" t="s">
        <v>14</v>
      </c>
      <c r="E60" s="15"/>
      <c r="F60" s="15"/>
      <c r="G60" s="16">
        <f>VLOOKUP(B60,'[1]Brokers'!$B$7:$H$61,7,0)</f>
        <v>956800</v>
      </c>
      <c r="H60" s="16">
        <v>0</v>
      </c>
      <c r="I60" s="16">
        <f>VLOOKUP(B60,'[1]Brokers'!$B$7:$M$61,12,0)</f>
        <v>0</v>
      </c>
      <c r="J60" s="16">
        <f>VLOOKUP(B60,'[1]Brokers'!$B$7:$R$61,17,0)</f>
        <v>0</v>
      </c>
      <c r="K60" s="16">
        <f>VLOOKUP(B60,'[1]Brokers'!$B$7:$W$61,22,0)</f>
        <v>0</v>
      </c>
      <c r="L60" s="16"/>
      <c r="M60" s="24">
        <f>VLOOKUP(B60,'[1]Brokers'!$B$7:$Y$61,24,0)</f>
        <v>956800</v>
      </c>
      <c r="N60" s="24">
        <v>18585825.27</v>
      </c>
      <c r="O60" s="28">
        <f t="shared" si="2"/>
        <v>3.090619170447447E-05</v>
      </c>
      <c r="R60" s="20"/>
    </row>
    <row r="61" spans="1:18" ht="15">
      <c r="A61" s="27">
        <f t="shared" si="1"/>
        <v>46</v>
      </c>
      <c r="B61" s="12" t="s">
        <v>58</v>
      </c>
      <c r="C61" s="13" t="s">
        <v>59</v>
      </c>
      <c r="D61" s="14" t="s">
        <v>14</v>
      </c>
      <c r="E61" s="15" t="s">
        <v>14</v>
      </c>
      <c r="F61" s="15" t="s">
        <v>14</v>
      </c>
      <c r="G61" s="16">
        <f>VLOOKUP(B61,'[1]Brokers'!$B$7:$H$61,7,0)</f>
        <v>0</v>
      </c>
      <c r="H61" s="16">
        <v>0</v>
      </c>
      <c r="I61" s="16">
        <f>VLOOKUP(B61,'[1]Brokers'!$B$7:$M$61,12,0)</f>
        <v>0</v>
      </c>
      <c r="J61" s="16">
        <f>VLOOKUP(B61,'[1]Brokers'!$B$7:$R$61,17,0)</f>
        <v>0</v>
      </c>
      <c r="K61" s="16">
        <f>VLOOKUP(B61,'[1]Brokers'!$B$7:$W$61,22,0)</f>
        <v>0</v>
      </c>
      <c r="L61" s="16"/>
      <c r="M61" s="24">
        <f>VLOOKUP(B61,'[1]Brokers'!$B$7:$Y$61,24,0)</f>
        <v>0</v>
      </c>
      <c r="N61" s="24">
        <v>14321420.2</v>
      </c>
      <c r="O61" s="28">
        <f t="shared" si="2"/>
        <v>2.3814953156585502E-05</v>
      </c>
      <c r="R61" s="20"/>
    </row>
    <row r="62" spans="1:18" ht="15">
      <c r="A62" s="27">
        <v>47</v>
      </c>
      <c r="B62" s="12" t="s">
        <v>82</v>
      </c>
      <c r="C62" s="13" t="s">
        <v>83</v>
      </c>
      <c r="D62" s="14" t="s">
        <v>14</v>
      </c>
      <c r="E62" s="15"/>
      <c r="F62" s="15"/>
      <c r="G62" s="16">
        <f>VLOOKUP(B62,'[1]Brokers'!$B$7:$H$61,7,0)</f>
        <v>0</v>
      </c>
      <c r="H62" s="16">
        <v>0</v>
      </c>
      <c r="I62" s="16">
        <f>VLOOKUP(B62,'[1]Brokers'!$B$7:$M$61,12,0)</f>
        <v>0</v>
      </c>
      <c r="J62" s="16">
        <f>VLOOKUP(B62,'[1]Brokers'!$B$7:$R$61,17,0)</f>
        <v>0</v>
      </c>
      <c r="K62" s="16">
        <f>VLOOKUP(B62,'[1]Brokers'!$B$7:$W$61,22,0)</f>
        <v>0</v>
      </c>
      <c r="L62" s="16"/>
      <c r="M62" s="24">
        <f>VLOOKUP(B62,'[1]Brokers'!$B$7:$Y$61,24,0)</f>
        <v>0</v>
      </c>
      <c r="N62" s="24">
        <v>9203245</v>
      </c>
      <c r="O62" s="28">
        <f t="shared" si="2"/>
        <v>1.530398839659629E-05</v>
      </c>
      <c r="R62" s="20"/>
    </row>
    <row r="63" spans="1:18" ht="15">
      <c r="A63" s="27">
        <v>48</v>
      </c>
      <c r="B63" s="12" t="s">
        <v>123</v>
      </c>
      <c r="C63" s="13" t="s">
        <v>124</v>
      </c>
      <c r="D63" s="14" t="s">
        <v>14</v>
      </c>
      <c r="E63" s="15"/>
      <c r="F63" s="15"/>
      <c r="G63" s="16">
        <f>VLOOKUP(B63,'[1]Brokers'!$B$7:$H$61,7,0)</f>
        <v>0</v>
      </c>
      <c r="H63" s="16"/>
      <c r="I63" s="16">
        <f>VLOOKUP(B63,'[1]Brokers'!$B$7:$M$61,12,0)</f>
        <v>0</v>
      </c>
      <c r="J63" s="16">
        <f>VLOOKUP(B63,'[1]Brokers'!$B$7:$R$61,17,0)</f>
        <v>0</v>
      </c>
      <c r="K63" s="16">
        <f>VLOOKUP(B63,'[1]Brokers'!$B$7:$W$61,22,0)</f>
        <v>0</v>
      </c>
      <c r="L63" s="16"/>
      <c r="M63" s="24">
        <f>VLOOKUP(B63,'[1]Brokers'!$B$7:$Y$61,24,0)</f>
        <v>0</v>
      </c>
      <c r="N63" s="24">
        <v>581.5</v>
      </c>
      <c r="O63" s="28">
        <f t="shared" si="2"/>
        <v>9.669708078640463E-10</v>
      </c>
      <c r="R63" s="20"/>
    </row>
    <row r="64" spans="1:18" ht="15">
      <c r="A64" s="27">
        <v>49</v>
      </c>
      <c r="B64" s="12" t="s">
        <v>60</v>
      </c>
      <c r="C64" s="13" t="s">
        <v>61</v>
      </c>
      <c r="D64" s="14" t="s">
        <v>14</v>
      </c>
      <c r="E64" s="15"/>
      <c r="F64" s="15"/>
      <c r="G64" s="16">
        <f>VLOOKUP(B64,'[1]Brokers'!$B$7:$H$61,7,0)</f>
        <v>0</v>
      </c>
      <c r="H64" s="16">
        <v>0</v>
      </c>
      <c r="I64" s="16">
        <f>VLOOKUP(B64,'[1]Brokers'!$B$7:$M$61,12,0)</f>
        <v>0</v>
      </c>
      <c r="J64" s="16">
        <f>VLOOKUP(B64,'[1]Brokers'!$B$7:$R$61,17,0)</f>
        <v>0</v>
      </c>
      <c r="K64" s="16">
        <f>VLOOKUP(B64,'[1]Brokers'!$B$7:$W$61,22,0)</f>
        <v>0</v>
      </c>
      <c r="L64" s="16"/>
      <c r="M64" s="24">
        <f>VLOOKUP(B64,'[1]Brokers'!$B$7:$Y$61,24,0)</f>
        <v>0</v>
      </c>
      <c r="N64" s="24">
        <v>0</v>
      </c>
      <c r="O64" s="28">
        <f t="shared" si="2"/>
        <v>0</v>
      </c>
      <c r="R64" s="20"/>
    </row>
    <row r="65" spans="1:18" ht="15">
      <c r="A65" s="27">
        <v>50</v>
      </c>
      <c r="B65" s="12" t="s">
        <v>104</v>
      </c>
      <c r="C65" s="13" t="s">
        <v>114</v>
      </c>
      <c r="D65" s="14" t="s">
        <v>14</v>
      </c>
      <c r="E65" s="15"/>
      <c r="F65" s="15"/>
      <c r="G65" s="16">
        <f>VLOOKUP(B65,'[1]Brokers'!$B$7:$H$61,7,0)</f>
        <v>0</v>
      </c>
      <c r="H65" s="16">
        <v>0</v>
      </c>
      <c r="I65" s="16">
        <f>VLOOKUP(B65,'[1]Brokers'!$B$7:$M$61,12,0)</f>
        <v>0</v>
      </c>
      <c r="J65" s="16">
        <f>VLOOKUP(B65,'[1]Brokers'!$B$7:$R$61,17,0)</f>
        <v>0</v>
      </c>
      <c r="K65" s="16">
        <f>VLOOKUP(B65,'[1]Brokers'!$B$7:$W$61,22,0)</f>
        <v>0</v>
      </c>
      <c r="L65" s="16"/>
      <c r="M65" s="24">
        <f>VLOOKUP(B65,'[1]Brokers'!$B$7:$Y$61,24,0)</f>
        <v>0</v>
      </c>
      <c r="N65" s="24">
        <v>0</v>
      </c>
      <c r="O65" s="28">
        <f t="shared" si="2"/>
        <v>0</v>
      </c>
      <c r="R65" s="20"/>
    </row>
    <row r="66" spans="1:18" ht="15">
      <c r="A66" s="27">
        <v>51</v>
      </c>
      <c r="B66" s="12" t="s">
        <v>70</v>
      </c>
      <c r="C66" s="13" t="s">
        <v>71</v>
      </c>
      <c r="D66" s="14" t="s">
        <v>14</v>
      </c>
      <c r="E66" s="15"/>
      <c r="F66" s="15"/>
      <c r="G66" s="16">
        <f>VLOOKUP(B66,'[1]Brokers'!$B$7:$H$61,7,0)</f>
        <v>0</v>
      </c>
      <c r="H66" s="16">
        <v>0</v>
      </c>
      <c r="I66" s="16">
        <f>VLOOKUP(B66,'[1]Brokers'!$B$7:$M$61,12,0)</f>
        <v>0</v>
      </c>
      <c r="J66" s="16">
        <f>VLOOKUP(B66,'[1]Brokers'!$B$7:$R$61,17,0)</f>
        <v>0</v>
      </c>
      <c r="K66" s="16">
        <f>VLOOKUP(B66,'[1]Brokers'!$B$7:$W$61,22,0)</f>
        <v>0</v>
      </c>
      <c r="L66" s="16"/>
      <c r="M66" s="24">
        <f>VLOOKUP(B66,'[1]Brokers'!$B$7:$Y$61,24,0)</f>
        <v>0</v>
      </c>
      <c r="N66" s="24">
        <v>0</v>
      </c>
      <c r="O66" s="28">
        <f t="shared" si="2"/>
        <v>0</v>
      </c>
      <c r="R66" s="20"/>
    </row>
    <row r="67" spans="1:18" ht="15">
      <c r="A67" s="27">
        <v>52</v>
      </c>
      <c r="B67" s="12" t="s">
        <v>91</v>
      </c>
      <c r="C67" s="13" t="s">
        <v>92</v>
      </c>
      <c r="D67" s="14" t="s">
        <v>14</v>
      </c>
      <c r="E67" s="14"/>
      <c r="F67" s="15"/>
      <c r="G67" s="16">
        <f>VLOOKUP(B67,'[1]Brokers'!$B$7:$H$61,7,0)</f>
        <v>0</v>
      </c>
      <c r="H67" s="16">
        <v>0</v>
      </c>
      <c r="I67" s="16">
        <f>VLOOKUP(B67,'[1]Brokers'!$B$7:$M$61,12,0)</f>
        <v>0</v>
      </c>
      <c r="J67" s="16">
        <f>VLOOKUP(B67,'[1]Brokers'!$B$7:$R$61,17,0)</f>
        <v>0</v>
      </c>
      <c r="K67" s="16">
        <f>VLOOKUP(B67,'[1]Brokers'!$B$7:$W$61,22,0)</f>
        <v>0</v>
      </c>
      <c r="L67" s="16"/>
      <c r="M67" s="24">
        <f>VLOOKUP(B67,'[1]Brokers'!$B$7:$Y$61,24,0)</f>
        <v>0</v>
      </c>
      <c r="N67" s="24">
        <v>0</v>
      </c>
      <c r="O67" s="28">
        <f t="shared" si="2"/>
        <v>0</v>
      </c>
      <c r="R67" s="20"/>
    </row>
    <row r="68" spans="1:18" ht="15">
      <c r="A68" s="27">
        <v>53</v>
      </c>
      <c r="B68" s="12" t="s">
        <v>95</v>
      </c>
      <c r="C68" s="13" t="s">
        <v>107</v>
      </c>
      <c r="D68" s="14" t="s">
        <v>14</v>
      </c>
      <c r="E68" s="15"/>
      <c r="F68" s="15"/>
      <c r="G68" s="16">
        <f>VLOOKUP(B68,'[1]Brokers'!$B$7:$H$61,7,0)</f>
        <v>0</v>
      </c>
      <c r="H68" s="16">
        <v>0</v>
      </c>
      <c r="I68" s="16">
        <f>VLOOKUP(B68,'[1]Brokers'!$B$7:$M$61,12,0)</f>
        <v>0</v>
      </c>
      <c r="J68" s="16">
        <f>VLOOKUP(B68,'[1]Brokers'!$B$7:$R$61,17,0)</f>
        <v>0</v>
      </c>
      <c r="K68" s="16">
        <f>VLOOKUP(B68,'[1]Brokers'!$B$7:$W$61,22,0)</f>
        <v>0</v>
      </c>
      <c r="L68" s="16"/>
      <c r="M68" s="24">
        <f>VLOOKUP(B68,'[1]Brokers'!$B$7:$Y$61,24,0)</f>
        <v>0</v>
      </c>
      <c r="N68" s="24">
        <v>0</v>
      </c>
      <c r="O68" s="28">
        <f t="shared" si="2"/>
        <v>0</v>
      </c>
      <c r="R68" s="20"/>
    </row>
    <row r="69" spans="1:18" ht="13.5" customHeight="1">
      <c r="A69" s="27">
        <v>54</v>
      </c>
      <c r="B69" s="12" t="s">
        <v>121</v>
      </c>
      <c r="C69" s="13" t="s">
        <v>75</v>
      </c>
      <c r="D69" s="14" t="s">
        <v>14</v>
      </c>
      <c r="E69" s="15"/>
      <c r="F69" s="15"/>
      <c r="G69" s="16">
        <f>VLOOKUP(B69,'[1]Brokers'!$B$7:$H$61,7,0)</f>
        <v>0</v>
      </c>
      <c r="H69" s="16"/>
      <c r="I69" s="16">
        <f>VLOOKUP(B69,'[1]Brokers'!$B$7:$M$61,12,0)</f>
        <v>0</v>
      </c>
      <c r="J69" s="16">
        <f>VLOOKUP(B69,'[1]Brokers'!$B$7:$R$61,17,0)</f>
        <v>0</v>
      </c>
      <c r="K69" s="16">
        <f>VLOOKUP(B69,'[1]Brokers'!$B$7:$W$61,22,0)</f>
        <v>0</v>
      </c>
      <c r="L69" s="16"/>
      <c r="M69" s="24">
        <f>VLOOKUP(B69,'[1]Brokers'!$B$7:$Y$61,24,0)</f>
        <v>0</v>
      </c>
      <c r="N69" s="24">
        <v>0</v>
      </c>
      <c r="O69" s="28">
        <f t="shared" si="2"/>
        <v>0</v>
      </c>
      <c r="R69" s="20"/>
    </row>
    <row r="70" spans="1:16" ht="16.5" customHeight="1" thickBot="1">
      <c r="A70" s="60" t="s">
        <v>6</v>
      </c>
      <c r="B70" s="61"/>
      <c r="C70" s="62"/>
      <c r="D70" s="29">
        <f>COUNTA(D16:D69)</f>
        <v>54</v>
      </c>
      <c r="E70" s="29">
        <f>COUNTA(E16:E69)</f>
        <v>17</v>
      </c>
      <c r="F70" s="29">
        <f>COUNTA(F16:F69)</f>
        <v>13</v>
      </c>
      <c r="G70" s="34">
        <v>7678221482.18</v>
      </c>
      <c r="H70" s="30">
        <f aca="true" t="shared" si="3" ref="H70:O70">SUM(H16:H69)</f>
        <v>0</v>
      </c>
      <c r="I70" s="34">
        <v>4614540634.12</v>
      </c>
      <c r="J70" s="34">
        <v>3824529264</v>
      </c>
      <c r="K70" s="34">
        <v>33375976530</v>
      </c>
      <c r="L70" s="34"/>
      <c r="M70" s="37">
        <v>49493267910.3</v>
      </c>
      <c r="N70" s="30">
        <f>SUM(N16:N69)</f>
        <v>601362518155.5197</v>
      </c>
      <c r="O70" s="31">
        <f t="shared" si="3"/>
        <v>1.0000000000000009</v>
      </c>
      <c r="P70" s="19"/>
    </row>
    <row r="71" spans="7:16" ht="15">
      <c r="G71" s="2" t="s">
        <v>127</v>
      </c>
      <c r="L71" s="20"/>
      <c r="M71" s="21"/>
      <c r="O71" s="20"/>
      <c r="P71" s="19"/>
    </row>
    <row r="72" spans="2:16" ht="27.6" customHeight="1">
      <c r="B72" s="56" t="s">
        <v>98</v>
      </c>
      <c r="C72" s="56"/>
      <c r="D72" s="56"/>
      <c r="E72" s="56"/>
      <c r="F72" s="56"/>
      <c r="H72" s="22"/>
      <c r="I72" s="22"/>
      <c r="L72" s="20"/>
      <c r="M72" s="20"/>
      <c r="P72" s="19"/>
    </row>
    <row r="73" spans="3:16" ht="27.6" customHeight="1">
      <c r="C73" s="57"/>
      <c r="D73" s="57"/>
      <c r="E73" s="57"/>
      <c r="F73" s="57"/>
      <c r="M73" s="20"/>
      <c r="N73" s="20"/>
      <c r="P73" s="19"/>
    </row>
    <row r="74" spans="7:16" ht="15">
      <c r="G74" s="33"/>
      <c r="I74" s="1"/>
      <c r="L74" s="1" t="s">
        <v>127</v>
      </c>
      <c r="M74" s="4"/>
      <c r="O74" s="19"/>
      <c r="P74" s="1"/>
    </row>
    <row r="75" spans="14:16" ht="15">
      <c r="N75" s="4"/>
      <c r="P75" s="19"/>
    </row>
    <row r="77" ht="15">
      <c r="N77" s="35"/>
    </row>
    <row r="78" ht="15">
      <c r="N78" s="35"/>
    </row>
    <row r="79" ht="15">
      <c r="N79" s="35">
        <f>VLOOKUP(B16,'[2]Brokers'!$B$7:$H$61,7,0)</f>
        <v>1024725262.35</v>
      </c>
    </row>
    <row r="80" ht="15">
      <c r="N80" s="36"/>
    </row>
    <row r="111" ht="15">
      <c r="L111" s="4"/>
    </row>
    <row r="128" ht="15">
      <c r="M128" s="20"/>
    </row>
  </sheetData>
  <autoFilter ref="A15:P70"/>
  <mergeCells count="16">
    <mergeCell ref="B72:F72"/>
    <mergeCell ref="C73:F73"/>
    <mergeCell ref="M14:M15"/>
    <mergeCell ref="J14:L14"/>
    <mergeCell ref="G14:I14"/>
    <mergeCell ref="A70:C70"/>
    <mergeCell ref="N14:N15"/>
    <mergeCell ref="O14:O15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2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2"/>
  <sheetViews>
    <sheetView workbookViewId="0" topLeftCell="A345">
      <selection activeCell="D362" sqref="D362"/>
    </sheetView>
  </sheetViews>
  <sheetFormatPr defaultColWidth="9.140625" defaultRowHeight="15"/>
  <cols>
    <col min="2" max="2" width="18.421875" style="0" customWidth="1"/>
    <col min="4" max="4" width="24.8515625" style="0" customWidth="1"/>
    <col min="6" max="6" width="19.57421875" style="0" customWidth="1"/>
    <col min="8" max="8" width="29.28125" style="0" customWidth="1"/>
    <col min="11" max="11" width="21.421875" style="0" customWidth="1"/>
  </cols>
  <sheetData>
    <row r="2" spans="2:11" ht="15">
      <c r="B2">
        <v>3548165879.39</v>
      </c>
      <c r="D2">
        <v>125120364</v>
      </c>
      <c r="F2">
        <v>1500000</v>
      </c>
      <c r="H2">
        <v>3674786243.39</v>
      </c>
      <c r="K2">
        <v>3674786243.39</v>
      </c>
    </row>
    <row r="3" spans="2:11" ht="15">
      <c r="B3">
        <v>1262340769.47</v>
      </c>
      <c r="D3">
        <v>200000</v>
      </c>
      <c r="F3">
        <v>0</v>
      </c>
      <c r="H3">
        <v>1262540769.47</v>
      </c>
      <c r="K3">
        <v>1262540769.47</v>
      </c>
    </row>
    <row r="4" spans="2:11" ht="15">
      <c r="B4">
        <v>4328578056.33</v>
      </c>
      <c r="D4">
        <v>100059094.8</v>
      </c>
      <c r="F4">
        <v>0</v>
      </c>
      <c r="H4">
        <v>4428637151.13</v>
      </c>
      <c r="K4">
        <v>4428637151.13</v>
      </c>
    </row>
    <row r="5" spans="2:11" ht="15">
      <c r="B5">
        <v>567836191.84</v>
      </c>
      <c r="D5">
        <v>0</v>
      </c>
      <c r="F5">
        <v>0</v>
      </c>
      <c r="H5">
        <v>567836191.84</v>
      </c>
      <c r="K5">
        <v>567836191.84</v>
      </c>
    </row>
    <row r="6" spans="2:11" ht="15">
      <c r="B6">
        <v>1024725262.35</v>
      </c>
      <c r="D6">
        <v>58791698.17</v>
      </c>
      <c r="F6">
        <v>76283000000</v>
      </c>
      <c r="H6">
        <v>77366516960.52</v>
      </c>
      <c r="K6">
        <v>77366516960.52</v>
      </c>
    </row>
    <row r="7" spans="2:11" ht="15">
      <c r="B7">
        <v>275105717.72</v>
      </c>
      <c r="D7">
        <v>69700000</v>
      </c>
      <c r="F7">
        <v>0</v>
      </c>
      <c r="H7">
        <v>344805717.72</v>
      </c>
      <c r="K7">
        <v>344805717.72</v>
      </c>
    </row>
    <row r="8" spans="2:11" ht="15">
      <c r="B8">
        <v>17570715.5</v>
      </c>
      <c r="D8">
        <v>0</v>
      </c>
      <c r="F8">
        <v>0</v>
      </c>
      <c r="H8">
        <v>17570715.5</v>
      </c>
      <c r="K8">
        <v>17570715.5</v>
      </c>
    </row>
    <row r="9" spans="2:11" ht="15">
      <c r="B9">
        <v>597427.4</v>
      </c>
      <c r="D9">
        <v>0</v>
      </c>
      <c r="F9">
        <v>0</v>
      </c>
      <c r="H9">
        <v>597427.4</v>
      </c>
      <c r="K9">
        <v>597427.4</v>
      </c>
    </row>
    <row r="10" spans="2:11" ht="15">
      <c r="B10">
        <v>269176911.32</v>
      </c>
      <c r="D10">
        <v>1934106080</v>
      </c>
      <c r="F10">
        <v>5000000</v>
      </c>
      <c r="H10">
        <v>2208282991.3199997</v>
      </c>
      <c r="K10">
        <v>2208282991.3199997</v>
      </c>
    </row>
    <row r="11" spans="2:11" ht="15">
      <c r="B11">
        <v>408463268.96000004</v>
      </c>
      <c r="D11">
        <v>2176000</v>
      </c>
      <c r="F11">
        <v>24900000</v>
      </c>
      <c r="H11">
        <v>435539268.96000004</v>
      </c>
      <c r="K11">
        <v>435539268.96000004</v>
      </c>
    </row>
    <row r="12" spans="2:11" ht="15">
      <c r="B12">
        <v>6896562.07</v>
      </c>
      <c r="D12">
        <v>240054400</v>
      </c>
      <c r="F12">
        <v>0</v>
      </c>
      <c r="H12">
        <v>246950962.07</v>
      </c>
      <c r="K12">
        <v>246950962.07</v>
      </c>
    </row>
    <row r="13" spans="2:11" ht="15">
      <c r="B13">
        <v>193654310.78</v>
      </c>
      <c r="D13">
        <v>7774352.41</v>
      </c>
      <c r="F13">
        <v>0</v>
      </c>
      <c r="H13">
        <v>201428663.19</v>
      </c>
      <c r="K13">
        <v>201428663.19</v>
      </c>
    </row>
    <row r="14" spans="2:11" ht="15">
      <c r="B14">
        <v>91498793.91</v>
      </c>
      <c r="D14">
        <v>0</v>
      </c>
      <c r="F14">
        <v>0</v>
      </c>
      <c r="H14">
        <v>91498793.91</v>
      </c>
      <c r="K14">
        <v>91498793.91</v>
      </c>
    </row>
    <row r="15" spans="2:11" ht="15">
      <c r="B15">
        <v>46080983.39</v>
      </c>
      <c r="D15">
        <v>0</v>
      </c>
      <c r="F15">
        <v>0</v>
      </c>
      <c r="H15">
        <v>46080983.39</v>
      </c>
      <c r="K15">
        <v>46080983.39</v>
      </c>
    </row>
    <row r="16" spans="2:11" ht="15">
      <c r="B16">
        <v>24344220.8</v>
      </c>
      <c r="D16">
        <v>0</v>
      </c>
      <c r="F16">
        <v>0</v>
      </c>
      <c r="H16">
        <v>24344220.8</v>
      </c>
      <c r="K16">
        <v>24344220.8</v>
      </c>
    </row>
    <row r="17" spans="2:11" ht="15">
      <c r="B17">
        <v>361015677.35</v>
      </c>
      <c r="D17">
        <v>0</v>
      </c>
      <c r="F17">
        <v>0</v>
      </c>
      <c r="H17">
        <v>361015677.35</v>
      </c>
      <c r="K17">
        <v>361015677.35</v>
      </c>
    </row>
    <row r="18" spans="2:11" ht="15">
      <c r="B18">
        <v>69309528.18</v>
      </c>
      <c r="D18">
        <v>0</v>
      </c>
      <c r="F18">
        <v>0</v>
      </c>
      <c r="H18">
        <v>69309528.18</v>
      </c>
      <c r="K18">
        <v>69309528.18</v>
      </c>
    </row>
    <row r="19" spans="2:11" ht="15">
      <c r="B19">
        <v>0</v>
      </c>
      <c r="D19">
        <v>0</v>
      </c>
      <c r="F19">
        <v>0</v>
      </c>
      <c r="H19">
        <v>0</v>
      </c>
      <c r="K19">
        <v>0</v>
      </c>
    </row>
    <row r="20" spans="2:11" ht="15">
      <c r="B20">
        <v>141384210.93</v>
      </c>
      <c r="D20">
        <v>0</v>
      </c>
      <c r="F20">
        <v>0</v>
      </c>
      <c r="H20">
        <v>141384210.93</v>
      </c>
      <c r="K20">
        <v>141384210.93</v>
      </c>
    </row>
    <row r="21" spans="2:11" ht="15">
      <c r="B21">
        <v>1659456.5</v>
      </c>
      <c r="D21">
        <v>0</v>
      </c>
      <c r="F21">
        <v>0</v>
      </c>
      <c r="H21">
        <v>1659456.5</v>
      </c>
      <c r="K21">
        <v>1659456.5</v>
      </c>
    </row>
    <row r="22" spans="2:11" ht="15">
      <c r="B22">
        <v>10230420</v>
      </c>
      <c r="D22">
        <v>0</v>
      </c>
      <c r="F22">
        <v>76652400000</v>
      </c>
      <c r="H22">
        <v>76662630420</v>
      </c>
      <c r="K22">
        <v>76662630420</v>
      </c>
    </row>
    <row r="23" spans="2:11" ht="15">
      <c r="B23">
        <v>53146891.12</v>
      </c>
      <c r="D23">
        <v>3120500</v>
      </c>
      <c r="F23">
        <v>0</v>
      </c>
      <c r="H23">
        <v>56267391.12</v>
      </c>
      <c r="K23">
        <v>56267391.12</v>
      </c>
    </row>
    <row r="24" spans="2:11" ht="15">
      <c r="B24">
        <v>23946439.89</v>
      </c>
      <c r="D24">
        <v>0</v>
      </c>
      <c r="F24">
        <v>267100000</v>
      </c>
      <c r="H24">
        <v>291046439.89</v>
      </c>
      <c r="K24">
        <v>291046439.89</v>
      </c>
    </row>
    <row r="25" spans="2:11" ht="15">
      <c r="B25">
        <v>22292375.96</v>
      </c>
      <c r="D25">
        <v>122819034.8</v>
      </c>
      <c r="F25">
        <v>0</v>
      </c>
      <c r="H25">
        <v>145111410.76</v>
      </c>
      <c r="K25">
        <v>145111410.76</v>
      </c>
    </row>
    <row r="26" spans="2:11" ht="15">
      <c r="B26">
        <v>32473355.869999997</v>
      </c>
      <c r="D26">
        <v>1012000</v>
      </c>
      <c r="F26">
        <v>0</v>
      </c>
      <c r="H26">
        <v>33485355.869999997</v>
      </c>
      <c r="K26">
        <v>33485355.869999997</v>
      </c>
    </row>
    <row r="27" spans="2:11" ht="15">
      <c r="B27">
        <v>23222250.990000002</v>
      </c>
      <c r="D27" s="38">
        <f>SUM(D2:D26)</f>
        <v>2664933524.1800003</v>
      </c>
      <c r="F27">
        <v>0</v>
      </c>
      <c r="H27">
        <v>23222250.990000002</v>
      </c>
      <c r="K27">
        <v>23222250.990000002</v>
      </c>
    </row>
    <row r="28" spans="2:11" ht="15">
      <c r="B28">
        <v>0</v>
      </c>
      <c r="F28">
        <v>0</v>
      </c>
      <c r="H28">
        <v>0</v>
      </c>
      <c r="K28">
        <v>0</v>
      </c>
    </row>
    <row r="29" spans="2:11" ht="15">
      <c r="B29">
        <v>833752</v>
      </c>
      <c r="D29">
        <v>2664933524.1800003</v>
      </c>
      <c r="F29">
        <v>0</v>
      </c>
      <c r="H29">
        <v>833752</v>
      </c>
      <c r="K29">
        <v>833752</v>
      </c>
    </row>
    <row r="30" spans="2:11" ht="15">
      <c r="B30">
        <v>20299811.8</v>
      </c>
      <c r="D30" s="38">
        <v>2664933524.18</v>
      </c>
      <c r="F30">
        <v>0</v>
      </c>
      <c r="H30">
        <v>20299811.8</v>
      </c>
      <c r="K30">
        <v>20299811.8</v>
      </c>
    </row>
    <row r="31" spans="2:11" ht="15">
      <c r="B31">
        <v>1490064.89</v>
      </c>
      <c r="F31">
        <v>0</v>
      </c>
      <c r="H31">
        <v>1490064.89</v>
      </c>
      <c r="K31">
        <v>1490064.89</v>
      </c>
    </row>
    <row r="32" spans="2:11" ht="15">
      <c r="B32">
        <v>988000</v>
      </c>
      <c r="F32">
        <v>0</v>
      </c>
      <c r="H32">
        <v>988000</v>
      </c>
      <c r="K32">
        <v>988000</v>
      </c>
    </row>
    <row r="33" spans="2:11" ht="15">
      <c r="B33">
        <v>3089628.38</v>
      </c>
      <c r="F33">
        <v>0</v>
      </c>
      <c r="H33">
        <v>3089628.38</v>
      </c>
      <c r="K33">
        <v>3089628.38</v>
      </c>
    </row>
    <row r="34" spans="2:11" ht="15">
      <c r="B34">
        <v>33118255.39</v>
      </c>
      <c r="F34">
        <v>0</v>
      </c>
      <c r="H34">
        <v>33118255.39</v>
      </c>
      <c r="K34">
        <v>33118255.39</v>
      </c>
    </row>
    <row r="35" spans="2:11" ht="15">
      <c r="B35">
        <v>8761394.1</v>
      </c>
      <c r="F35">
        <v>0</v>
      </c>
      <c r="H35">
        <v>8761394.1</v>
      </c>
      <c r="K35">
        <v>8761394.1</v>
      </c>
    </row>
    <row r="36" spans="2:11" ht="15">
      <c r="B36">
        <v>13766433</v>
      </c>
      <c r="F36">
        <v>1000000</v>
      </c>
      <c r="H36">
        <v>14766433</v>
      </c>
      <c r="K36">
        <v>14766433</v>
      </c>
    </row>
    <row r="37" spans="2:11" ht="15">
      <c r="B37">
        <v>0</v>
      </c>
      <c r="F37">
        <v>0</v>
      </c>
      <c r="H37">
        <v>0</v>
      </c>
      <c r="K37">
        <v>0</v>
      </c>
    </row>
    <row r="38" spans="2:11" ht="15">
      <c r="B38">
        <v>133990469.78</v>
      </c>
      <c r="F38">
        <v>0</v>
      </c>
      <c r="H38">
        <v>133990469.78</v>
      </c>
      <c r="K38">
        <v>133990469.78</v>
      </c>
    </row>
    <row r="39" spans="2:11" ht="15">
      <c r="B39">
        <v>1989838.77</v>
      </c>
      <c r="F39">
        <v>0</v>
      </c>
      <c r="H39">
        <v>1989838.77</v>
      </c>
      <c r="K39">
        <v>1989838.77</v>
      </c>
    </row>
    <row r="40" spans="2:11" ht="15">
      <c r="B40">
        <v>132217.37</v>
      </c>
      <c r="F40">
        <v>1000000</v>
      </c>
      <c r="H40">
        <v>1132217.37</v>
      </c>
      <c r="K40">
        <v>1132217.37</v>
      </c>
    </row>
    <row r="41" spans="2:11" ht="15">
      <c r="B41">
        <v>2026872</v>
      </c>
      <c r="F41">
        <v>0</v>
      </c>
      <c r="H41">
        <v>2026872</v>
      </c>
      <c r="K41">
        <v>2026872</v>
      </c>
    </row>
    <row r="42" spans="2:11" ht="15">
      <c r="B42">
        <v>8890184.8</v>
      </c>
      <c r="F42">
        <v>500000</v>
      </c>
      <c r="H42">
        <v>9390184.8</v>
      </c>
      <c r="K42">
        <v>9390184.8</v>
      </c>
    </row>
    <row r="43" spans="2:11" ht="15">
      <c r="B43">
        <v>2529046</v>
      </c>
      <c r="H43">
        <v>2529046</v>
      </c>
      <c r="K43">
        <v>2529046</v>
      </c>
    </row>
    <row r="44" spans="2:11" ht="15">
      <c r="B44">
        <v>0</v>
      </c>
      <c r="F44" t="s">
        <v>127</v>
      </c>
      <c r="H44">
        <v>0</v>
      </c>
      <c r="K44">
        <v>0</v>
      </c>
    </row>
    <row r="45" spans="2:11" ht="15">
      <c r="B45">
        <v>53880.2</v>
      </c>
      <c r="F45">
        <f>SUM(F2:F44)</f>
        <v>153236400000</v>
      </c>
      <c r="H45">
        <v>53880.2</v>
      </c>
      <c r="K45">
        <v>53880.2</v>
      </c>
    </row>
    <row r="46" spans="2:11" ht="15">
      <c r="B46">
        <v>4491214.5</v>
      </c>
      <c r="H46">
        <v>4491214.5</v>
      </c>
      <c r="K46">
        <v>4491214.5</v>
      </c>
    </row>
    <row r="47" spans="2:11" ht="15">
      <c r="B47">
        <v>204013</v>
      </c>
      <c r="H47">
        <v>204013</v>
      </c>
      <c r="K47">
        <v>204013</v>
      </c>
    </row>
    <row r="48" spans="2:11" ht="15">
      <c r="B48">
        <v>0</v>
      </c>
      <c r="H48">
        <v>0</v>
      </c>
      <c r="K48">
        <v>0</v>
      </c>
    </row>
    <row r="49" spans="2:11" ht="15">
      <c r="B49">
        <v>0</v>
      </c>
      <c r="H49">
        <v>0</v>
      </c>
      <c r="K49">
        <v>0</v>
      </c>
    </row>
    <row r="50" spans="2:11" ht="15">
      <c r="B50">
        <v>0</v>
      </c>
      <c r="H50">
        <v>0</v>
      </c>
      <c r="K50">
        <v>0</v>
      </c>
    </row>
    <row r="51" spans="2:11" ht="15">
      <c r="B51">
        <v>7504645</v>
      </c>
      <c r="H51">
        <v>7504645</v>
      </c>
      <c r="K51">
        <v>7504645</v>
      </c>
    </row>
    <row r="52" spans="2:11" ht="15">
      <c r="B52" s="39">
        <f>SUM(B2:B51)</f>
        <v>13047875398.999998</v>
      </c>
      <c r="H52" t="s">
        <v>127</v>
      </c>
      <c r="K52">
        <f>SUM(K2:K51)</f>
        <v>168949208923.18002</v>
      </c>
    </row>
    <row r="53" ht="15">
      <c r="H53">
        <f>SUM(H2:H52)</f>
        <v>168949208923.18002</v>
      </c>
    </row>
    <row r="54" ht="15">
      <c r="D54">
        <v>410496525.34000003</v>
      </c>
    </row>
    <row r="55" ht="15">
      <c r="D55">
        <v>1691106834.85</v>
      </c>
    </row>
    <row r="56" spans="4:8" ht="15">
      <c r="D56">
        <v>27129262</v>
      </c>
      <c r="H56">
        <v>57718386.879999995</v>
      </c>
    </row>
    <row r="57" spans="4:8" ht="15">
      <c r="D57">
        <v>1246040495.1</v>
      </c>
      <c r="H57">
        <v>41640238.6</v>
      </c>
    </row>
    <row r="58" spans="4:8" ht="15">
      <c r="D58">
        <v>1571495041.71</v>
      </c>
      <c r="H58">
        <v>400000</v>
      </c>
    </row>
    <row r="59" spans="4:8" ht="15">
      <c r="D59">
        <v>1173958953.2800002</v>
      </c>
      <c r="H59">
        <v>12000000</v>
      </c>
    </row>
    <row r="60" spans="4:8" ht="15">
      <c r="D60">
        <v>260723715.07</v>
      </c>
      <c r="H60">
        <v>54580862.88</v>
      </c>
    </row>
    <row r="61" spans="4:8" ht="15">
      <c r="D61">
        <v>2016407882.8</v>
      </c>
      <c r="H61">
        <v>5210360240</v>
      </c>
    </row>
    <row r="62" spans="4:8" ht="15">
      <c r="D62">
        <v>37235210.03</v>
      </c>
      <c r="H62">
        <v>23200000</v>
      </c>
    </row>
    <row r="63" spans="4:8" ht="15">
      <c r="D63">
        <v>12750428.71</v>
      </c>
      <c r="H63">
        <v>3917200</v>
      </c>
    </row>
    <row r="64" spans="4:8" ht="15">
      <c r="D64">
        <v>371464495.15</v>
      </c>
      <c r="H64">
        <v>2706239440</v>
      </c>
    </row>
    <row r="65" spans="4:8" ht="15">
      <c r="D65">
        <v>4278016.12</v>
      </c>
      <c r="H65">
        <v>0</v>
      </c>
    </row>
    <row r="66" spans="4:8" ht="15">
      <c r="D66">
        <v>155355778.91</v>
      </c>
      <c r="H66">
        <v>24470694</v>
      </c>
    </row>
    <row r="67" spans="4:8" ht="15">
      <c r="D67">
        <v>167061211.16</v>
      </c>
      <c r="H67">
        <v>245762840</v>
      </c>
    </row>
    <row r="68" spans="4:8" ht="15">
      <c r="D68">
        <v>119431624.01</v>
      </c>
      <c r="H68">
        <v>6366819.6</v>
      </c>
    </row>
    <row r="69" spans="4:8" ht="15">
      <c r="D69">
        <v>164059531.84</v>
      </c>
      <c r="H69">
        <v>0</v>
      </c>
    </row>
    <row r="70" spans="4:8" ht="15">
      <c r="D70">
        <v>7207859.12</v>
      </c>
      <c r="H70">
        <v>617870.88</v>
      </c>
    </row>
    <row r="71" spans="4:8" ht="15">
      <c r="D71">
        <v>72384182.77000001</v>
      </c>
      <c r="H71">
        <v>0</v>
      </c>
    </row>
    <row r="72" spans="4:8" ht="15">
      <c r="D72">
        <v>55274663.36</v>
      </c>
      <c r="H72">
        <v>0</v>
      </c>
    </row>
    <row r="73" spans="4:8" ht="15">
      <c r="D73">
        <v>0</v>
      </c>
      <c r="H73">
        <v>0</v>
      </c>
    </row>
    <row r="74" spans="4:8" ht="15">
      <c r="D74">
        <v>359397.18</v>
      </c>
      <c r="H74">
        <v>0</v>
      </c>
    </row>
    <row r="75" spans="4:8" ht="15">
      <c r="D75">
        <v>51607859.55</v>
      </c>
      <c r="H75">
        <v>0</v>
      </c>
    </row>
    <row r="76" spans="4:8" ht="15">
      <c r="D76">
        <v>56627597.97</v>
      </c>
      <c r="H76">
        <v>0</v>
      </c>
    </row>
    <row r="77" spans="4:8" ht="15">
      <c r="D77">
        <v>29704732.07</v>
      </c>
      <c r="H77">
        <v>0</v>
      </c>
    </row>
    <row r="78" spans="4:8" ht="15">
      <c r="D78">
        <v>19135110.67</v>
      </c>
      <c r="H78">
        <v>4368970</v>
      </c>
    </row>
    <row r="79" spans="4:8" ht="15">
      <c r="D79">
        <v>17297185.3</v>
      </c>
      <c r="H79">
        <v>3059952</v>
      </c>
    </row>
    <row r="80" spans="4:8" ht="15">
      <c r="D80">
        <v>7872055.5</v>
      </c>
      <c r="H80">
        <v>0</v>
      </c>
    </row>
    <row r="81" spans="4:8" ht="15">
      <c r="D81">
        <v>265514</v>
      </c>
      <c r="H81">
        <v>0</v>
      </c>
    </row>
    <row r="82" spans="4:8" ht="15">
      <c r="D82">
        <v>949828</v>
      </c>
      <c r="H82">
        <v>0</v>
      </c>
    </row>
    <row r="83" spans="4:8" ht="15">
      <c r="D83">
        <v>12768215.190000001</v>
      </c>
      <c r="H83">
        <v>0</v>
      </c>
    </row>
    <row r="84" spans="4:8" ht="15">
      <c r="D84">
        <v>114395538.01</v>
      </c>
      <c r="H84">
        <v>0</v>
      </c>
    </row>
    <row r="85" spans="4:8" ht="15">
      <c r="D85">
        <v>30598020.7</v>
      </c>
      <c r="H85">
        <v>0</v>
      </c>
    </row>
    <row r="86" spans="4:8" ht="15">
      <c r="D86">
        <v>38497707</v>
      </c>
      <c r="H86">
        <v>0</v>
      </c>
    </row>
    <row r="87" spans="4:8" ht="15">
      <c r="D87">
        <v>7697384.24</v>
      </c>
      <c r="H87">
        <v>0</v>
      </c>
    </row>
    <row r="88" spans="4:8" ht="15">
      <c r="D88">
        <v>17000</v>
      </c>
      <c r="H88">
        <v>0</v>
      </c>
    </row>
    <row r="89" spans="4:8" ht="15">
      <c r="D89">
        <v>7257690.13</v>
      </c>
      <c r="H89">
        <v>0</v>
      </c>
    </row>
    <row r="90" spans="4:8" ht="15">
      <c r="D90">
        <v>0</v>
      </c>
      <c r="H90">
        <v>0</v>
      </c>
    </row>
    <row r="91" spans="4:8" ht="15">
      <c r="D91">
        <v>2022775</v>
      </c>
      <c r="H91">
        <v>938868</v>
      </c>
    </row>
    <row r="92" spans="4:8" ht="15">
      <c r="D92">
        <v>2816090.24</v>
      </c>
      <c r="H92">
        <f>SUM(H56:H91)</f>
        <v>8395642382.84</v>
      </c>
    </row>
    <row r="93" spans="4:8" ht="15">
      <c r="D93">
        <v>6208044.18</v>
      </c>
      <c r="H93" s="38">
        <v>8395642382.84</v>
      </c>
    </row>
    <row r="94" ht="15">
      <c r="D94">
        <v>1334808</v>
      </c>
    </row>
    <row r="95" ht="15">
      <c r="D95">
        <v>30434665</v>
      </c>
    </row>
    <row r="96" spans="4:8" ht="15">
      <c r="D96">
        <v>0</v>
      </c>
      <c r="H96" s="38">
        <v>14300000</v>
      </c>
    </row>
    <row r="97" spans="4:8" ht="15">
      <c r="D97">
        <v>2279457.77</v>
      </c>
      <c r="H97" s="38">
        <v>12800000</v>
      </c>
    </row>
    <row r="98" spans="4:8" ht="15">
      <c r="D98">
        <v>0</v>
      </c>
      <c r="H98" s="38">
        <v>200000</v>
      </c>
    </row>
    <row r="99" spans="4:8" ht="15">
      <c r="D99">
        <v>2716625.79</v>
      </c>
      <c r="H99" s="38">
        <v>1000000</v>
      </c>
    </row>
    <row r="100" spans="4:8" ht="15">
      <c r="D100">
        <v>1698600</v>
      </c>
      <c r="H100" s="38">
        <v>1500000</v>
      </c>
    </row>
    <row r="101" spans="4:8" ht="15">
      <c r="D101">
        <v>0</v>
      </c>
      <c r="H101" s="38">
        <v>18105300000</v>
      </c>
    </row>
    <row r="102" spans="4:8" ht="15">
      <c r="D102">
        <v>0</v>
      </c>
      <c r="H102" s="38">
        <v>81690700000</v>
      </c>
    </row>
    <row r="103" spans="4:11" ht="15">
      <c r="D103">
        <v>0</v>
      </c>
      <c r="H103" s="38">
        <v>15000000</v>
      </c>
      <c r="K103" s="38">
        <v>482514912.22</v>
      </c>
    </row>
    <row r="104" spans="4:11" ht="15">
      <c r="D104">
        <v>0</v>
      </c>
      <c r="H104" s="38">
        <v>0</v>
      </c>
      <c r="K104" s="38">
        <v>1745547073.4499998</v>
      </c>
    </row>
    <row r="105" spans="4:11" ht="15">
      <c r="D105">
        <v>0</v>
      </c>
      <c r="H105" s="38">
        <v>5000000</v>
      </c>
      <c r="K105" s="38">
        <v>27729262</v>
      </c>
    </row>
    <row r="106" spans="4:11" ht="15">
      <c r="D106">
        <v>0</v>
      </c>
      <c r="H106" s="38">
        <v>22200000</v>
      </c>
      <c r="K106" s="38">
        <v>1259040495.1</v>
      </c>
    </row>
    <row r="107" spans="4:11" ht="15">
      <c r="D107">
        <v>581.5</v>
      </c>
      <c r="H107" s="38">
        <v>7000000</v>
      </c>
      <c r="K107" s="38">
        <v>1627575904.5900002</v>
      </c>
    </row>
    <row r="108" spans="4:11" ht="15">
      <c r="D108" s="38">
        <f>SUM(D54:D107)</f>
        <v>10008424194.320004</v>
      </c>
      <c r="F108">
        <v>10008424194.32</v>
      </c>
      <c r="H108" s="38">
        <v>2400000</v>
      </c>
      <c r="K108" s="38">
        <v>24489619193.28</v>
      </c>
    </row>
    <row r="109" spans="8:11" ht="15">
      <c r="H109" s="38">
        <v>0</v>
      </c>
      <c r="K109" s="38">
        <v>81974623715.07</v>
      </c>
    </row>
    <row r="110" spans="8:11" ht="15">
      <c r="H110" s="38">
        <v>110000000</v>
      </c>
      <c r="K110" s="38">
        <v>2035325082.8</v>
      </c>
    </row>
    <row r="111" spans="8:11" ht="15">
      <c r="H111" s="38">
        <v>0</v>
      </c>
      <c r="K111" s="38">
        <v>2743474650.0299997</v>
      </c>
    </row>
    <row r="112" spans="8:11" ht="15">
      <c r="H112" s="38">
        <v>0</v>
      </c>
      <c r="K112" s="38">
        <v>17750428.71</v>
      </c>
    </row>
    <row r="113" spans="8:11" ht="15">
      <c r="H113" s="38">
        <v>0</v>
      </c>
      <c r="K113" s="38">
        <v>418135189.15</v>
      </c>
    </row>
    <row r="114" spans="8:11" ht="15">
      <c r="H114" s="38">
        <v>0</v>
      </c>
      <c r="K114" s="38">
        <v>257040856.12</v>
      </c>
    </row>
    <row r="115" spans="8:11" ht="15">
      <c r="H115" s="38">
        <v>0</v>
      </c>
      <c r="K115" s="38">
        <v>164122598.51</v>
      </c>
    </row>
    <row r="116" spans="8:11" ht="15">
      <c r="H116" s="38">
        <v>0</v>
      </c>
      <c r="K116" s="38">
        <v>167061211.16</v>
      </c>
    </row>
    <row r="117" spans="8:11" ht="15">
      <c r="H117" s="38">
        <v>0</v>
      </c>
      <c r="K117" s="38">
        <v>230049494.89</v>
      </c>
    </row>
    <row r="118" spans="8:11" ht="15">
      <c r="H118" s="38">
        <v>500000</v>
      </c>
      <c r="K118" s="38">
        <v>164059531.84</v>
      </c>
    </row>
    <row r="119" spans="8:11" ht="15">
      <c r="H119" s="38">
        <v>0</v>
      </c>
      <c r="K119" s="38">
        <v>7207859.12</v>
      </c>
    </row>
    <row r="120" spans="8:11" ht="15">
      <c r="H120" s="38">
        <v>0</v>
      </c>
      <c r="K120" s="38">
        <v>72384182.77000001</v>
      </c>
    </row>
    <row r="121" spans="8:11" ht="15">
      <c r="H121" s="38">
        <v>0</v>
      </c>
      <c r="K121" s="38">
        <v>55274663.36</v>
      </c>
    </row>
    <row r="122" spans="8:11" ht="15">
      <c r="H122" s="38">
        <v>0</v>
      </c>
      <c r="K122" s="38">
        <v>0</v>
      </c>
    </row>
    <row r="123" spans="8:11" ht="15">
      <c r="H123" s="38">
        <v>0</v>
      </c>
      <c r="K123" s="38">
        <v>359397.18</v>
      </c>
    </row>
    <row r="124" spans="8:11" ht="15">
      <c r="H124" s="38">
        <v>0</v>
      </c>
      <c r="K124" s="38">
        <v>51607859.55</v>
      </c>
    </row>
    <row r="125" spans="8:11" ht="15">
      <c r="H125" s="38">
        <v>0</v>
      </c>
      <c r="K125" s="38">
        <v>61496567.97</v>
      </c>
    </row>
    <row r="126" spans="8:11" ht="15">
      <c r="H126" s="38">
        <v>0</v>
      </c>
      <c r="K126" s="38">
        <v>32764684.07</v>
      </c>
    </row>
    <row r="127" spans="8:11" ht="15">
      <c r="H127" s="38">
        <v>0</v>
      </c>
      <c r="K127" s="38">
        <v>19135110.67</v>
      </c>
    </row>
    <row r="128" spans="2:11" ht="15">
      <c r="B128" s="38">
        <v>24489619193.28</v>
      </c>
      <c r="D128" s="38">
        <v>29262997221.55</v>
      </c>
      <c r="F128" s="41">
        <f>B128+D128</f>
        <v>53752616414.83</v>
      </c>
      <c r="H128" s="38">
        <v>0</v>
      </c>
      <c r="K128" s="38">
        <v>17297185.3</v>
      </c>
    </row>
    <row r="129" spans="2:11" ht="15">
      <c r="B129" s="38">
        <v>81974623715.07</v>
      </c>
      <c r="D129" s="38">
        <v>9690867082.93</v>
      </c>
      <c r="F129" s="41">
        <f aca="true" t="shared" si="0" ref="F129:F176">B129+D129</f>
        <v>91665490798</v>
      </c>
      <c r="H129" s="38">
        <v>10500000</v>
      </c>
      <c r="K129" s="38">
        <v>7872055.5</v>
      </c>
    </row>
    <row r="130" spans="2:11" ht="15">
      <c r="B130" s="38">
        <v>2035325082.8</v>
      </c>
      <c r="D130" s="38">
        <v>6629324563.51</v>
      </c>
      <c r="F130" s="41">
        <f t="shared" si="0"/>
        <v>8664649646.31</v>
      </c>
      <c r="H130" s="38">
        <v>0</v>
      </c>
      <c r="K130" s="38">
        <v>265514</v>
      </c>
    </row>
    <row r="131" spans="2:11" ht="15">
      <c r="B131" s="38">
        <v>2743474650.0299997</v>
      </c>
      <c r="D131" s="38">
        <v>6584765584.08</v>
      </c>
      <c r="F131" s="41">
        <f t="shared" si="0"/>
        <v>9328240234.11</v>
      </c>
      <c r="H131" s="38">
        <v>500000</v>
      </c>
      <c r="K131" s="38">
        <v>949828</v>
      </c>
    </row>
    <row r="132" spans="2:11" ht="15">
      <c r="B132" s="38">
        <v>17750428.71</v>
      </c>
      <c r="D132" s="38">
        <v>5541862758.1</v>
      </c>
      <c r="F132" s="41">
        <f t="shared" si="0"/>
        <v>5559613186.81</v>
      </c>
      <c r="H132" s="38">
        <v>0</v>
      </c>
      <c r="K132" s="38">
        <v>12768215.190000001</v>
      </c>
    </row>
    <row r="133" spans="2:11" ht="15">
      <c r="B133" s="38">
        <v>418135189.15</v>
      </c>
      <c r="D133" s="38">
        <v>3754961217.22</v>
      </c>
      <c r="F133" s="41">
        <f t="shared" si="0"/>
        <v>4173096406.37</v>
      </c>
      <c r="H133" s="38">
        <v>0</v>
      </c>
      <c r="K133" s="38">
        <v>114395538.01</v>
      </c>
    </row>
    <row r="134" spans="2:11" ht="15">
      <c r="B134" s="38">
        <v>257040856.12</v>
      </c>
      <c r="D134" s="38">
        <v>2714158045.47</v>
      </c>
      <c r="F134" s="41">
        <f t="shared" si="0"/>
        <v>2971198901.5899997</v>
      </c>
      <c r="H134" s="38">
        <v>1100000</v>
      </c>
      <c r="K134" s="38">
        <v>30598020.7</v>
      </c>
    </row>
    <row r="135" spans="2:11" ht="15">
      <c r="B135" s="38">
        <v>164122598.51</v>
      </c>
      <c r="D135" s="38">
        <v>2558802852.55</v>
      </c>
      <c r="F135" s="41">
        <f t="shared" si="0"/>
        <v>2722925451.0600004</v>
      </c>
      <c r="K135" s="38">
        <v>38497707</v>
      </c>
    </row>
    <row r="136" spans="2:11" ht="15">
      <c r="B136" s="38">
        <v>167061211.16</v>
      </c>
      <c r="D136" s="38">
        <v>2386860238.13</v>
      </c>
      <c r="F136" s="41">
        <f t="shared" si="0"/>
        <v>2553921449.29</v>
      </c>
      <c r="H136" s="41">
        <f>SUM(H96:H135)</f>
        <v>100000000000</v>
      </c>
      <c r="K136" s="38">
        <v>18197384.240000002</v>
      </c>
    </row>
    <row r="137" spans="2:11" ht="15">
      <c r="B137" s="38">
        <v>230049494.89</v>
      </c>
      <c r="D137" s="38">
        <v>1172812714.72</v>
      </c>
      <c r="F137" s="41">
        <f t="shared" si="0"/>
        <v>1402862209.6100001</v>
      </c>
      <c r="K137" s="38">
        <v>17000</v>
      </c>
    </row>
    <row r="138" spans="2:11" ht="15">
      <c r="B138" s="38">
        <v>164059531.84</v>
      </c>
      <c r="D138" s="38">
        <v>1108068604.94</v>
      </c>
      <c r="F138" s="41">
        <f t="shared" si="0"/>
        <v>1272128136.78</v>
      </c>
      <c r="H138">
        <v>100000000000</v>
      </c>
      <c r="K138" s="38">
        <v>8696558.129999999</v>
      </c>
    </row>
    <row r="139" spans="2:11" ht="15">
      <c r="B139" s="38">
        <v>7207859.12</v>
      </c>
      <c r="D139" s="38">
        <v>1025544734.99</v>
      </c>
      <c r="F139" s="41">
        <f t="shared" si="0"/>
        <v>1032752594.11</v>
      </c>
      <c r="K139" s="38">
        <v>0</v>
      </c>
    </row>
    <row r="140" spans="2:11" ht="15">
      <c r="B140" s="38">
        <v>72384182.77000001</v>
      </c>
      <c r="D140" s="38">
        <v>778395816.03</v>
      </c>
      <c r="F140" s="41">
        <f t="shared" si="0"/>
        <v>850779998.8</v>
      </c>
      <c r="H140">
        <v>100000000000</v>
      </c>
      <c r="K140" s="38">
        <v>2022775</v>
      </c>
    </row>
    <row r="141" spans="2:11" ht="15">
      <c r="B141" s="38">
        <v>55274663.36</v>
      </c>
      <c r="D141" s="38">
        <v>766725250.09</v>
      </c>
      <c r="F141" s="41">
        <f t="shared" si="0"/>
        <v>821999913.45</v>
      </c>
      <c r="K141" s="38">
        <v>3916090.24</v>
      </c>
    </row>
    <row r="142" spans="2:11" ht="15">
      <c r="B142" s="38">
        <v>0</v>
      </c>
      <c r="D142" s="38">
        <v>691129434</v>
      </c>
      <c r="F142" s="41">
        <f t="shared" si="0"/>
        <v>691129434</v>
      </c>
      <c r="K142" s="38">
        <v>6208044.18</v>
      </c>
    </row>
    <row r="143" spans="2:11" ht="15">
      <c r="B143" s="38">
        <v>359397.18</v>
      </c>
      <c r="D143" s="38">
        <v>636245852.3</v>
      </c>
      <c r="F143" s="41">
        <f t="shared" si="0"/>
        <v>636605249.4799999</v>
      </c>
      <c r="K143" s="38">
        <v>1334808</v>
      </c>
    </row>
    <row r="144" spans="2:11" ht="15">
      <c r="B144" s="38">
        <v>51607859.55</v>
      </c>
      <c r="D144" s="38">
        <v>623446150.62</v>
      </c>
      <c r="F144" s="41">
        <f t="shared" si="0"/>
        <v>675054010.17</v>
      </c>
      <c r="K144" s="38">
        <v>30434665</v>
      </c>
    </row>
    <row r="145" spans="2:11" ht="15">
      <c r="B145" s="38">
        <v>61496567.97</v>
      </c>
      <c r="D145" s="38">
        <v>396170002.58</v>
      </c>
      <c r="F145" s="41">
        <f t="shared" si="0"/>
        <v>457666570.54999995</v>
      </c>
      <c r="K145" s="38">
        <v>0</v>
      </c>
    </row>
    <row r="146" spans="2:11" ht="15">
      <c r="B146" s="38">
        <v>32764684.07</v>
      </c>
      <c r="D146" s="38">
        <v>364651428.18</v>
      </c>
      <c r="F146" s="41">
        <f t="shared" si="0"/>
        <v>397416112.25</v>
      </c>
      <c r="K146" s="38">
        <v>2279457.77</v>
      </c>
    </row>
    <row r="147" spans="2:11" ht="15">
      <c r="B147" s="38">
        <v>19135110.67</v>
      </c>
      <c r="D147" s="38">
        <v>217091892.62</v>
      </c>
      <c r="F147" s="41">
        <f t="shared" si="0"/>
        <v>236227003.29000002</v>
      </c>
      <c r="K147" s="38">
        <v>0</v>
      </c>
    </row>
    <row r="148" spans="2:11" ht="15">
      <c r="B148" s="38">
        <v>17297185.3</v>
      </c>
      <c r="D148" s="38">
        <v>174021766.41</v>
      </c>
      <c r="F148" s="41">
        <f t="shared" si="0"/>
        <v>191318951.71</v>
      </c>
      <c r="K148" s="38">
        <v>2716625.79</v>
      </c>
    </row>
    <row r="149" spans="2:11" ht="15">
      <c r="B149" s="38">
        <v>7872055.5</v>
      </c>
      <c r="D149" s="38">
        <v>173393027.2</v>
      </c>
      <c r="F149" s="41">
        <f t="shared" si="0"/>
        <v>181265082.7</v>
      </c>
      <c r="K149" s="38">
        <v>1698600</v>
      </c>
    </row>
    <row r="150" spans="2:11" ht="15">
      <c r="B150" s="38">
        <v>265514</v>
      </c>
      <c r="D150" s="38">
        <v>131506495.92</v>
      </c>
      <c r="F150" s="41">
        <f t="shared" si="0"/>
        <v>131772009.92</v>
      </c>
      <c r="K150" s="38">
        <v>0</v>
      </c>
    </row>
    <row r="151" spans="2:11" ht="15">
      <c r="B151" s="38">
        <v>949828</v>
      </c>
      <c r="D151" s="38">
        <v>125428349.38</v>
      </c>
      <c r="F151" s="41">
        <f t="shared" si="0"/>
        <v>126378177.38</v>
      </c>
      <c r="K151" s="38">
        <v>0</v>
      </c>
    </row>
    <row r="152" spans="2:11" ht="15">
      <c r="B152" s="38">
        <v>12768215.190000001</v>
      </c>
      <c r="D152" s="38">
        <v>106830869.09</v>
      </c>
      <c r="F152" s="41">
        <f t="shared" si="0"/>
        <v>119599084.28</v>
      </c>
      <c r="K152" s="38">
        <v>0</v>
      </c>
    </row>
    <row r="153" spans="2:11" ht="15">
      <c r="B153" s="38">
        <v>114395538.01</v>
      </c>
      <c r="D153" s="38">
        <v>96985783.57</v>
      </c>
      <c r="F153" s="41">
        <f t="shared" si="0"/>
        <v>211381321.57999998</v>
      </c>
      <c r="K153" s="38">
        <v>0</v>
      </c>
    </row>
    <row r="154" spans="2:11" ht="15">
      <c r="B154" s="38">
        <v>30598020.7</v>
      </c>
      <c r="D154" s="38">
        <v>87797469.48</v>
      </c>
      <c r="F154" s="41">
        <f t="shared" si="0"/>
        <v>118395490.18</v>
      </c>
      <c r="K154" s="38">
        <v>0</v>
      </c>
    </row>
    <row r="155" spans="2:11" ht="15">
      <c r="B155" s="38">
        <v>38497707</v>
      </c>
      <c r="D155" s="38">
        <v>83188423.6</v>
      </c>
      <c r="F155" s="41">
        <f t="shared" si="0"/>
        <v>121686130.6</v>
      </c>
      <c r="K155" s="38">
        <v>0</v>
      </c>
    </row>
    <row r="156" spans="2:11" ht="15">
      <c r="B156" s="38">
        <v>18197384.240000002</v>
      </c>
      <c r="D156" s="38">
        <v>80120580.2</v>
      </c>
      <c r="F156" s="41">
        <f t="shared" si="0"/>
        <v>98317964.44</v>
      </c>
      <c r="K156" s="38">
        <v>581.5</v>
      </c>
    </row>
    <row r="157" spans="2:11" ht="15">
      <c r="B157" s="38">
        <v>17000</v>
      </c>
      <c r="D157" s="38">
        <v>70554422.76</v>
      </c>
      <c r="F157" s="41">
        <f t="shared" si="0"/>
        <v>70571422.76</v>
      </c>
      <c r="K157" s="41">
        <f>SUM(K103:K156)</f>
        <v>118404066577.16</v>
      </c>
    </row>
    <row r="158" spans="2:6" ht="15">
      <c r="B158" s="38">
        <v>8696558.129999999</v>
      </c>
      <c r="D158" s="38">
        <v>59928039.11</v>
      </c>
      <c r="F158" s="41">
        <f t="shared" si="0"/>
        <v>68624597.24</v>
      </c>
    </row>
    <row r="159" spans="2:11" ht="15">
      <c r="B159" s="38">
        <v>0</v>
      </c>
      <c r="D159" s="38">
        <v>41342093.46</v>
      </c>
      <c r="F159" s="41">
        <f t="shared" si="0"/>
        <v>41342093.46</v>
      </c>
      <c r="K159">
        <v>118404066577.16</v>
      </c>
    </row>
    <row r="160" spans="2:6" ht="15">
      <c r="B160" s="38">
        <v>2022775</v>
      </c>
      <c r="D160" s="38">
        <v>41215843.13</v>
      </c>
      <c r="F160" s="41">
        <f t="shared" si="0"/>
        <v>43238618.13</v>
      </c>
    </row>
    <row r="161" spans="2:6" ht="15">
      <c r="B161" s="38">
        <v>3916090.24</v>
      </c>
      <c r="D161" s="38">
        <v>38466298.29</v>
      </c>
      <c r="F161" s="41">
        <f t="shared" si="0"/>
        <v>42382388.53</v>
      </c>
    </row>
    <row r="162" spans="2:6" ht="15">
      <c r="B162" s="38">
        <v>6208044.18</v>
      </c>
      <c r="D162" s="38">
        <v>33601072.31</v>
      </c>
      <c r="F162" s="41">
        <f t="shared" si="0"/>
        <v>39809116.49</v>
      </c>
    </row>
    <row r="163" spans="2:6" ht="15">
      <c r="B163" s="38">
        <v>1334808</v>
      </c>
      <c r="D163" s="38">
        <v>33600130.2</v>
      </c>
      <c r="F163" s="41">
        <f t="shared" si="0"/>
        <v>34934938.2</v>
      </c>
    </row>
    <row r="164" spans="2:6" ht="15">
      <c r="B164" s="38">
        <v>30434665</v>
      </c>
      <c r="D164" s="38">
        <v>18750053.59</v>
      </c>
      <c r="F164" s="41">
        <f t="shared" si="0"/>
        <v>49184718.59</v>
      </c>
    </row>
    <row r="165" spans="2:6" ht="15">
      <c r="B165" s="38">
        <v>0</v>
      </c>
      <c r="D165" s="38">
        <v>18727201.04</v>
      </c>
      <c r="F165" s="41">
        <f t="shared" si="0"/>
        <v>18727201.04</v>
      </c>
    </row>
    <row r="166" spans="2:6" ht="15">
      <c r="B166" s="38">
        <v>2279457.77</v>
      </c>
      <c r="D166" s="38">
        <v>15349567.5</v>
      </c>
      <c r="F166" s="41">
        <f t="shared" si="0"/>
        <v>17629025.27</v>
      </c>
    </row>
    <row r="167" spans="2:6" ht="15">
      <c r="B167" s="38">
        <v>0</v>
      </c>
      <c r="D167" s="38">
        <v>14321420.2</v>
      </c>
      <c r="F167" s="41">
        <f t="shared" si="0"/>
        <v>14321420.2</v>
      </c>
    </row>
    <row r="168" spans="2:6" ht="15">
      <c r="B168" s="38">
        <v>2716625.79</v>
      </c>
      <c r="D168" s="38">
        <v>13931365</v>
      </c>
      <c r="F168" s="41">
        <f t="shared" si="0"/>
        <v>16647990.79</v>
      </c>
    </row>
    <row r="169" spans="2:6" ht="15">
      <c r="B169" s="38">
        <v>1698600</v>
      </c>
      <c r="D169" s="38">
        <v>7504645</v>
      </c>
      <c r="F169" s="41">
        <f t="shared" si="0"/>
        <v>9203245</v>
      </c>
    </row>
    <row r="170" spans="2:6" ht="15">
      <c r="B170" s="38">
        <v>0</v>
      </c>
      <c r="D170" s="38">
        <v>0</v>
      </c>
      <c r="F170" s="41">
        <f t="shared" si="0"/>
        <v>0</v>
      </c>
    </row>
    <row r="171" spans="2:6" ht="15">
      <c r="B171" s="38">
        <v>0</v>
      </c>
      <c r="D171" s="38">
        <v>0</v>
      </c>
      <c r="F171" s="41">
        <f t="shared" si="0"/>
        <v>0</v>
      </c>
    </row>
    <row r="172" spans="2:6" ht="15">
      <c r="B172" s="38">
        <v>0</v>
      </c>
      <c r="D172" s="38">
        <v>0</v>
      </c>
      <c r="F172" s="41">
        <f t="shared" si="0"/>
        <v>0</v>
      </c>
    </row>
    <row r="173" spans="2:6" ht="15">
      <c r="B173" s="38">
        <v>0</v>
      </c>
      <c r="D173" s="38">
        <v>0</v>
      </c>
      <c r="F173" s="41">
        <f t="shared" si="0"/>
        <v>0</v>
      </c>
    </row>
    <row r="174" spans="2:6" ht="15">
      <c r="B174" s="38">
        <v>0</v>
      </c>
      <c r="D174" s="38">
        <v>0</v>
      </c>
      <c r="F174" s="41">
        <f t="shared" si="0"/>
        <v>0</v>
      </c>
    </row>
    <row r="175" spans="2:6" ht="15">
      <c r="B175" s="38">
        <v>0</v>
      </c>
      <c r="D175" s="38">
        <v>0</v>
      </c>
      <c r="F175" s="41">
        <f t="shared" si="0"/>
        <v>0</v>
      </c>
    </row>
    <row r="176" spans="2:6" ht="15">
      <c r="B176" s="38">
        <v>581.5</v>
      </c>
      <c r="D176" s="38"/>
      <c r="F176" s="41">
        <f t="shared" si="0"/>
        <v>581.5</v>
      </c>
    </row>
    <row r="179" ht="15">
      <c r="D179" s="38">
        <v>1007560944</v>
      </c>
    </row>
    <row r="180" ht="15">
      <c r="D180" s="38">
        <v>302400</v>
      </c>
    </row>
    <row r="181" ht="15">
      <c r="D181" s="38">
        <v>4349592</v>
      </c>
    </row>
    <row r="182" ht="15">
      <c r="D182" s="38">
        <v>99900</v>
      </c>
    </row>
    <row r="183" spans="4:6" ht="15">
      <c r="D183" s="38">
        <v>0</v>
      </c>
      <c r="F183" s="38">
        <v>53752616414.83</v>
      </c>
    </row>
    <row r="184" spans="4:6" ht="15">
      <c r="D184" s="38">
        <v>388476</v>
      </c>
      <c r="F184" s="38">
        <v>91665490798</v>
      </c>
    </row>
    <row r="185" spans="4:6" ht="15">
      <c r="D185" s="38">
        <v>7244748</v>
      </c>
      <c r="F185" s="38">
        <v>8664649646.31</v>
      </c>
    </row>
    <row r="186" spans="4:6" ht="15">
      <c r="D186" s="38">
        <v>2160000</v>
      </c>
      <c r="F186" s="38">
        <v>9328240234.11</v>
      </c>
    </row>
    <row r="187" spans="4:6" ht="15">
      <c r="D187" s="38">
        <v>5337684</v>
      </c>
      <c r="F187" s="38">
        <v>5559613186.81</v>
      </c>
    </row>
    <row r="188" spans="4:6" ht="15">
      <c r="D188" s="38">
        <v>0</v>
      </c>
      <c r="F188" s="38">
        <v>4173096406.37</v>
      </c>
    </row>
    <row r="189" spans="4:6" ht="15">
      <c r="D189" s="38">
        <v>6502356</v>
      </c>
      <c r="F189" s="38">
        <v>2971198901.5899997</v>
      </c>
    </row>
    <row r="190" spans="4:6" ht="15">
      <c r="D190" s="38">
        <v>2983284</v>
      </c>
      <c r="F190" s="38">
        <v>2722925451.0600004</v>
      </c>
    </row>
    <row r="191" spans="4:6" ht="15">
      <c r="D191" s="38">
        <v>9543204</v>
      </c>
      <c r="F191" s="38">
        <v>2553921449.29</v>
      </c>
    </row>
    <row r="192" spans="4:6" ht="15">
      <c r="D192" s="38">
        <v>6048000</v>
      </c>
      <c r="F192" s="38">
        <v>1402862209.6100001</v>
      </c>
    </row>
    <row r="193" spans="4:6" ht="15">
      <c r="D193" s="38">
        <v>108000</v>
      </c>
      <c r="F193" s="38">
        <v>1272128136.78</v>
      </c>
    </row>
    <row r="194" spans="4:6" ht="15">
      <c r="D194" s="38">
        <v>2217240</v>
      </c>
      <c r="F194" s="38">
        <v>1032752594.11</v>
      </c>
    </row>
    <row r="195" spans="4:6" ht="15">
      <c r="D195" s="38">
        <v>975240</v>
      </c>
      <c r="F195" s="38">
        <v>850779998.8</v>
      </c>
    </row>
    <row r="196" spans="4:6" ht="15">
      <c r="D196" s="38">
        <v>0</v>
      </c>
      <c r="F196" s="38">
        <v>821999913.45</v>
      </c>
    </row>
    <row r="197" spans="4:6" ht="15">
      <c r="D197" s="38">
        <v>268056</v>
      </c>
      <c r="F197" s="38">
        <v>691129434</v>
      </c>
    </row>
    <row r="198" spans="4:6" ht="15">
      <c r="D198" s="38">
        <v>0</v>
      </c>
      <c r="F198" s="38">
        <v>636605249.4799999</v>
      </c>
    </row>
    <row r="199" spans="4:6" ht="15">
      <c r="D199" s="38">
        <v>358344</v>
      </c>
      <c r="F199" s="38">
        <v>675054010.17</v>
      </c>
    </row>
    <row r="200" spans="4:6" ht="15">
      <c r="D200" s="38">
        <v>0</v>
      </c>
      <c r="F200" s="38">
        <v>457666570.54999995</v>
      </c>
    </row>
    <row r="201" spans="4:8" ht="15">
      <c r="D201" s="38">
        <v>2442250224</v>
      </c>
      <c r="F201" s="38">
        <v>397416112.25</v>
      </c>
      <c r="H201" s="38">
        <v>21182190</v>
      </c>
    </row>
    <row r="202" spans="4:8" ht="15">
      <c r="D202" s="38">
        <v>900936</v>
      </c>
      <c r="F202" s="38">
        <v>236227003.29000002</v>
      </c>
      <c r="H202" s="38">
        <v>35957370</v>
      </c>
    </row>
    <row r="203" spans="4:8" ht="15">
      <c r="D203" s="38">
        <v>2484000</v>
      </c>
      <c r="F203" s="38">
        <v>191318951.71</v>
      </c>
      <c r="H203" s="38">
        <v>23717130570</v>
      </c>
    </row>
    <row r="204" spans="4:8" ht="15">
      <c r="D204" s="38">
        <v>162000</v>
      </c>
      <c r="F204" s="38">
        <v>181265082.7</v>
      </c>
      <c r="H204" s="38">
        <v>0</v>
      </c>
    </row>
    <row r="205" spans="4:8" ht="15">
      <c r="D205" s="38">
        <v>16174080</v>
      </c>
      <c r="F205" s="38">
        <v>131772009.92</v>
      </c>
      <c r="H205" s="38">
        <v>2256165</v>
      </c>
    </row>
    <row r="206" spans="4:8" ht="15">
      <c r="D206" s="38">
        <v>2593836</v>
      </c>
      <c r="F206" s="38">
        <v>126378177.38</v>
      </c>
      <c r="H206" s="38">
        <v>8771205</v>
      </c>
    </row>
    <row r="207" spans="4:8" ht="15">
      <c r="D207" s="38">
        <v>0</v>
      </c>
      <c r="F207" s="38">
        <v>119599084.28</v>
      </c>
      <c r="H207" s="38">
        <v>15041100</v>
      </c>
    </row>
    <row r="208" spans="4:8" ht="15">
      <c r="D208" s="38">
        <v>0</v>
      </c>
      <c r="F208" s="38">
        <v>211381321.57999998</v>
      </c>
      <c r="H208" s="38">
        <v>9195563460</v>
      </c>
    </row>
    <row r="209" spans="4:8" ht="15">
      <c r="D209" s="38">
        <v>102600</v>
      </c>
      <c r="F209" s="38">
        <v>118395490.18</v>
      </c>
      <c r="H209" s="38">
        <v>307806555</v>
      </c>
    </row>
    <row r="210" spans="4:8" ht="15">
      <c r="D210" s="38">
        <v>0</v>
      </c>
      <c r="F210" s="38">
        <v>121686130.6</v>
      </c>
      <c r="H210" s="38">
        <v>0</v>
      </c>
    </row>
    <row r="211" spans="4:8" ht="15">
      <c r="D211" s="38">
        <v>648000</v>
      </c>
      <c r="F211" s="38">
        <v>98317964.44</v>
      </c>
      <c r="H211" s="38">
        <v>34025295</v>
      </c>
    </row>
    <row r="212" spans="4:8" ht="15">
      <c r="D212" s="38">
        <v>108000</v>
      </c>
      <c r="F212" s="38">
        <v>70571422.76</v>
      </c>
      <c r="H212" s="38">
        <v>6274050</v>
      </c>
    </row>
    <row r="213" spans="4:8" ht="15">
      <c r="D213" s="38">
        <v>0</v>
      </c>
      <c r="F213" s="38">
        <v>68624597.24</v>
      </c>
      <c r="H213" s="38">
        <v>1130160</v>
      </c>
    </row>
    <row r="214" spans="4:8" ht="15">
      <c r="D214" s="38">
        <v>1920240</v>
      </c>
      <c r="F214" s="38">
        <v>41342093.46</v>
      </c>
      <c r="H214" s="38">
        <v>0</v>
      </c>
    </row>
    <row r="215" spans="4:8" ht="15">
      <c r="D215" s="38">
        <v>299124792</v>
      </c>
      <c r="F215" s="38">
        <v>43238618.13</v>
      </c>
      <c r="H215" s="38">
        <v>1441785</v>
      </c>
    </row>
    <row r="216" spans="4:8" ht="15">
      <c r="D216" s="38">
        <v>0</v>
      </c>
      <c r="F216" s="38">
        <v>42382388.53</v>
      </c>
      <c r="H216" s="38">
        <v>627405</v>
      </c>
    </row>
    <row r="217" spans="4:8" ht="15">
      <c r="D217" s="38">
        <v>1613088</v>
      </c>
      <c r="F217" s="38">
        <v>39809116.49</v>
      </c>
      <c r="H217" s="38">
        <v>0</v>
      </c>
    </row>
    <row r="218" spans="4:8" ht="15">
      <c r="D218" s="41">
        <f>SUM(D179:D217)</f>
        <v>3824529264</v>
      </c>
      <c r="F218" s="38">
        <v>34934938.2</v>
      </c>
      <c r="H218" s="38">
        <v>4155000</v>
      </c>
    </row>
    <row r="219" spans="4:8" ht="15">
      <c r="D219">
        <v>3824529264</v>
      </c>
      <c r="F219" s="38">
        <v>49184718.59</v>
      </c>
      <c r="H219" s="38">
        <v>0</v>
      </c>
    </row>
    <row r="220" spans="6:8" ht="15">
      <c r="F220" s="38">
        <v>18727201.04</v>
      </c>
      <c r="H220" s="38">
        <v>0</v>
      </c>
    </row>
    <row r="221" spans="6:8" ht="15">
      <c r="F221" s="38">
        <v>17629025.27</v>
      </c>
      <c r="H221" s="38">
        <v>0</v>
      </c>
    </row>
    <row r="222" spans="6:8" ht="15">
      <c r="F222" s="38">
        <v>14321420.2</v>
      </c>
      <c r="H222" s="38">
        <v>0</v>
      </c>
    </row>
    <row r="223" spans="4:8" ht="15">
      <c r="D223" s="38">
        <v>2327759056.9799995</v>
      </c>
      <c r="F223" s="38">
        <v>16647990.79</v>
      </c>
      <c r="H223" s="38">
        <v>3132870</v>
      </c>
    </row>
    <row r="224" spans="4:8" ht="15">
      <c r="D224" s="38">
        <v>310588727.84</v>
      </c>
      <c r="F224" s="38">
        <v>9203245</v>
      </c>
      <c r="H224" s="38">
        <v>831000</v>
      </c>
    </row>
    <row r="225" spans="4:8" ht="15">
      <c r="D225" s="38">
        <v>27031872846.09</v>
      </c>
      <c r="F225" s="38">
        <v>0</v>
      </c>
      <c r="H225" s="38">
        <v>0</v>
      </c>
    </row>
    <row r="226" spans="4:8" ht="15">
      <c r="D226" s="38">
        <v>84475975.13</v>
      </c>
      <c r="F226" s="38">
        <v>0</v>
      </c>
      <c r="H226" s="38">
        <v>0</v>
      </c>
    </row>
    <row r="227" spans="4:8" ht="15">
      <c r="D227" s="38">
        <v>2657183029.33</v>
      </c>
      <c r="F227" s="38">
        <v>0</v>
      </c>
      <c r="H227" s="38">
        <v>6062145</v>
      </c>
    </row>
    <row r="228" spans="4:8" ht="15">
      <c r="D228" s="38">
        <v>947296431.65</v>
      </c>
      <c r="F228" s="38">
        <v>0</v>
      </c>
      <c r="H228" s="38">
        <v>0</v>
      </c>
    </row>
    <row r="229" spans="4:8" ht="15">
      <c r="D229" s="38">
        <v>1063859880.5699999</v>
      </c>
      <c r="F229" s="38">
        <v>0</v>
      </c>
      <c r="H229" s="38">
        <v>0</v>
      </c>
    </row>
    <row r="230" spans="4:8" ht="15">
      <c r="D230" s="38">
        <v>10385021074.48</v>
      </c>
      <c r="F230" s="38">
        <v>0</v>
      </c>
      <c r="H230" s="38">
        <v>0</v>
      </c>
    </row>
    <row r="231" spans="4:8" ht="15">
      <c r="D231" s="38">
        <v>455363339.07</v>
      </c>
      <c r="F231" s="38">
        <v>581.5</v>
      </c>
      <c r="H231" s="38">
        <v>0</v>
      </c>
    </row>
    <row r="232" spans="4:8" ht="15">
      <c r="D232" s="38">
        <v>26243991.07</v>
      </c>
      <c r="H232" s="38">
        <v>0</v>
      </c>
    </row>
    <row r="233" spans="4:8" ht="15">
      <c r="D233" s="38">
        <v>295171007.25</v>
      </c>
      <c r="H233" s="38">
        <v>0</v>
      </c>
    </row>
    <row r="234" spans="4:8" ht="15">
      <c r="D234" s="38">
        <v>50099414.3</v>
      </c>
      <c r="H234" s="38">
        <v>9660375</v>
      </c>
    </row>
    <row r="235" spans="4:8" ht="15">
      <c r="D235" s="38">
        <v>178371843.34</v>
      </c>
      <c r="H235" s="38">
        <v>0</v>
      </c>
    </row>
    <row r="236" spans="4:8" ht="15">
      <c r="D236" s="38">
        <v>6048000</v>
      </c>
      <c r="H236" s="38">
        <v>1495800</v>
      </c>
    </row>
    <row r="237" spans="4:8" ht="15">
      <c r="D237" s="38">
        <v>158231405.37</v>
      </c>
      <c r="H237" s="38">
        <v>0</v>
      </c>
    </row>
    <row r="238" spans="4:8" ht="15">
      <c r="D238" s="38">
        <v>25987266.66</v>
      </c>
      <c r="H238" s="38">
        <v>0</v>
      </c>
    </row>
    <row r="239" spans="4:8" ht="15">
      <c r="D239" s="38">
        <v>4649930</v>
      </c>
      <c r="H239" s="38">
        <v>3432030</v>
      </c>
    </row>
    <row r="240" spans="4:8" ht="15">
      <c r="D240" s="38">
        <v>162707704.64</v>
      </c>
      <c r="H240" s="38">
        <f>SUM(H201:H239)</f>
        <v>33375976530</v>
      </c>
    </row>
    <row r="241" spans="4:8" ht="15">
      <c r="D241" s="38">
        <v>119680626.6</v>
      </c>
      <c r="F241" s="38">
        <v>1283440062.3899999</v>
      </c>
      <c r="H241">
        <v>33375976530</v>
      </c>
    </row>
    <row r="242" spans="4:6" ht="15">
      <c r="D242" s="38">
        <v>0</v>
      </c>
      <c r="F242" s="38">
        <v>261044457.83999997</v>
      </c>
    </row>
    <row r="243" spans="4:6" ht="15">
      <c r="D243" s="38">
        <v>69517843.14999999</v>
      </c>
      <c r="F243" s="38">
        <v>1425012684.0900002</v>
      </c>
    </row>
    <row r="244" spans="4:6" ht="15">
      <c r="D244" s="38">
        <v>0</v>
      </c>
      <c r="F244" s="38">
        <v>4737338</v>
      </c>
    </row>
    <row r="245" spans="4:6" ht="15">
      <c r="D245" s="38">
        <v>2479937635.31</v>
      </c>
      <c r="F245" s="38">
        <v>356586624.33000004</v>
      </c>
    </row>
    <row r="246" spans="4:6" ht="15">
      <c r="D246" s="38">
        <v>102869700.72</v>
      </c>
      <c r="F246" s="38">
        <v>937938750.65</v>
      </c>
    </row>
    <row r="247" spans="4:6" ht="15">
      <c r="D247" s="38">
        <v>6931207.91</v>
      </c>
      <c r="F247" s="38">
        <v>1041108032.5699999</v>
      </c>
    </row>
    <row r="248" spans="4:6" ht="15">
      <c r="D248" s="38">
        <v>38762684</v>
      </c>
      <c r="F248" s="38">
        <v>1066624314.48</v>
      </c>
    </row>
    <row r="249" spans="4:6" ht="15">
      <c r="D249" s="38">
        <v>56035859</v>
      </c>
      <c r="F249" s="38">
        <v>142219100.07</v>
      </c>
    </row>
    <row r="250" spans="4:6" ht="15">
      <c r="D250" s="38">
        <v>4066900</v>
      </c>
      <c r="F250" s="38">
        <v>26243991.07</v>
      </c>
    </row>
    <row r="251" spans="4:6" ht="15">
      <c r="D251" s="38">
        <v>0</v>
      </c>
      <c r="F251" s="38">
        <v>243082356.25</v>
      </c>
    </row>
    <row r="252" spans="4:6" ht="15">
      <c r="D252" s="38">
        <v>247730.6</v>
      </c>
      <c r="F252" s="38">
        <v>13910280.3</v>
      </c>
    </row>
    <row r="253" spans="4:6" ht="15">
      <c r="D253" s="38">
        <v>77107064</v>
      </c>
      <c r="F253" s="38">
        <v>167698479.34</v>
      </c>
    </row>
    <row r="254" spans="4:6" ht="15">
      <c r="D254" s="38">
        <v>8857646</v>
      </c>
      <c r="F254" s="38">
        <v>0</v>
      </c>
    </row>
    <row r="255" spans="4:6" ht="15">
      <c r="D255" s="38">
        <v>3118879</v>
      </c>
      <c r="F255" s="38">
        <v>82458021.69</v>
      </c>
    </row>
    <row r="256" spans="4:6" ht="15">
      <c r="D256" s="38">
        <v>15387007.54</v>
      </c>
      <c r="F256" s="38">
        <v>23142621.66</v>
      </c>
    </row>
    <row r="257" spans="4:6" ht="15">
      <c r="D257" s="38">
        <v>0</v>
      </c>
      <c r="F257" s="38">
        <v>3674690</v>
      </c>
    </row>
    <row r="258" spans="4:6" ht="15">
      <c r="D258" s="38">
        <v>7531640.25</v>
      </c>
      <c r="F258" s="38">
        <v>158552704.64</v>
      </c>
    </row>
    <row r="259" spans="4:6" ht="15">
      <c r="D259" s="38">
        <v>299968047.48</v>
      </c>
      <c r="F259" s="38">
        <v>119412570.6</v>
      </c>
    </row>
    <row r="260" spans="4:6" ht="15">
      <c r="D260" s="38">
        <v>10896206</v>
      </c>
      <c r="F260" s="38">
        <v>0</v>
      </c>
    </row>
    <row r="261" spans="4:6" ht="15">
      <c r="D261" s="38">
        <v>5075095.0600000005</v>
      </c>
      <c r="F261" s="38">
        <v>69159499.14999999</v>
      </c>
    </row>
    <row r="262" spans="4:6" ht="15">
      <c r="D262" s="38">
        <v>1143560</v>
      </c>
      <c r="F262" s="38">
        <v>0</v>
      </c>
    </row>
    <row r="263" spans="4:6" ht="15">
      <c r="D263" s="38">
        <v>2644853.91</v>
      </c>
      <c r="F263" s="38">
        <v>34554541.31</v>
      </c>
    </row>
    <row r="264" spans="4:6" ht="15">
      <c r="D264" s="38">
        <v>0</v>
      </c>
      <c r="F264" s="38">
        <v>13066167</v>
      </c>
    </row>
    <row r="265" spans="4:6" ht="15">
      <c r="D265" s="38">
        <v>0</v>
      </c>
      <c r="F265" s="38">
        <v>4447207.91</v>
      </c>
    </row>
    <row r="266" spans="4:6" ht="15">
      <c r="D266" s="38">
        <v>956800</v>
      </c>
      <c r="F266" s="38">
        <v>38600684</v>
      </c>
    </row>
    <row r="267" spans="4:6" ht="15">
      <c r="D267" s="38">
        <v>11600000</v>
      </c>
      <c r="F267" s="38">
        <v>33603634</v>
      </c>
    </row>
    <row r="268" spans="4:6" ht="15">
      <c r="D268" s="41">
        <f>SUM(D223:D267)</f>
        <v>49493267910.30002</v>
      </c>
      <c r="F268" s="38">
        <v>1473064</v>
      </c>
    </row>
    <row r="269" spans="6:8" ht="15">
      <c r="F269" s="38">
        <v>0</v>
      </c>
      <c r="H269" s="38">
        <v>15575860.59</v>
      </c>
    </row>
    <row r="270" spans="4:8" ht="15">
      <c r="D270">
        <v>49493267910.3</v>
      </c>
      <c r="F270" s="38">
        <v>247730.6</v>
      </c>
      <c r="H270" s="38">
        <v>13284500</v>
      </c>
    </row>
    <row r="271" spans="6:8" ht="15">
      <c r="F271" s="38">
        <v>77004464</v>
      </c>
      <c r="H271" s="38">
        <v>1885380000</v>
      </c>
    </row>
    <row r="272" spans="6:8" ht="15">
      <c r="F272" s="38">
        <v>8857646</v>
      </c>
      <c r="H272" s="38">
        <v>79638737.13</v>
      </c>
    </row>
    <row r="273" spans="6:8" ht="15">
      <c r="F273" s="38">
        <v>2470879</v>
      </c>
      <c r="H273" s="38">
        <v>2298340240</v>
      </c>
    </row>
    <row r="274" spans="6:8" ht="15">
      <c r="F274" s="38">
        <v>5618632.54</v>
      </c>
      <c r="H274" s="38">
        <v>198000</v>
      </c>
    </row>
    <row r="275" spans="6:8" ht="15">
      <c r="F275" s="38">
        <v>0</v>
      </c>
      <c r="H275" s="38">
        <v>466000</v>
      </c>
    </row>
    <row r="276" spans="6:8" ht="15">
      <c r="F276" s="38">
        <v>4115600.25</v>
      </c>
      <c r="H276" s="38">
        <v>120673300</v>
      </c>
    </row>
    <row r="277" spans="6:8" ht="15">
      <c r="F277" s="38">
        <v>843255.48</v>
      </c>
      <c r="H277" s="38">
        <v>0</v>
      </c>
    </row>
    <row r="278" spans="6:8" ht="15">
      <c r="F278" s="38">
        <v>10896206</v>
      </c>
      <c r="H278" s="38">
        <v>0</v>
      </c>
    </row>
    <row r="279" spans="6:8" ht="15">
      <c r="F279" s="38">
        <v>29977.06</v>
      </c>
      <c r="H279" s="38">
        <v>11561000</v>
      </c>
    </row>
    <row r="280" spans="6:8" ht="15">
      <c r="F280" s="38">
        <v>1143560</v>
      </c>
      <c r="H280" s="38">
        <v>26931800</v>
      </c>
    </row>
    <row r="281" spans="6:8" ht="15">
      <c r="F281" s="38">
        <v>2644853.91</v>
      </c>
      <c r="H281" s="38">
        <v>0</v>
      </c>
    </row>
    <row r="282" spans="6:8" ht="15">
      <c r="F282" s="38">
        <v>0</v>
      </c>
      <c r="H282" s="38">
        <v>0</v>
      </c>
    </row>
    <row r="283" spans="6:8" ht="15">
      <c r="F283" s="38">
        <v>0</v>
      </c>
      <c r="H283" s="38">
        <v>74223598.68</v>
      </c>
    </row>
    <row r="284" spans="6:8" ht="15">
      <c r="F284" s="38">
        <v>956800</v>
      </c>
      <c r="H284" s="38">
        <v>0</v>
      </c>
    </row>
    <row r="285" spans="6:8" ht="15">
      <c r="F285" s="38">
        <v>11600000</v>
      </c>
      <c r="H285" s="38">
        <v>0</v>
      </c>
    </row>
    <row r="286" spans="6:8" ht="15">
      <c r="F286" s="41">
        <f>SUM(F241:F285)</f>
        <v>7678221482.18</v>
      </c>
      <c r="H286" s="38">
        <v>0</v>
      </c>
    </row>
    <row r="287" ht="15">
      <c r="H287" s="38">
        <v>0</v>
      </c>
    </row>
    <row r="288" spans="6:8" ht="15">
      <c r="F288">
        <v>7678221482.18</v>
      </c>
      <c r="H288" s="38">
        <v>0</v>
      </c>
    </row>
    <row r="289" ht="15">
      <c r="H289" s="38">
        <v>0</v>
      </c>
    </row>
    <row r="290" ht="15">
      <c r="H290" s="38">
        <v>0</v>
      </c>
    </row>
    <row r="291" ht="15">
      <c r="H291" s="38">
        <v>0</v>
      </c>
    </row>
    <row r="292" ht="15">
      <c r="H292" s="38">
        <v>88071597.72</v>
      </c>
    </row>
    <row r="293" ht="15">
      <c r="H293" s="38">
        <v>0</v>
      </c>
    </row>
    <row r="294" ht="15">
      <c r="H294" s="38">
        <v>0</v>
      </c>
    </row>
    <row r="295" ht="15">
      <c r="H295" s="38">
        <v>196000</v>
      </c>
    </row>
    <row r="296" ht="15">
      <c r="H296" s="41">
        <f>SUM(H269:H295)</f>
        <v>4614540634.12</v>
      </c>
    </row>
    <row r="298" ht="15">
      <c r="H298">
        <v>4614540634.12</v>
      </c>
    </row>
    <row r="301" spans="4:8" ht="15">
      <c r="D301" s="38">
        <v>2327759056.9799995</v>
      </c>
      <c r="F301" s="38">
        <v>98682073859.35</v>
      </c>
      <c r="H301" s="41">
        <f>D301+F301</f>
        <v>101009832916.33</v>
      </c>
    </row>
    <row r="302" spans="4:8" ht="15">
      <c r="D302" s="38">
        <v>310588727.84</v>
      </c>
      <c r="F302" s="38">
        <v>91665490798</v>
      </c>
      <c r="H302" s="41">
        <f aca="true" t="shared" si="1" ref="H302:H354">D302+F302</f>
        <v>91976079525.84</v>
      </c>
    </row>
    <row r="303" spans="4:8" ht="15">
      <c r="D303" s="38">
        <v>27031872846.09</v>
      </c>
      <c r="F303" s="38">
        <v>91111889698.5</v>
      </c>
      <c r="H303" s="41">
        <f t="shared" si="1"/>
        <v>118143762544.59</v>
      </c>
    </row>
    <row r="304" spans="4:8" ht="15">
      <c r="D304" s="38">
        <v>84475975.13</v>
      </c>
      <c r="F304" s="38">
        <v>77084018933.15</v>
      </c>
      <c r="H304" s="41">
        <f t="shared" si="1"/>
        <v>77168494908.28</v>
      </c>
    </row>
    <row r="305" spans="4:8" ht="15">
      <c r="D305" s="38">
        <v>2657183029.33</v>
      </c>
      <c r="F305" s="38">
        <v>53752616414.83</v>
      </c>
      <c r="H305" s="41">
        <f t="shared" si="1"/>
        <v>56409799444.16</v>
      </c>
    </row>
    <row r="306" spans="4:8" ht="15">
      <c r="D306" s="38">
        <v>947296431.65</v>
      </c>
      <c r="F306" s="38">
        <v>50747104864.77</v>
      </c>
      <c r="H306" s="41">
        <f t="shared" si="1"/>
        <v>51694401296.42</v>
      </c>
    </row>
    <row r="307" spans="4:8" ht="15">
      <c r="D307" s="38">
        <v>1063859880.5699999</v>
      </c>
      <c r="F307" s="38">
        <v>42611057598.6</v>
      </c>
      <c r="H307" s="41">
        <f t="shared" si="1"/>
        <v>43674917479.17</v>
      </c>
    </row>
    <row r="308" spans="4:8" ht="15">
      <c r="D308" s="38">
        <v>10385021074.48</v>
      </c>
      <c r="F308" s="38">
        <v>9328240234.11</v>
      </c>
      <c r="H308" s="41">
        <f t="shared" si="1"/>
        <v>19713261308.59</v>
      </c>
    </row>
    <row r="309" spans="4:8" ht="15">
      <c r="D309" s="38">
        <v>455363339.07</v>
      </c>
      <c r="F309" s="38">
        <v>8664649646.31</v>
      </c>
      <c r="H309" s="41">
        <f t="shared" si="1"/>
        <v>9120012985.38</v>
      </c>
    </row>
    <row r="310" spans="4:8" ht="15">
      <c r="D310" s="38">
        <v>26243991.07</v>
      </c>
      <c r="F310" s="38">
        <v>5559613186.81</v>
      </c>
      <c r="H310" s="41">
        <f t="shared" si="1"/>
        <v>5585857177.88</v>
      </c>
    </row>
    <row r="311" spans="4:8" ht="15">
      <c r="D311" s="38">
        <v>295171007.25</v>
      </c>
      <c r="F311" s="38">
        <v>4173096406.37</v>
      </c>
      <c r="H311" s="41">
        <f t="shared" si="1"/>
        <v>4468267413.62</v>
      </c>
    </row>
    <row r="312" spans="4:8" ht="15">
      <c r="D312" s="38">
        <v>50099414.3</v>
      </c>
      <c r="F312" s="38">
        <v>2971198901.5899997</v>
      </c>
      <c r="H312" s="41">
        <f t="shared" si="1"/>
        <v>3021298315.89</v>
      </c>
    </row>
    <row r="313" spans="4:8" ht="15">
      <c r="D313" s="38">
        <v>178371843.34</v>
      </c>
      <c r="F313" s="38">
        <v>2722925451.0600004</v>
      </c>
      <c r="H313" s="41">
        <f t="shared" si="1"/>
        <v>2901297294.4000006</v>
      </c>
    </row>
    <row r="314" spans="4:8" ht="15">
      <c r="D314" s="38">
        <v>6048000</v>
      </c>
      <c r="F314" s="38">
        <v>2553921449.29</v>
      </c>
      <c r="H314" s="41">
        <f t="shared" si="1"/>
        <v>2559969449.29</v>
      </c>
    </row>
    <row r="315" spans="4:8" ht="15">
      <c r="D315" s="38">
        <v>158231405.37</v>
      </c>
      <c r="F315" s="38">
        <v>1402862209.6100001</v>
      </c>
      <c r="H315" s="41">
        <f t="shared" si="1"/>
        <v>1561093614.98</v>
      </c>
    </row>
    <row r="316" spans="4:8" ht="15">
      <c r="D316" s="38">
        <v>25987266.66</v>
      </c>
      <c r="F316" s="38">
        <v>1272128136.78</v>
      </c>
      <c r="H316" s="41">
        <f t="shared" si="1"/>
        <v>1298115403.44</v>
      </c>
    </row>
    <row r="317" spans="4:8" ht="15">
      <c r="D317" s="38">
        <v>4649930</v>
      </c>
      <c r="F317" s="38">
        <v>1032752594.11</v>
      </c>
      <c r="H317" s="41">
        <f t="shared" si="1"/>
        <v>1037402524.11</v>
      </c>
    </row>
    <row r="318" spans="4:8" ht="15">
      <c r="D318" s="38">
        <v>162707704.64</v>
      </c>
      <c r="F318" s="38">
        <v>850779998.8</v>
      </c>
      <c r="H318" s="41">
        <f t="shared" si="1"/>
        <v>1013487703.4399999</v>
      </c>
    </row>
    <row r="319" spans="4:8" ht="15">
      <c r="D319" s="38">
        <v>119680626.6</v>
      </c>
      <c r="F319" s="38">
        <v>821999913.45</v>
      </c>
      <c r="H319" s="41">
        <f t="shared" si="1"/>
        <v>941680540.0500001</v>
      </c>
    </row>
    <row r="320" spans="4:8" ht="15">
      <c r="D320" s="38">
        <v>0</v>
      </c>
      <c r="F320" s="38">
        <v>691129434</v>
      </c>
      <c r="H320" s="41">
        <f t="shared" si="1"/>
        <v>691129434</v>
      </c>
    </row>
    <row r="321" spans="4:8" ht="15">
      <c r="D321" s="38">
        <v>69517843.14999999</v>
      </c>
      <c r="F321" s="38">
        <v>675054010.17</v>
      </c>
      <c r="H321" s="41">
        <f t="shared" si="1"/>
        <v>744571853.3199999</v>
      </c>
    </row>
    <row r="322" spans="4:8" ht="15">
      <c r="D322" s="38">
        <v>0</v>
      </c>
      <c r="F322" s="38">
        <v>636605249.4799999</v>
      </c>
      <c r="H322" s="41">
        <f t="shared" si="1"/>
        <v>636605249.4799999</v>
      </c>
    </row>
    <row r="323" spans="4:8" ht="15">
      <c r="D323" s="38">
        <v>2479937635.31</v>
      </c>
      <c r="F323" s="38">
        <v>457666570.54999995</v>
      </c>
      <c r="H323" s="41">
        <f t="shared" si="1"/>
        <v>2937604205.8599997</v>
      </c>
    </row>
    <row r="324" spans="4:8" ht="15">
      <c r="D324" s="38">
        <v>102869700.72</v>
      </c>
      <c r="F324" s="38">
        <v>397416112.25</v>
      </c>
      <c r="H324" s="41">
        <f t="shared" si="1"/>
        <v>500285812.97</v>
      </c>
    </row>
    <row r="325" spans="4:8" ht="15">
      <c r="D325" s="38">
        <v>6931207.91</v>
      </c>
      <c r="F325" s="38">
        <v>236227003.29000002</v>
      </c>
      <c r="H325" s="41">
        <f t="shared" si="1"/>
        <v>243158211.20000002</v>
      </c>
    </row>
    <row r="326" spans="4:8" ht="15">
      <c r="D326" s="38">
        <v>38762684</v>
      </c>
      <c r="F326" s="38">
        <v>211381321.57999998</v>
      </c>
      <c r="H326" s="41">
        <f t="shared" si="1"/>
        <v>250144005.57999998</v>
      </c>
    </row>
    <row r="327" spans="4:8" ht="15">
      <c r="D327" s="38">
        <v>56035859</v>
      </c>
      <c r="F327" s="38">
        <v>191318951.71</v>
      </c>
      <c r="H327" s="41">
        <f t="shared" si="1"/>
        <v>247354810.71</v>
      </c>
    </row>
    <row r="328" spans="4:8" ht="15">
      <c r="D328" s="38">
        <v>4066900</v>
      </c>
      <c r="F328" s="38">
        <v>181265082.7</v>
      </c>
      <c r="H328" s="41">
        <f t="shared" si="1"/>
        <v>185331982.7</v>
      </c>
    </row>
    <row r="329" spans="4:8" ht="15">
      <c r="D329" s="38">
        <v>0</v>
      </c>
      <c r="F329" s="38">
        <v>131772009.92</v>
      </c>
      <c r="H329" s="41">
        <f t="shared" si="1"/>
        <v>131772009.92</v>
      </c>
    </row>
    <row r="330" spans="4:8" ht="15">
      <c r="D330" s="38">
        <v>247730.6</v>
      </c>
      <c r="F330" s="38">
        <v>126378177.38</v>
      </c>
      <c r="H330" s="41">
        <f t="shared" si="1"/>
        <v>126625907.97999999</v>
      </c>
    </row>
    <row r="331" spans="4:8" ht="15">
      <c r="D331" s="38">
        <v>77107064</v>
      </c>
      <c r="F331" s="38">
        <v>121686130.6</v>
      </c>
      <c r="H331" s="41">
        <f t="shared" si="1"/>
        <v>198793194.6</v>
      </c>
    </row>
    <row r="332" spans="4:8" ht="15">
      <c r="D332" s="38">
        <v>8857646</v>
      </c>
      <c r="F332" s="38">
        <v>119599084.28</v>
      </c>
      <c r="H332" s="41">
        <f t="shared" si="1"/>
        <v>128456730.28</v>
      </c>
    </row>
    <row r="333" spans="4:8" ht="15">
      <c r="D333" s="38">
        <v>3118879</v>
      </c>
      <c r="F333" s="38">
        <v>118395490.18</v>
      </c>
      <c r="H333" s="41">
        <f t="shared" si="1"/>
        <v>121514369.18</v>
      </c>
    </row>
    <row r="334" spans="4:8" ht="15">
      <c r="D334" s="38">
        <v>15387007.54</v>
      </c>
      <c r="F334" s="38">
        <v>98317964.44</v>
      </c>
      <c r="H334" s="41">
        <f t="shared" si="1"/>
        <v>113704971.97999999</v>
      </c>
    </row>
    <row r="335" spans="4:8" ht="15">
      <c r="D335" s="38">
        <v>0</v>
      </c>
      <c r="F335" s="38">
        <v>70571422.76</v>
      </c>
      <c r="H335" s="41">
        <f t="shared" si="1"/>
        <v>70571422.76</v>
      </c>
    </row>
    <row r="336" spans="4:8" ht="15">
      <c r="D336" s="38">
        <v>7531640.25</v>
      </c>
      <c r="F336" s="38">
        <v>68624597.24</v>
      </c>
      <c r="H336" s="41">
        <f t="shared" si="1"/>
        <v>76156237.49</v>
      </c>
    </row>
    <row r="337" spans="4:8" ht="15">
      <c r="D337" s="38">
        <v>299968047.48</v>
      </c>
      <c r="F337" s="38">
        <v>49184718.59</v>
      </c>
      <c r="H337" s="41">
        <f t="shared" si="1"/>
        <v>349152766.07000005</v>
      </c>
    </row>
    <row r="338" spans="4:8" ht="15">
      <c r="D338" s="38">
        <v>10896206</v>
      </c>
      <c r="F338" s="38">
        <v>43238618.13</v>
      </c>
      <c r="H338" s="41">
        <f t="shared" si="1"/>
        <v>54134824.13</v>
      </c>
    </row>
    <row r="339" spans="4:8" ht="15">
      <c r="D339" s="38">
        <v>5075095.0600000005</v>
      </c>
      <c r="F339" s="38">
        <v>42382388.53</v>
      </c>
      <c r="H339" s="41">
        <f t="shared" si="1"/>
        <v>47457483.59</v>
      </c>
    </row>
    <row r="340" spans="4:8" ht="15">
      <c r="D340" s="38">
        <v>1143560</v>
      </c>
      <c r="F340" s="38">
        <v>41342093.46</v>
      </c>
      <c r="H340" s="41">
        <f t="shared" si="1"/>
        <v>42485653.46</v>
      </c>
    </row>
    <row r="341" spans="4:8" ht="15">
      <c r="D341" s="38">
        <v>2644853.91</v>
      </c>
      <c r="F341" s="38">
        <v>39809116.49</v>
      </c>
      <c r="H341" s="41">
        <f t="shared" si="1"/>
        <v>42453970.400000006</v>
      </c>
    </row>
    <row r="342" spans="4:8" ht="15">
      <c r="D342" s="38">
        <v>0</v>
      </c>
      <c r="F342" s="38">
        <v>34934938.2</v>
      </c>
      <c r="H342" s="41">
        <f t="shared" si="1"/>
        <v>34934938.2</v>
      </c>
    </row>
    <row r="343" spans="4:8" ht="15">
      <c r="D343" s="38">
        <v>0</v>
      </c>
      <c r="F343" s="38">
        <v>18727201.04</v>
      </c>
      <c r="H343" s="41">
        <f t="shared" si="1"/>
        <v>18727201.04</v>
      </c>
    </row>
    <row r="344" spans="4:8" ht="15">
      <c r="D344" s="38">
        <v>956800</v>
      </c>
      <c r="F344" s="38">
        <v>17629025.27</v>
      </c>
      <c r="H344" s="41">
        <f t="shared" si="1"/>
        <v>18585825.27</v>
      </c>
    </row>
    <row r="345" spans="4:8" ht="15">
      <c r="D345" s="38">
        <v>11600000</v>
      </c>
      <c r="F345" s="38">
        <v>16647990.79</v>
      </c>
      <c r="H345" s="41">
        <f t="shared" si="1"/>
        <v>28247990.79</v>
      </c>
    </row>
    <row r="346" spans="4:8" ht="15">
      <c r="D346" s="38">
        <v>0</v>
      </c>
      <c r="F346" s="38">
        <v>14321420.2</v>
      </c>
      <c r="H346" s="41">
        <f t="shared" si="1"/>
        <v>14321420.2</v>
      </c>
    </row>
    <row r="347" spans="4:8" ht="15">
      <c r="D347" s="38">
        <v>0</v>
      </c>
      <c r="F347" s="38">
        <v>9203245</v>
      </c>
      <c r="H347" s="41">
        <f t="shared" si="1"/>
        <v>9203245</v>
      </c>
    </row>
    <row r="348" spans="4:8" ht="15">
      <c r="D348" s="38">
        <v>0</v>
      </c>
      <c r="F348" s="38">
        <v>581.5</v>
      </c>
      <c r="H348" s="41">
        <f t="shared" si="1"/>
        <v>581.5</v>
      </c>
    </row>
    <row r="349" spans="4:8" ht="15">
      <c r="D349" s="38">
        <v>0</v>
      </c>
      <c r="F349" s="38">
        <v>0</v>
      </c>
      <c r="H349" s="41">
        <f t="shared" si="1"/>
        <v>0</v>
      </c>
    </row>
    <row r="350" spans="4:8" ht="15">
      <c r="D350" s="38">
        <v>0</v>
      </c>
      <c r="F350" s="38">
        <v>0</v>
      </c>
      <c r="H350" s="41">
        <f t="shared" si="1"/>
        <v>0</v>
      </c>
    </row>
    <row r="351" spans="4:8" ht="15">
      <c r="D351" s="38">
        <v>0</v>
      </c>
      <c r="F351" s="38">
        <v>0</v>
      </c>
      <c r="H351" s="41">
        <f t="shared" si="1"/>
        <v>0</v>
      </c>
    </row>
    <row r="352" spans="4:8" ht="15">
      <c r="D352" s="38">
        <v>0</v>
      </c>
      <c r="F352" s="38">
        <v>0</v>
      </c>
      <c r="H352" s="41">
        <f t="shared" si="1"/>
        <v>0</v>
      </c>
    </row>
    <row r="353" spans="4:8" ht="15">
      <c r="D353" s="38">
        <v>0</v>
      </c>
      <c r="F353" s="38">
        <v>0</v>
      </c>
      <c r="H353" s="41">
        <f t="shared" si="1"/>
        <v>0</v>
      </c>
    </row>
    <row r="354" spans="4:8" ht="15">
      <c r="D354" s="38">
        <v>0</v>
      </c>
      <c r="F354" s="38">
        <v>0</v>
      </c>
      <c r="H354" s="41">
        <f t="shared" si="1"/>
        <v>0</v>
      </c>
    </row>
    <row r="357" ht="15">
      <c r="H357" s="38">
        <v>7678221482.18</v>
      </c>
    </row>
    <row r="358" ht="15">
      <c r="H358" s="38">
        <v>4614540634.12</v>
      </c>
    </row>
    <row r="359" ht="15">
      <c r="H359" s="38">
        <v>3824529264</v>
      </c>
    </row>
    <row r="360" ht="15">
      <c r="H360" s="38">
        <v>33375976530</v>
      </c>
    </row>
    <row r="361" ht="15">
      <c r="H361" s="41">
        <f>SUM(H357:H360)</f>
        <v>49493267910.3</v>
      </c>
    </row>
    <row r="362" ht="15">
      <c r="D362">
        <v>601362518155.52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Ариунсанаа . С</cp:lastModifiedBy>
  <cp:lastPrinted>2022-08-17T01:14:48Z</cp:lastPrinted>
  <dcterms:created xsi:type="dcterms:W3CDTF">2017-06-09T07:51:20Z</dcterms:created>
  <dcterms:modified xsi:type="dcterms:W3CDTF">2022-08-17T01:14:59Z</dcterms:modified>
  <cp:category/>
  <cp:version/>
  <cp:contentType/>
  <cp:contentStatus/>
</cp:coreProperties>
</file>