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9A5162A3-6E9A-4A32-9A70-1224DBE713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2" i="1"/>
  <c r="L21" i="1"/>
  <c r="L23" i="1"/>
  <c r="L24" i="1"/>
  <c r="L25" i="1"/>
  <c r="L27" i="1"/>
  <c r="L26" i="1"/>
  <c r="L28" i="1"/>
  <c r="L29" i="1"/>
  <c r="L30" i="1"/>
  <c r="L31" i="1"/>
  <c r="L32" i="1"/>
  <c r="L33" i="1"/>
  <c r="L34" i="1"/>
  <c r="L36" i="1"/>
  <c r="L37" i="1"/>
  <c r="L38" i="1"/>
  <c r="L40" i="1"/>
  <c r="L39" i="1"/>
  <c r="L41" i="1"/>
  <c r="L42" i="1"/>
  <c r="L44" i="1"/>
  <c r="L45" i="1"/>
  <c r="L43" i="1"/>
  <c r="L46" i="1"/>
  <c r="L47" i="1"/>
  <c r="L48" i="1"/>
  <c r="L50" i="1"/>
  <c r="L49" i="1"/>
  <c r="L51" i="1"/>
  <c r="L35" i="1"/>
  <c r="L52" i="1"/>
  <c r="L53" i="1"/>
  <c r="L54" i="1"/>
  <c r="L55" i="1"/>
  <c r="L57" i="1"/>
  <c r="L56" i="1"/>
  <c r="L58" i="1"/>
  <c r="L59" i="1"/>
  <c r="L60" i="1"/>
  <c r="L61" i="1"/>
  <c r="L62" i="1"/>
  <c r="L63" i="1"/>
  <c r="L64" i="1"/>
  <c r="L65" i="1"/>
  <c r="L66" i="1"/>
  <c r="L16" i="1"/>
  <c r="K17" i="1"/>
  <c r="K18" i="1"/>
  <c r="K19" i="1"/>
  <c r="K20" i="1"/>
  <c r="K22" i="1"/>
  <c r="K21" i="1"/>
  <c r="K23" i="1"/>
  <c r="K24" i="1"/>
  <c r="K25" i="1"/>
  <c r="K27" i="1"/>
  <c r="K26" i="1"/>
  <c r="K28" i="1"/>
  <c r="K29" i="1"/>
  <c r="K30" i="1"/>
  <c r="K31" i="1"/>
  <c r="K32" i="1"/>
  <c r="K33" i="1"/>
  <c r="K34" i="1"/>
  <c r="K36" i="1"/>
  <c r="K37" i="1"/>
  <c r="K38" i="1"/>
  <c r="K40" i="1"/>
  <c r="K39" i="1"/>
  <c r="K41" i="1"/>
  <c r="K42" i="1"/>
  <c r="K44" i="1"/>
  <c r="K45" i="1"/>
  <c r="K43" i="1"/>
  <c r="K46" i="1"/>
  <c r="K47" i="1"/>
  <c r="K48" i="1"/>
  <c r="K50" i="1"/>
  <c r="K49" i="1"/>
  <c r="K51" i="1"/>
  <c r="K35" i="1"/>
  <c r="K52" i="1"/>
  <c r="K53" i="1"/>
  <c r="K54" i="1"/>
  <c r="K55" i="1"/>
  <c r="K57" i="1"/>
  <c r="K56" i="1"/>
  <c r="K58" i="1"/>
  <c r="K59" i="1"/>
  <c r="K60" i="1"/>
  <c r="K61" i="1"/>
  <c r="K62" i="1"/>
  <c r="K63" i="1"/>
  <c r="K64" i="1"/>
  <c r="K65" i="1"/>
  <c r="K66" i="1"/>
  <c r="K16" i="1"/>
  <c r="J17" i="1"/>
  <c r="J18" i="1"/>
  <c r="J19" i="1"/>
  <c r="J20" i="1"/>
  <c r="J22" i="1"/>
  <c r="J21" i="1"/>
  <c r="J23" i="1"/>
  <c r="J24" i="1"/>
  <c r="J25" i="1"/>
  <c r="J27" i="1"/>
  <c r="J26" i="1"/>
  <c r="J28" i="1"/>
  <c r="J29" i="1"/>
  <c r="J30" i="1"/>
  <c r="J31" i="1"/>
  <c r="J32" i="1"/>
  <c r="J33" i="1"/>
  <c r="J34" i="1"/>
  <c r="J36" i="1"/>
  <c r="J37" i="1"/>
  <c r="J38" i="1"/>
  <c r="J40" i="1"/>
  <c r="J39" i="1"/>
  <c r="J41" i="1"/>
  <c r="J42" i="1"/>
  <c r="J44" i="1"/>
  <c r="J45" i="1"/>
  <c r="J43" i="1"/>
  <c r="J46" i="1"/>
  <c r="J47" i="1"/>
  <c r="J48" i="1"/>
  <c r="J50" i="1"/>
  <c r="J49" i="1"/>
  <c r="J51" i="1"/>
  <c r="J35" i="1"/>
  <c r="J52" i="1"/>
  <c r="J53" i="1"/>
  <c r="J54" i="1"/>
  <c r="J55" i="1"/>
  <c r="J57" i="1"/>
  <c r="J56" i="1"/>
  <c r="J58" i="1"/>
  <c r="J59" i="1"/>
  <c r="J60" i="1"/>
  <c r="J61" i="1"/>
  <c r="J62" i="1"/>
  <c r="J63" i="1"/>
  <c r="J64" i="1"/>
  <c r="J65" i="1"/>
  <c r="J66" i="1"/>
  <c r="J16" i="1"/>
  <c r="H17" i="1"/>
  <c r="H18" i="1"/>
  <c r="H19" i="1"/>
  <c r="H20" i="1"/>
  <c r="H22" i="1"/>
  <c r="H21" i="1"/>
  <c r="H23" i="1"/>
  <c r="H24" i="1"/>
  <c r="H25" i="1"/>
  <c r="H27" i="1"/>
  <c r="H26" i="1"/>
  <c r="H28" i="1"/>
  <c r="H29" i="1"/>
  <c r="H30" i="1"/>
  <c r="H31" i="1"/>
  <c r="H32" i="1"/>
  <c r="H33" i="1"/>
  <c r="H34" i="1"/>
  <c r="H36" i="1"/>
  <c r="H37" i="1"/>
  <c r="H38" i="1"/>
  <c r="H40" i="1"/>
  <c r="H39" i="1"/>
  <c r="H41" i="1"/>
  <c r="H42" i="1"/>
  <c r="H44" i="1"/>
  <c r="H45" i="1"/>
  <c r="H43" i="1"/>
  <c r="H46" i="1"/>
  <c r="H47" i="1"/>
  <c r="H48" i="1"/>
  <c r="H50" i="1"/>
  <c r="H49" i="1"/>
  <c r="H51" i="1"/>
  <c r="H35" i="1"/>
  <c r="H52" i="1"/>
  <c r="H53" i="1"/>
  <c r="H54" i="1"/>
  <c r="H55" i="1"/>
  <c r="H57" i="1"/>
  <c r="H56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0" i="1"/>
  <c r="G22" i="1"/>
  <c r="G21" i="1"/>
  <c r="G23" i="1"/>
  <c r="G24" i="1"/>
  <c r="G25" i="1"/>
  <c r="G27" i="1"/>
  <c r="G26" i="1"/>
  <c r="G28" i="1"/>
  <c r="G29" i="1"/>
  <c r="G30" i="1"/>
  <c r="G31" i="1"/>
  <c r="G32" i="1"/>
  <c r="G33" i="1"/>
  <c r="G34" i="1"/>
  <c r="G36" i="1"/>
  <c r="G37" i="1"/>
  <c r="G38" i="1"/>
  <c r="G40" i="1"/>
  <c r="G39" i="1"/>
  <c r="G41" i="1"/>
  <c r="G42" i="1"/>
  <c r="G44" i="1"/>
  <c r="G45" i="1"/>
  <c r="G43" i="1"/>
  <c r="G46" i="1"/>
  <c r="G47" i="1"/>
  <c r="G48" i="1"/>
  <c r="G50" i="1"/>
  <c r="G49" i="1"/>
  <c r="G51" i="1"/>
  <c r="G35" i="1"/>
  <c r="G52" i="1"/>
  <c r="G53" i="1"/>
  <c r="G54" i="1"/>
  <c r="G55" i="1"/>
  <c r="G57" i="1"/>
  <c r="G56" i="1"/>
  <c r="G58" i="1"/>
  <c r="G59" i="1"/>
  <c r="G60" i="1"/>
  <c r="G61" i="1"/>
  <c r="G62" i="1"/>
  <c r="G63" i="1"/>
  <c r="G64" i="1"/>
  <c r="G65" i="1"/>
  <c r="G66" i="1"/>
  <c r="G16" i="1"/>
  <c r="I25" i="1" l="1"/>
  <c r="I24" i="1"/>
  <c r="I21" i="1"/>
  <c r="I22" i="1"/>
  <c r="I17" i="1"/>
  <c r="I31" i="1"/>
  <c r="I62" i="1"/>
  <c r="I41" i="1"/>
  <c r="I19" i="1"/>
  <c r="I23" i="1"/>
  <c r="I28" i="1"/>
  <c r="I36" i="1"/>
  <c r="I34" i="1"/>
  <c r="I26" i="1"/>
  <c r="I27" i="1"/>
  <c r="I39" i="1"/>
  <c r="I40" i="1"/>
  <c r="I46" i="1"/>
  <c r="I58" i="1"/>
  <c r="I42" i="1"/>
  <c r="I64" i="1"/>
  <c r="I32" i="1"/>
  <c r="I48" i="1"/>
  <c r="I38" i="1"/>
  <c r="I60" i="1"/>
  <c r="I50" i="1"/>
  <c r="I57" i="1"/>
  <c r="I47" i="1"/>
  <c r="I49" i="1"/>
  <c r="I53" i="1"/>
  <c r="I56" i="1"/>
  <c r="I52" i="1"/>
  <c r="I44" i="1"/>
  <c r="I54" i="1"/>
  <c r="I43" i="1"/>
  <c r="I20" i="1"/>
  <c r="I51" i="1"/>
  <c r="I37" i="1"/>
  <c r="I33" i="1"/>
  <c r="I35" i="1"/>
  <c r="I29" i="1"/>
  <c r="I18" i="1"/>
  <c r="I61" i="1"/>
  <c r="I63" i="1"/>
  <c r="I45" i="1"/>
  <c r="I59" i="1"/>
  <c r="I65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57" i="1" l="1"/>
  <c r="M58" i="1"/>
  <c r="M65" i="1"/>
  <c r="M59" i="1"/>
  <c r="M63" i="1"/>
  <c r="M60" i="1"/>
  <c r="M64" i="1"/>
  <c r="M70" i="1"/>
  <c r="M30" i="1"/>
  <c r="M52" i="1"/>
  <c r="M56" i="1"/>
  <c r="M34" i="1"/>
  <c r="M41" i="1"/>
  <c r="M37" i="1"/>
  <c r="M32" i="1"/>
  <c r="M54" i="1"/>
  <c r="M45" i="1"/>
  <c r="M18" i="1"/>
  <c r="M16" i="1"/>
  <c r="M25" i="1"/>
  <c r="M22" i="1"/>
  <c r="M23" i="1"/>
  <c r="M44" i="1"/>
  <c r="M20" i="1"/>
  <c r="M49" i="1"/>
  <c r="M36" i="1"/>
  <c r="M55" i="1"/>
  <c r="M48" i="1"/>
  <c r="M17" i="1"/>
  <c r="M31" i="1"/>
  <c r="M47" i="1"/>
  <c r="M26" i="1"/>
  <c r="M35" i="1"/>
  <c r="M51" i="1"/>
  <c r="M53" i="1"/>
  <c r="M50" i="1"/>
  <c r="M29" i="1"/>
  <c r="M21" i="1"/>
  <c r="M24" i="1"/>
  <c r="M61" i="1"/>
  <c r="M33" i="1"/>
  <c r="M43" i="1"/>
  <c r="M40" i="1"/>
  <c r="M27" i="1"/>
  <c r="M42" i="1"/>
  <c r="M19" i="1"/>
  <c r="M38" i="1"/>
  <c r="M28" i="1"/>
  <c r="M39" i="1"/>
  <c r="M46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<sst xmlns="http://schemas.openxmlformats.org/spreadsheetml/2006/main" count="212" uniqueCount="123">
  <si>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</si>
  <si>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</si>
  <si>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</si>
  <si>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</si>
  <si>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</si>
  <si>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</si>
  <si>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</si>
  <si>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</si>
  <si>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</si>
  <si>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</si>
  <si>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</si>
  <si>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</si>
  <si>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</si>
  <si>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</si>
  <si>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</si>
  <si>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</si>
  <si>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</si>
  <si>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</si>
  <si>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</si>
  <si>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</si>
  <si>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</si>
  <si>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</si>
  <si>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</si>
  <si>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</si>
  <si>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</si>
  <si>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</si>
  <si>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</si>
  <si>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</si>
  <si>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</si>
  <si>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</si>
  <si>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</si>
  <si>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</si>
  <si>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</si>
  <si>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</si>
  <si>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</si>
  <si>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</si>
  <si>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</si>
  <si>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</si>
  <si>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</si>
  <si>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</si>
  <si>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</si>
  <si>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</si>
  <si>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</si>
  <si>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</si>
  <si>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</si>
  <si>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</si>
  <si>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</si>
  <si>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</si>
  <si>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</si>
  <si>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</si>
  <si>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</si>
  <si>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</si>
  <si>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</si>
  <si>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</si>
  <si>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</si>
  <si>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</si>
  <si>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</si>
  <si>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</si>
  <si>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</si>
  <si>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</si>
  <si>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</si>
  <si>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</si>
  <si>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</si>
  <si>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</si>
  <si>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</si>
  <si>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</si>
  <si>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</si>
  <si>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</si>
  <si>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</si>
  <si>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</si>
  <si>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</si>
  <si>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</si>
  <si>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</si>
  <si>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</si>
  <si>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</si>
  <si>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</si>
  <si>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</si>
  <si>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</si>
  <si>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</si>
  <si>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</si>
  <si>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</si>
  <si>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</si>
  <si>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</si>
  <si>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</si>
  <si>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</si>
  <si>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</si>
  <si>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</si>
  <si>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</si>
  <si>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</si>
  <si>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</si>
  <si>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</si>
  <si>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</si>
  <si>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</si>
  <si>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</si>
  <si>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</si>
  <si>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</si>
  <si>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</si>
  <si>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</si>
  <si>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</si>
  <si>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</si>
  <si>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</si>
  <si>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</si>
  <si>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</si>
  <si>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</si>
  <si>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</si>
  <si>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</si>
  <si>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</si>
  <si>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</si>
  <si>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</si>
  <si>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</si>
  <si>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</si>
  <si>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</si>
  <si>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</si>
  <si>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</si>
  <si>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</si>
  <si>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</si>
  <si>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IPOs</t>
  </si>
  <si>
    <t>MAZAALAI CAPITAL PARTNERS</t>
  </si>
  <si>
    <t>SG INVESTMENT AND SECURITIES</t>
  </si>
  <si>
    <t>Trading value of November</t>
  </si>
  <si>
    <t>As of November 30, 2023</t>
  </si>
  <si>
    <t xml:space="preserve">Omni Asset </t>
  </si>
  <si>
    <t>NETSEC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</si>
</sst>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20">
                  <c:v>0</c:v>
                </c:pt>
                <c:pt idx="22">
                  <c:v>0</c:v>
                </c:pt>
                <c:pt idx="26">
                  <c:v>0</c:v>
                </c:pt>
                <c:pt idx="30">
                  <c:v>0</c:v>
                </c:pt>
                <c:pt idx="38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6">
                  <c:v>0</c:v>
                </c:pt>
                <c:pt idx="30">
                  <c:v>0</c:v>
                </c:pt>
                <c:pt idx="38">
                  <c:v>0</c:v>
                </c:pt>
                <c:pt idx="39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4634008174.9899998</c:v>
                </c:pt>
                <c:pt idx="1">
                  <c:v>1071028215.9200001</c:v>
                </c:pt>
                <c:pt idx="2">
                  <c:v>1426509504.9400001</c:v>
                </c:pt>
                <c:pt idx="3">
                  <c:v>504920464.58999997</c:v>
                </c:pt>
                <c:pt idx="4">
                  <c:v>177697927.61000001</c:v>
                </c:pt>
                <c:pt idx="5">
                  <c:v>5858665077.4499998</c:v>
                </c:pt>
                <c:pt idx="6">
                  <c:v>322262143.83000004</c:v>
                </c:pt>
                <c:pt idx="7">
                  <c:v>142687996.5</c:v>
                </c:pt>
                <c:pt idx="8">
                  <c:v>290878395.68000001</c:v>
                </c:pt>
                <c:pt idx="9">
                  <c:v>733732713.87</c:v>
                </c:pt>
                <c:pt idx="10">
                  <c:v>547314619.38</c:v>
                </c:pt>
                <c:pt idx="11">
                  <c:v>262401954.19</c:v>
                </c:pt>
                <c:pt idx="12">
                  <c:v>164980376.98000002</c:v>
                </c:pt>
                <c:pt idx="13">
                  <c:v>32338936.120000001</c:v>
                </c:pt>
                <c:pt idx="14">
                  <c:v>73156881.290000007</c:v>
                </c:pt>
                <c:pt idx="15">
                  <c:v>86351593.030000001</c:v>
                </c:pt>
                <c:pt idx="16">
                  <c:v>101432406.87</c:v>
                </c:pt>
                <c:pt idx="17">
                  <c:v>3403609.5</c:v>
                </c:pt>
                <c:pt idx="18">
                  <c:v>11626657.57</c:v>
                </c:pt>
                <c:pt idx="19">
                  <c:v>875003536</c:v>
                </c:pt>
                <c:pt idx="20">
                  <c:v>27405140.369999997</c:v>
                </c:pt>
                <c:pt idx="21">
                  <c:v>0</c:v>
                </c:pt>
                <c:pt idx="22">
                  <c:v>196938</c:v>
                </c:pt>
                <c:pt idx="23">
                  <c:v>24302838.32</c:v>
                </c:pt>
                <c:pt idx="24">
                  <c:v>5515788.3799999999</c:v>
                </c:pt>
                <c:pt idx="25">
                  <c:v>8614637.629999999</c:v>
                </c:pt>
                <c:pt idx="26">
                  <c:v>976770</c:v>
                </c:pt>
                <c:pt idx="27">
                  <c:v>99858800</c:v>
                </c:pt>
                <c:pt idx="28">
                  <c:v>3520780</c:v>
                </c:pt>
                <c:pt idx="29">
                  <c:v>4539217.88</c:v>
                </c:pt>
                <c:pt idx="30">
                  <c:v>13253363.460000001</c:v>
                </c:pt>
                <c:pt idx="31">
                  <c:v>5855842</c:v>
                </c:pt>
                <c:pt idx="32">
                  <c:v>3698670.6799999997</c:v>
                </c:pt>
                <c:pt idx="33">
                  <c:v>11762500</c:v>
                </c:pt>
                <c:pt idx="34">
                  <c:v>5065700.5999999996</c:v>
                </c:pt>
                <c:pt idx="35">
                  <c:v>2860036</c:v>
                </c:pt>
                <c:pt idx="36">
                  <c:v>7368952</c:v>
                </c:pt>
                <c:pt idx="37">
                  <c:v>0</c:v>
                </c:pt>
                <c:pt idx="38">
                  <c:v>899075.36</c:v>
                </c:pt>
                <c:pt idx="39">
                  <c:v>12960.5</c:v>
                </c:pt>
                <c:pt idx="40">
                  <c:v>5064988.6899999995</c:v>
                </c:pt>
                <c:pt idx="41">
                  <c:v>226000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28860000</c:v>
                </c:pt>
                <c:pt idx="1">
                  <c:v>8020700000</c:v>
                </c:pt>
                <c:pt idx="2">
                  <c:v>1840136880</c:v>
                </c:pt>
                <c:pt idx="3">
                  <c:v>42297000</c:v>
                </c:pt>
                <c:pt idx="4">
                  <c:v>0</c:v>
                </c:pt>
                <c:pt idx="5">
                  <c:v>193000000</c:v>
                </c:pt>
                <c:pt idx="6">
                  <c:v>0</c:v>
                </c:pt>
                <c:pt idx="7">
                  <c:v>21979000</c:v>
                </c:pt>
                <c:pt idx="8">
                  <c:v>5000000</c:v>
                </c:pt>
                <c:pt idx="9">
                  <c:v>0</c:v>
                </c:pt>
                <c:pt idx="10">
                  <c:v>400000000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12276000</c:v>
                </c:pt>
                <c:pt idx="15">
                  <c:v>0</c:v>
                </c:pt>
                <c:pt idx="16">
                  <c:v>0</c:v>
                </c:pt>
                <c:pt idx="17">
                  <c:v>8160000</c:v>
                </c:pt>
                <c:pt idx="18">
                  <c:v>4000000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6757768174.9899998</c:v>
                </c:pt>
                <c:pt idx="1">
                  <c:v>9105128215.9200001</c:v>
                </c:pt>
                <c:pt idx="2">
                  <c:v>3274846384.9399996</c:v>
                </c:pt>
                <c:pt idx="3">
                  <c:v>547217464.58999991</c:v>
                </c:pt>
                <c:pt idx="4">
                  <c:v>2177697927.6100001</c:v>
                </c:pt>
                <c:pt idx="5">
                  <c:v>6051665077.4499998</c:v>
                </c:pt>
                <c:pt idx="6">
                  <c:v>322262143.83000004</c:v>
                </c:pt>
                <c:pt idx="7">
                  <c:v>164666996.5</c:v>
                </c:pt>
                <c:pt idx="8">
                  <c:v>326178395.68000001</c:v>
                </c:pt>
                <c:pt idx="9">
                  <c:v>733732713.87</c:v>
                </c:pt>
                <c:pt idx="10">
                  <c:v>8676814619.3800011</c:v>
                </c:pt>
                <c:pt idx="11">
                  <c:v>262401954.19</c:v>
                </c:pt>
                <c:pt idx="12">
                  <c:v>254980376.98000002</c:v>
                </c:pt>
                <c:pt idx="13">
                  <c:v>32338936.120000001</c:v>
                </c:pt>
                <c:pt idx="14">
                  <c:v>85432881.290000007</c:v>
                </c:pt>
                <c:pt idx="15">
                  <c:v>105051593.03</c:v>
                </c:pt>
                <c:pt idx="16">
                  <c:v>101432406.87</c:v>
                </c:pt>
                <c:pt idx="17">
                  <c:v>11563609.5</c:v>
                </c:pt>
                <c:pt idx="18">
                  <c:v>15626657.569999998</c:v>
                </c:pt>
                <c:pt idx="19">
                  <c:v>875003536</c:v>
                </c:pt>
                <c:pt idx="20">
                  <c:v>37405140.369999997</c:v>
                </c:pt>
                <c:pt idx="21">
                  <c:v>0</c:v>
                </c:pt>
                <c:pt idx="22">
                  <c:v>196938</c:v>
                </c:pt>
                <c:pt idx="23">
                  <c:v>29302838.32</c:v>
                </c:pt>
                <c:pt idx="24">
                  <c:v>5515788.3799999999</c:v>
                </c:pt>
                <c:pt idx="25">
                  <c:v>8614637.629999999</c:v>
                </c:pt>
                <c:pt idx="26">
                  <c:v>976770</c:v>
                </c:pt>
                <c:pt idx="27">
                  <c:v>99858800</c:v>
                </c:pt>
                <c:pt idx="28">
                  <c:v>3520780</c:v>
                </c:pt>
                <c:pt idx="29">
                  <c:v>4539217.88</c:v>
                </c:pt>
                <c:pt idx="30">
                  <c:v>13253363.460000001</c:v>
                </c:pt>
                <c:pt idx="31">
                  <c:v>5855842</c:v>
                </c:pt>
                <c:pt idx="32">
                  <c:v>3698670.6799999997</c:v>
                </c:pt>
                <c:pt idx="33">
                  <c:v>11762500</c:v>
                </c:pt>
                <c:pt idx="34">
                  <c:v>5065700.5999999996</c:v>
                </c:pt>
                <c:pt idx="35">
                  <c:v>2860036</c:v>
                </c:pt>
                <c:pt idx="36">
                  <c:v>7368952</c:v>
                </c:pt>
                <c:pt idx="37">
                  <c:v>0</c:v>
                </c:pt>
                <c:pt idx="38">
                  <c:v>899075.36</c:v>
                </c:pt>
                <c:pt idx="39">
                  <c:v>12960.5</c:v>
                </c:pt>
                <c:pt idx="40">
                  <c:v>5064988.6899999995</c:v>
                </c:pt>
                <c:pt idx="41">
                  <c:v>226000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353339899410.79987</c:v>
                </c:pt>
                <c:pt idx="1">
                  <c:v>179438537770.98001</c:v>
                </c:pt>
                <c:pt idx="2">
                  <c:v>167417347274.82001</c:v>
                </c:pt>
                <c:pt idx="3">
                  <c:v>110018054340.41</c:v>
                </c:pt>
                <c:pt idx="4">
                  <c:v>95629167579.720001</c:v>
                </c:pt>
                <c:pt idx="5">
                  <c:v>87888577052.520004</c:v>
                </c:pt>
                <c:pt idx="6">
                  <c:v>86477585321.940002</c:v>
                </c:pt>
                <c:pt idx="7">
                  <c:v>77882367120.229996</c:v>
                </c:pt>
                <c:pt idx="8">
                  <c:v>57084521608.130013</c:v>
                </c:pt>
                <c:pt idx="9">
                  <c:v>40121349020.889999</c:v>
                </c:pt>
                <c:pt idx="10">
                  <c:v>23461762785.730003</c:v>
                </c:pt>
                <c:pt idx="11">
                  <c:v>19458426902.879997</c:v>
                </c:pt>
                <c:pt idx="12">
                  <c:v>7502641408.0100002</c:v>
                </c:pt>
                <c:pt idx="13">
                  <c:v>5843595869.420001</c:v>
                </c:pt>
                <c:pt idx="14">
                  <c:v>5082208302.3200006</c:v>
                </c:pt>
                <c:pt idx="15">
                  <c:v>4561786269.7299995</c:v>
                </c:pt>
                <c:pt idx="16">
                  <c:v>3739891256.8100004</c:v>
                </c:pt>
                <c:pt idx="17">
                  <c:v>3478251479.8400002</c:v>
                </c:pt>
                <c:pt idx="18">
                  <c:v>1657971613.3799999</c:v>
                </c:pt>
                <c:pt idx="19">
                  <c:v>991458866.59000003</c:v>
                </c:pt>
                <c:pt idx="20">
                  <c:v>971064009</c:v>
                </c:pt>
                <c:pt idx="21">
                  <c:v>628593536.78999996</c:v>
                </c:pt>
                <c:pt idx="22">
                  <c:v>585385510.39999998</c:v>
                </c:pt>
                <c:pt idx="23">
                  <c:v>546018731.18000007</c:v>
                </c:pt>
                <c:pt idx="24">
                  <c:v>543970537.03999996</c:v>
                </c:pt>
                <c:pt idx="25">
                  <c:v>468110189.30000001</c:v>
                </c:pt>
                <c:pt idx="26">
                  <c:v>450738435.79000002</c:v>
                </c:pt>
                <c:pt idx="27">
                  <c:v>364561386</c:v>
                </c:pt>
                <c:pt idx="28">
                  <c:v>315681430.88</c:v>
                </c:pt>
                <c:pt idx="29">
                  <c:v>277499759.96000004</c:v>
                </c:pt>
                <c:pt idx="30">
                  <c:v>270920983.94</c:v>
                </c:pt>
                <c:pt idx="31">
                  <c:v>259265920.63000003</c:v>
                </c:pt>
                <c:pt idx="32">
                  <c:v>230834682.37</c:v>
                </c:pt>
                <c:pt idx="33">
                  <c:v>219918097.90000001</c:v>
                </c:pt>
                <c:pt idx="34">
                  <c:v>213315016.38</c:v>
                </c:pt>
                <c:pt idx="35">
                  <c:v>183720465.92000002</c:v>
                </c:pt>
                <c:pt idx="36">
                  <c:v>84360887.75999999</c:v>
                </c:pt>
                <c:pt idx="37">
                  <c:v>70915664.700000003</c:v>
                </c:pt>
                <c:pt idx="38">
                  <c:v>59066315.939999998</c:v>
                </c:pt>
                <c:pt idx="39">
                  <c:v>50296941.269999996</c:v>
                </c:pt>
                <c:pt idx="40">
                  <c:v>44713617.469999999</c:v>
                </c:pt>
                <c:pt idx="41">
                  <c:v>41400273.779999994</c:v>
                </c:pt>
                <c:pt idx="42">
                  <c:v>36077420.219999999</c:v>
                </c:pt>
                <c:pt idx="43">
                  <c:v>26705733.670000002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INVESCORE CAPITAL </c:v>
                  </c:pt>
                  <c:pt idx="6">
                    <c:v> MIRAE ASSET SECURITIES MONGOLIA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APEX CAPITAL </c:v>
                  </c:pt>
                  <c:pt idx="11">
                    <c:v> NOVEL INVESTMENT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UNDURKHAAN INVEST </c:v>
                  </c:pt>
                  <c:pt idx="20">
                    <c:v> GAULI </c:v>
                  </c:pt>
                  <c:pt idx="21">
                    <c:v> HUNNU EMPIRE </c:v>
                  </c:pt>
                  <c:pt idx="22">
                    <c:v> LIFETIME INVESTMENT </c:v>
                  </c:pt>
                  <c:pt idx="23">
                    <c:v> NETSEC </c:v>
                  </c:pt>
                  <c:pt idx="24">
                    <c:v> TULGAT CHANDMANI BAYAN </c:v>
                  </c:pt>
                  <c:pt idx="25">
                    <c:v> MONSEC </c:v>
                  </c:pt>
                  <c:pt idx="26">
                    <c:v> SECAP </c:v>
                  </c:pt>
                  <c:pt idx="27">
                    <c:v> BULGAN BROKER </c:v>
                  </c:pt>
                  <c:pt idx="28">
                    <c:v> BATS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TAVAN BOGD </c:v>
                  </c:pt>
                  <c:pt idx="32">
                    <c:v> DARKHAN BROKER </c:v>
                  </c:pt>
                  <c:pt idx="33">
                    <c:v> GATSUURT TRADE </c:v>
                  </c:pt>
                  <c:pt idx="34">
                    <c:v> DH CAPITAL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DOMIXSEC </c:v>
                  </c:pt>
                  <c:pt idx="41">
                    <c:v> GRANDDEVELOPMENT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INVC</c:v>
                  </c:pt>
                  <c:pt idx="6">
                    <c:v>BZIN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TTOL</c:v>
                  </c:pt>
                  <c:pt idx="11">
                    <c:v>NOVL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UNDR</c:v>
                  </c:pt>
                  <c:pt idx="20">
                    <c:v>GAUL</c:v>
                  </c:pt>
                  <c:pt idx="21">
                    <c:v>HUN</c:v>
                  </c:pt>
                  <c:pt idx="22">
                    <c:v>LFTI</c:v>
                  </c:pt>
                  <c:pt idx="23">
                    <c:v>ZRGD</c:v>
                  </c:pt>
                  <c:pt idx="24">
                    <c:v>TCHB</c:v>
                  </c:pt>
                  <c:pt idx="25">
                    <c:v>MSEC</c:v>
                  </c:pt>
                  <c:pt idx="26">
                    <c:v>SECP</c:v>
                  </c:pt>
                  <c:pt idx="27">
                    <c:v>BULG</c:v>
                  </c:pt>
                  <c:pt idx="28">
                    <c:v>BATS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TABO</c:v>
                  </c:pt>
                  <c:pt idx="32">
                    <c:v>DRBR</c:v>
                  </c:pt>
                  <c:pt idx="33">
                    <c:v>GATR</c:v>
                  </c:pt>
                  <c:pt idx="34">
                    <c:v>DELG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DOMI</c:v>
                  </c:pt>
                  <c:pt idx="41">
                    <c:v>GDEV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0.26407695300825096</c:v>
                </c:pt>
                <c:pt idx="1">
                  <c:v>0.1341076464498705</c:v>
                </c:pt>
                <c:pt idx="2">
                  <c:v>0.12512332465929082</c:v>
                </c:pt>
                <c:pt idx="3">
                  <c:v>8.2224601904733657E-2</c:v>
                </c:pt>
                <c:pt idx="4">
                  <c:v>7.1470726162764064E-2</c:v>
                </c:pt>
                <c:pt idx="5">
                  <c:v>6.568561227011821E-2</c:v>
                </c:pt>
                <c:pt idx="6">
                  <c:v>6.4631074139687023E-2</c:v>
                </c:pt>
                <c:pt idx="7">
                  <c:v>5.8207233987659014E-2</c:v>
                </c:pt>
                <c:pt idx="8">
                  <c:v>4.2663470939302235E-2</c:v>
                </c:pt>
                <c:pt idx="9">
                  <c:v>2.99856416376547E-2</c:v>
                </c:pt>
                <c:pt idx="10">
                  <c:v>1.7534704795550696E-2</c:v>
                </c:pt>
                <c:pt idx="11">
                  <c:v>1.4542716787475454E-2</c:v>
                </c:pt>
                <c:pt idx="12">
                  <c:v>5.6072769756391029E-3</c:v>
                </c:pt>
                <c:pt idx="13">
                  <c:v>4.3673499493866339E-3</c:v>
                </c:pt>
                <c:pt idx="14">
                  <c:v>3.7983088953946775E-3</c:v>
                </c:pt>
                <c:pt idx="15">
                  <c:v>3.4093591479308406E-3</c:v>
                </c:pt>
                <c:pt idx="16">
                  <c:v>2.7950964194178307E-3</c:v>
                </c:pt>
                <c:pt idx="17">
                  <c:v>2.5995537275134918E-3</c:v>
                </c:pt>
                <c:pt idx="18">
                  <c:v>1.2391244027794668E-3</c:v>
                </c:pt>
                <c:pt idx="19">
                  <c:v>7.4099029562948527E-4</c:v>
                </c:pt>
                <c:pt idx="20">
                  <c:v>7.2574771516125812E-4</c:v>
                </c:pt>
                <c:pt idx="21">
                  <c:v>4.6979428633161992E-4</c:v>
                </c:pt>
                <c:pt idx="22">
                  <c:v>4.3750174316398426E-4</c:v>
                </c:pt>
                <c:pt idx="23">
                  <c:v>4.0808004716106646E-4</c:v>
                </c:pt>
                <c:pt idx="24">
                  <c:v>4.0654928069919075E-4</c:v>
                </c:pt>
                <c:pt idx="25">
                  <c:v>3.4985325084597904E-4</c:v>
                </c:pt>
                <c:pt idx="26">
                  <c:v>3.3687005890252491E-4</c:v>
                </c:pt>
                <c:pt idx="27">
                  <c:v>2.7246359711960189E-4</c:v>
                </c:pt>
                <c:pt idx="28">
                  <c:v>2.3593200351017916E-4</c:v>
                </c:pt>
                <c:pt idx="29">
                  <c:v>2.0739602629919694E-4</c:v>
                </c:pt>
                <c:pt idx="30">
                  <c:v>2.0247922203004323E-4</c:v>
                </c:pt>
                <c:pt idx="31">
                  <c:v>1.9376853407446451E-4</c:v>
                </c:pt>
                <c:pt idx="32">
                  <c:v>1.7251977393593448E-4</c:v>
                </c:pt>
                <c:pt idx="33">
                  <c:v>1.643610056538867E-4</c:v>
                </c:pt>
                <c:pt idx="34">
                  <c:v>1.5942603609292181E-4</c:v>
                </c:pt>
                <c:pt idx="35">
                  <c:v>1.3730784699466893E-4</c:v>
                </c:pt>
                <c:pt idx="36">
                  <c:v>6.3049110020918658E-5</c:v>
                </c:pt>
                <c:pt idx="37">
                  <c:v>5.300050372391764E-5</c:v>
                </c:pt>
                <c:pt idx="38">
                  <c:v>4.4144611929951572E-5</c:v>
                </c:pt>
                <c:pt idx="39">
                  <c:v>3.7590611811360509E-5</c:v>
                </c:pt>
                <c:pt idx="40">
                  <c:v>3.3417782365206591E-5</c:v>
                </c:pt>
                <c:pt idx="41">
                  <c:v>3.0941476385091254E-5</c:v>
                </c:pt>
                <c:pt idx="42">
                  <c:v>2.6963315549652477E-5</c:v>
                </c:pt>
                <c:pt idx="43">
                  <c:v>1.9959163364181056E-5</c:v>
                </c:pt>
                <c:pt idx="44">
                  <c:v>1.1644082467701058E-7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845643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3\202311%20Ariljaanii%20tailan%20WEB%20.xlsx" TargetMode="External"/><Relationship Id="rId1" Type="http://schemas.openxmlformats.org/officeDocument/2006/relationships/externalLinkPath" Target="202311%20Ariljaanii%20tailan%20WEB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2094900000</v>
          </cell>
          <cell r="H16">
            <v>4634008174.9899998</v>
          </cell>
          <cell r="I16">
            <v>0</v>
          </cell>
          <cell r="J16">
            <v>28860000</v>
          </cell>
          <cell r="K16">
            <v>6757768174.9899998</v>
          </cell>
          <cell r="L16">
            <v>353339899410.79987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13400000</v>
          </cell>
          <cell r="H17">
            <v>1071028215.9200001</v>
          </cell>
          <cell r="I17">
            <v>0</v>
          </cell>
          <cell r="J17">
            <v>8020700000</v>
          </cell>
          <cell r="K17">
            <v>9105128215.9200001</v>
          </cell>
          <cell r="L17">
            <v>179438537770.98001</v>
          </cell>
        </row>
        <row r="18">
          <cell r="B18" t="str">
            <v>ZGB</v>
          </cell>
          <cell r="C18" t="str">
            <v>"ТАВАНБОГД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8200000</v>
          </cell>
          <cell r="H18">
            <v>1426509504.9400001</v>
          </cell>
          <cell r="I18">
            <v>0</v>
          </cell>
          <cell r="J18">
            <v>1840136880</v>
          </cell>
          <cell r="K18">
            <v>3274846384.9399996</v>
          </cell>
          <cell r="L18">
            <v>167417347274.82001</v>
          </cell>
        </row>
        <row r="19">
          <cell r="B19" t="str">
            <v>TDB</v>
          </cell>
          <cell r="C19" t="str">
            <v>"ТИ ДИ БИ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0</v>
          </cell>
          <cell r="H19">
            <v>504920464.58999997</v>
          </cell>
          <cell r="I19">
            <v>0</v>
          </cell>
          <cell r="J19">
            <v>42297000</v>
          </cell>
          <cell r="K19">
            <v>547217464.58999991</v>
          </cell>
          <cell r="L19">
            <v>110018054340.41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2000000000</v>
          </cell>
          <cell r="H20">
            <v>177697927.61000001</v>
          </cell>
          <cell r="I20">
            <v>0</v>
          </cell>
          <cell r="J20">
            <v>0</v>
          </cell>
          <cell r="K20">
            <v>2177697927.6100001</v>
          </cell>
          <cell r="L20">
            <v>95629167579.720001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5858665077.4499998</v>
          </cell>
          <cell r="I21">
            <v>0</v>
          </cell>
          <cell r="J21">
            <v>193000000</v>
          </cell>
          <cell r="K21">
            <v>6051665077.4499998</v>
          </cell>
          <cell r="L21">
            <v>87888577052.520004</v>
          </cell>
        </row>
        <row r="22">
          <cell r="B22" t="str">
            <v>BZIN</v>
          </cell>
          <cell r="C22" t="str">
            <v>"МИРЭ ЭССЭТ СЕКЬЮРИТИС МОНГОЛ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0</v>
          </cell>
          <cell r="H22">
            <v>322262143.83000004</v>
          </cell>
          <cell r="I22">
            <v>0</v>
          </cell>
          <cell r="J22">
            <v>0</v>
          </cell>
          <cell r="K22">
            <v>322262143.83000004</v>
          </cell>
          <cell r="L22">
            <v>86477585321.940002</v>
          </cell>
        </row>
        <row r="23">
          <cell r="B23" t="str">
            <v>RISM</v>
          </cell>
          <cell r="C23" t="str">
            <v>"РАЙНОС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142687996.5</v>
          </cell>
          <cell r="I23">
            <v>0</v>
          </cell>
          <cell r="J23">
            <v>21979000</v>
          </cell>
          <cell r="K23">
            <v>164666996.5</v>
          </cell>
          <cell r="L23">
            <v>77882367120.229996</v>
          </cell>
        </row>
        <row r="24">
          <cell r="B24" t="str">
            <v>ARD</v>
          </cell>
          <cell r="C24" t="str">
            <v>"ӨЛЗИЙ ЭНД КО КАПИТАЛ ҮЦК" ХХК</v>
          </cell>
          <cell r="D24" t="str">
            <v>●</v>
          </cell>
          <cell r="E24" t="str">
            <v>●</v>
          </cell>
          <cell r="G24">
            <v>30300000</v>
          </cell>
          <cell r="H24">
            <v>290878395.68000001</v>
          </cell>
          <cell r="I24">
            <v>0</v>
          </cell>
          <cell r="J24">
            <v>5000000</v>
          </cell>
          <cell r="K24">
            <v>326178395.68000001</v>
          </cell>
          <cell r="L24">
            <v>57084521608.130013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733732713.87</v>
          </cell>
          <cell r="I25">
            <v>0</v>
          </cell>
          <cell r="J25">
            <v>0</v>
          </cell>
          <cell r="K25">
            <v>733732713.87</v>
          </cell>
          <cell r="L25">
            <v>40121349020.889999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7729500000</v>
          </cell>
          <cell r="H26">
            <v>547314619.38</v>
          </cell>
          <cell r="I26">
            <v>0</v>
          </cell>
          <cell r="J26">
            <v>400000000</v>
          </cell>
          <cell r="K26">
            <v>8676814619.3800011</v>
          </cell>
          <cell r="L26">
            <v>23461762785.730003</v>
          </cell>
        </row>
        <row r="27">
          <cell r="B27" t="str">
            <v>NOVL</v>
          </cell>
          <cell r="C27" t="str">
            <v>"НОВЕЛ ИНВЕСТМЕНТ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262401954.19</v>
          </cell>
          <cell r="I27">
            <v>0</v>
          </cell>
          <cell r="J27">
            <v>0</v>
          </cell>
          <cell r="K27">
            <v>262401954.19</v>
          </cell>
          <cell r="L27">
            <v>19458426902.879997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90000000</v>
          </cell>
          <cell r="H28">
            <v>164980376.98000002</v>
          </cell>
          <cell r="I28">
            <v>0</v>
          </cell>
          <cell r="J28">
            <v>0</v>
          </cell>
          <cell r="K28">
            <v>254980376.98000002</v>
          </cell>
          <cell r="L28">
            <v>7502641408.0100002</v>
          </cell>
        </row>
        <row r="29">
          <cell r="B29" t="str">
            <v>MICC</v>
          </cell>
          <cell r="C29" t="str">
            <v>"ЭМ АЙ СИ СИ  ҮЦК" ХХК</v>
          </cell>
          <cell r="D29" t="str">
            <v>●</v>
          </cell>
          <cell r="E29" t="str">
            <v>●</v>
          </cell>
          <cell r="G29">
            <v>0</v>
          </cell>
          <cell r="H29">
            <v>32338936.120000001</v>
          </cell>
          <cell r="I29">
            <v>0</v>
          </cell>
          <cell r="J29">
            <v>0</v>
          </cell>
          <cell r="K29">
            <v>32338936.120000001</v>
          </cell>
          <cell r="L29">
            <v>5843595869.420001</v>
          </cell>
        </row>
        <row r="30">
          <cell r="B30" t="str">
            <v>STOK</v>
          </cell>
          <cell r="C30" t="str">
            <v>"СТОКЛАБ СЕКЬЮРИТИЗ ҮЦК" ХХК</v>
          </cell>
          <cell r="D30" t="str">
            <v>●</v>
          </cell>
          <cell r="G30">
            <v>0</v>
          </cell>
          <cell r="H30">
            <v>73156881.290000007</v>
          </cell>
          <cell r="I30">
            <v>0</v>
          </cell>
          <cell r="J30">
            <v>12276000</v>
          </cell>
          <cell r="K30">
            <v>85432881.290000007</v>
          </cell>
          <cell r="L30">
            <v>5082208302.3200006</v>
          </cell>
        </row>
        <row r="31">
          <cell r="B31" t="str">
            <v>STIN</v>
          </cell>
          <cell r="C31" t="str">
            <v>"СТАНДАРТ ИНВЕСТМЕНТ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18700000</v>
          </cell>
          <cell r="H31">
            <v>86351593.030000001</v>
          </cell>
          <cell r="I31">
            <v>0</v>
          </cell>
          <cell r="J31">
            <v>0</v>
          </cell>
          <cell r="K31">
            <v>105051593.03</v>
          </cell>
          <cell r="L31">
            <v>4561786269.7299995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101432406.87</v>
          </cell>
          <cell r="I32">
            <v>0</v>
          </cell>
          <cell r="J32">
            <v>0</v>
          </cell>
          <cell r="K32">
            <v>101432406.87</v>
          </cell>
          <cell r="L32">
            <v>3739891256.8100004</v>
          </cell>
        </row>
        <row r="33">
          <cell r="B33" t="str">
            <v>TNGR</v>
          </cell>
          <cell r="C33" t="str">
            <v>"ТЭНГЭР КАПИТАЛ 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0</v>
          </cell>
          <cell r="H33">
            <v>3403609.5</v>
          </cell>
          <cell r="I33">
            <v>0</v>
          </cell>
          <cell r="J33">
            <v>8160000</v>
          </cell>
          <cell r="K33">
            <v>11563609.5</v>
          </cell>
          <cell r="L33">
            <v>3478251479.8400002</v>
          </cell>
        </row>
        <row r="34">
          <cell r="B34" t="str">
            <v>ARGB</v>
          </cell>
          <cell r="C34" t="str">
            <v>"АРГАЙ БЭСТ ҮЦК" ХХК</v>
          </cell>
          <cell r="D34" t="str">
            <v>●</v>
          </cell>
          <cell r="G34">
            <v>0</v>
          </cell>
          <cell r="H34">
            <v>11626657.57</v>
          </cell>
          <cell r="I34">
            <v>0</v>
          </cell>
          <cell r="J34">
            <v>4000000</v>
          </cell>
          <cell r="K34">
            <v>15626657.569999998</v>
          </cell>
          <cell r="L34">
            <v>1657971613.3799999</v>
          </cell>
        </row>
        <row r="35">
          <cell r="B35" t="str">
            <v>UNDR</v>
          </cell>
          <cell r="C35" t="str">
            <v>"ӨНДӨРХААН ИНВЕСТ ҮЦК" ХХК</v>
          </cell>
          <cell r="D35" t="str">
            <v>●</v>
          </cell>
          <cell r="G35">
            <v>0</v>
          </cell>
          <cell r="H35">
            <v>875003536</v>
          </cell>
          <cell r="I35">
            <v>0</v>
          </cell>
          <cell r="J35">
            <v>0</v>
          </cell>
          <cell r="K35">
            <v>875003536</v>
          </cell>
          <cell r="L35">
            <v>991458866.59000003</v>
          </cell>
        </row>
        <row r="36">
          <cell r="B36" t="str">
            <v>GAUL</v>
          </cell>
          <cell r="C36" t="str">
            <v>"ГАҮЛИ ҮЦК" ХХК</v>
          </cell>
          <cell r="D36" t="str">
            <v>●</v>
          </cell>
          <cell r="G36">
            <v>10000000</v>
          </cell>
          <cell r="H36">
            <v>27405140.369999997</v>
          </cell>
          <cell r="I36">
            <v>0</v>
          </cell>
          <cell r="J36">
            <v>0</v>
          </cell>
          <cell r="K36">
            <v>37405140.369999997</v>
          </cell>
          <cell r="L36">
            <v>971064009</v>
          </cell>
        </row>
        <row r="37">
          <cell r="B37" t="str">
            <v>HUN</v>
          </cell>
          <cell r="C37" t="str">
            <v>"ХҮННҮ ЭМПАЙР ҮЦК" ХХК</v>
          </cell>
          <cell r="D37" t="str">
            <v>●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628593536.78999996</v>
          </cell>
        </row>
        <row r="38">
          <cell r="B38" t="str">
            <v>LFTI</v>
          </cell>
          <cell r="C38" t="str">
            <v>"ЛАЙФТАЙМ ИНВЕСТМЕНТ ҮЦК" ХХК</v>
          </cell>
          <cell r="D38" t="str">
            <v>●</v>
          </cell>
          <cell r="E38" t="str">
            <v>●</v>
          </cell>
          <cell r="G38">
            <v>0</v>
          </cell>
          <cell r="H38">
            <v>196938</v>
          </cell>
          <cell r="I38">
            <v>0</v>
          </cell>
          <cell r="J38">
            <v>0</v>
          </cell>
          <cell r="K38">
            <v>196938</v>
          </cell>
          <cell r="L38">
            <v>585385510.39999998</v>
          </cell>
        </row>
        <row r="39">
          <cell r="B39" t="str">
            <v>ZRGD</v>
          </cell>
          <cell r="C39" t="str">
            <v>"НЭТСЭК ҮЦК" ХХК</v>
          </cell>
          <cell r="D39" t="str">
            <v>●</v>
          </cell>
          <cell r="G39">
            <v>5000000</v>
          </cell>
          <cell r="H39">
            <v>24302838.32</v>
          </cell>
          <cell r="I39">
            <v>0</v>
          </cell>
          <cell r="J39">
            <v>0</v>
          </cell>
          <cell r="K39">
            <v>29302838.32</v>
          </cell>
          <cell r="L39">
            <v>546018731.18000007</v>
          </cell>
        </row>
        <row r="40">
          <cell r="B40" t="str">
            <v>TCHB</v>
          </cell>
          <cell r="C40" t="str">
            <v>"ТУЛГАТ ЧАНДМАНЬ БАЯН  ҮЦК" ХХК</v>
          </cell>
          <cell r="D40" t="str">
            <v>●</v>
          </cell>
          <cell r="G40">
            <v>0</v>
          </cell>
          <cell r="H40">
            <v>5515788.3799999999</v>
          </cell>
          <cell r="I40">
            <v>0</v>
          </cell>
          <cell r="J40">
            <v>0</v>
          </cell>
          <cell r="K40">
            <v>5515788.3799999999</v>
          </cell>
          <cell r="L40">
            <v>543970537.03999996</v>
          </cell>
        </row>
        <row r="41">
          <cell r="B41" t="str">
            <v>MSEC</v>
          </cell>
          <cell r="C41" t="str">
            <v>"МОНСЕК ҮЦК" ХХК</v>
          </cell>
          <cell r="D41" t="str">
            <v>●</v>
          </cell>
          <cell r="G41">
            <v>0</v>
          </cell>
          <cell r="H41">
            <v>8614637.629999999</v>
          </cell>
          <cell r="I41">
            <v>0</v>
          </cell>
          <cell r="J41">
            <v>0</v>
          </cell>
          <cell r="K41">
            <v>8614637.629999999</v>
          </cell>
          <cell r="L41">
            <v>468110189.30000001</v>
          </cell>
        </row>
        <row r="42">
          <cell r="B42" t="str">
            <v>SECP</v>
          </cell>
          <cell r="C42" t="str">
            <v>"СИКАП  ҮЦК" ХХК</v>
          </cell>
          <cell r="D42" t="str">
            <v>●</v>
          </cell>
          <cell r="F42" t="str">
            <v>●</v>
          </cell>
          <cell r="G42">
            <v>0</v>
          </cell>
          <cell r="H42">
            <v>976770</v>
          </cell>
          <cell r="I42">
            <v>0</v>
          </cell>
          <cell r="J42">
            <v>0</v>
          </cell>
          <cell r="K42">
            <v>976770</v>
          </cell>
          <cell r="L42">
            <v>450738435.79000002</v>
          </cell>
        </row>
        <row r="43">
          <cell r="B43" t="str">
            <v>BULG</v>
          </cell>
          <cell r="C43" t="str">
            <v>"БУЛГАН БРОКЕР ҮЦК" ХХК</v>
          </cell>
          <cell r="D43" t="str">
            <v>●</v>
          </cell>
          <cell r="G43">
            <v>0</v>
          </cell>
          <cell r="H43">
            <v>99858800</v>
          </cell>
          <cell r="I43">
            <v>0</v>
          </cell>
          <cell r="J43">
            <v>0</v>
          </cell>
          <cell r="K43">
            <v>99858800</v>
          </cell>
          <cell r="L43">
            <v>364561386</v>
          </cell>
        </row>
        <row r="44">
          <cell r="B44" t="str">
            <v>BATS</v>
          </cell>
          <cell r="C44" t="str">
            <v>"БАТС ҮЦК" ХХК</v>
          </cell>
          <cell r="D44" t="str">
            <v>●</v>
          </cell>
          <cell r="G44">
            <v>0</v>
          </cell>
          <cell r="H44">
            <v>3520780</v>
          </cell>
          <cell r="I44">
            <v>0</v>
          </cell>
          <cell r="J44">
            <v>0</v>
          </cell>
          <cell r="K44">
            <v>3520780</v>
          </cell>
          <cell r="L44">
            <v>315681430.88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G45">
            <v>0</v>
          </cell>
          <cell r="H45">
            <v>4539217.88</v>
          </cell>
          <cell r="I45">
            <v>0</v>
          </cell>
          <cell r="J45">
            <v>0</v>
          </cell>
          <cell r="K45">
            <v>4539217.88</v>
          </cell>
          <cell r="L45">
            <v>277499759.96000004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13253363.460000001</v>
          </cell>
          <cell r="I46">
            <v>0</v>
          </cell>
          <cell r="J46">
            <v>0</v>
          </cell>
          <cell r="K46">
            <v>13253363.460000001</v>
          </cell>
          <cell r="L46">
            <v>270920983.94</v>
          </cell>
        </row>
        <row r="47">
          <cell r="B47" t="str">
            <v>TABO</v>
          </cell>
          <cell r="C47" t="str">
            <v>"ТАВАН БОГД ҮЦК" ХХК</v>
          </cell>
          <cell r="D47" t="str">
            <v>●</v>
          </cell>
          <cell r="G47">
            <v>0</v>
          </cell>
          <cell r="H47">
            <v>5855842</v>
          </cell>
          <cell r="I47">
            <v>0</v>
          </cell>
          <cell r="J47">
            <v>0</v>
          </cell>
          <cell r="K47">
            <v>5855842</v>
          </cell>
          <cell r="L47">
            <v>259265920.63000003</v>
          </cell>
        </row>
        <row r="48">
          <cell r="B48" t="str">
            <v>DRBR</v>
          </cell>
          <cell r="C48" t="str">
            <v>"ДАРХАН БРОКЕР ҮЦК" ХХК</v>
          </cell>
          <cell r="D48" t="str">
            <v>●</v>
          </cell>
          <cell r="G48">
            <v>0</v>
          </cell>
          <cell r="H48">
            <v>3698670.6799999997</v>
          </cell>
          <cell r="I48">
            <v>0</v>
          </cell>
          <cell r="J48">
            <v>0</v>
          </cell>
          <cell r="K48">
            <v>3698670.6799999997</v>
          </cell>
          <cell r="L48">
            <v>230834682.37</v>
          </cell>
        </row>
        <row r="49">
          <cell r="B49" t="str">
            <v>GATR</v>
          </cell>
          <cell r="C49" t="str">
            <v>"ГАЦУУРТ ТРЕЙД ҮЦК" ХХК</v>
          </cell>
          <cell r="D49" t="str">
            <v>●</v>
          </cell>
          <cell r="G49">
            <v>0</v>
          </cell>
          <cell r="H49">
            <v>11762500</v>
          </cell>
          <cell r="I49">
            <v>0</v>
          </cell>
          <cell r="J49">
            <v>0</v>
          </cell>
          <cell r="K49">
            <v>11762500</v>
          </cell>
          <cell r="L49">
            <v>219918097.90000001</v>
          </cell>
        </row>
        <row r="50">
          <cell r="B50" t="str">
            <v>DELG</v>
          </cell>
          <cell r="C50" t="str">
            <v>"ДИ ЭЙЧ КАПИТАЛ ҮЦК" ХХК</v>
          </cell>
          <cell r="D50" t="str">
            <v>●</v>
          </cell>
          <cell r="G50">
            <v>0</v>
          </cell>
          <cell r="H50">
            <v>5065700.5999999996</v>
          </cell>
          <cell r="I50">
            <v>0</v>
          </cell>
          <cell r="J50">
            <v>0</v>
          </cell>
          <cell r="K50">
            <v>5065700.5999999996</v>
          </cell>
          <cell r="L50">
            <v>213315016.38</v>
          </cell>
        </row>
        <row r="51">
          <cell r="B51" t="str">
            <v>MERG</v>
          </cell>
          <cell r="C51" t="str">
            <v>"МЭРГЭН САНАА ҮЦК" ХХК</v>
          </cell>
          <cell r="D51" t="str">
            <v>●</v>
          </cell>
          <cell r="G51">
            <v>0</v>
          </cell>
          <cell r="H51">
            <v>2860036</v>
          </cell>
          <cell r="I51">
            <v>0</v>
          </cell>
          <cell r="J51">
            <v>0</v>
          </cell>
          <cell r="K51">
            <v>2860036</v>
          </cell>
          <cell r="L51">
            <v>183720465.92000002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0</v>
          </cell>
          <cell r="H52">
            <v>7368952</v>
          </cell>
          <cell r="I52">
            <v>0</v>
          </cell>
          <cell r="J52">
            <v>0</v>
          </cell>
          <cell r="K52">
            <v>7368952</v>
          </cell>
          <cell r="L52">
            <v>84360887.75999999</v>
          </cell>
        </row>
        <row r="53">
          <cell r="B53" t="str">
            <v>MONG</v>
          </cell>
          <cell r="C53" t="str">
            <v>"МОНГОЛ СЕКЮРИТИЕС ҮЦК" 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70915664.700000003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899075.36</v>
          </cell>
          <cell r="I54">
            <v>0</v>
          </cell>
          <cell r="J54">
            <v>0</v>
          </cell>
          <cell r="K54">
            <v>899075.36</v>
          </cell>
          <cell r="L54">
            <v>59066315.939999998</v>
          </cell>
        </row>
        <row r="55">
          <cell r="B55" t="str">
            <v>BKOC</v>
          </cell>
          <cell r="C55" t="str">
            <v>"ЭС ЖИ ИНВЕСТМЕНТ ЭНД СЕКЬЮРИТИС ҮЦК" ХХК</v>
          </cell>
          <cell r="D55" t="str">
            <v>●</v>
          </cell>
          <cell r="G55">
            <v>0</v>
          </cell>
          <cell r="H55">
            <v>12960.5</v>
          </cell>
          <cell r="J55">
            <v>0</v>
          </cell>
          <cell r="K55">
            <v>12960.5</v>
          </cell>
          <cell r="L55">
            <v>50296941.269999996</v>
          </cell>
        </row>
        <row r="56">
          <cell r="B56" t="str">
            <v>DOMI</v>
          </cell>
          <cell r="C56" t="str">
            <v>"ДОМИКС СЕК ҮЦК" ХХК</v>
          </cell>
          <cell r="D56" t="str">
            <v>●</v>
          </cell>
          <cell r="G56">
            <v>0</v>
          </cell>
          <cell r="H56">
            <v>5064988.6899999995</v>
          </cell>
          <cell r="I56">
            <v>0</v>
          </cell>
          <cell r="J56">
            <v>0</v>
          </cell>
          <cell r="K56">
            <v>5064988.6899999995</v>
          </cell>
          <cell r="L56">
            <v>44713617.469999999</v>
          </cell>
        </row>
        <row r="57">
          <cell r="B57" t="str">
            <v>GDEV</v>
          </cell>
          <cell r="C57" t="str">
            <v>"ГРАНДДЕВЕЛОПМЕНТ ҮЦК" ХХК</v>
          </cell>
          <cell r="D57" t="str">
            <v>●</v>
          </cell>
          <cell r="G57">
            <v>0</v>
          </cell>
          <cell r="H57">
            <v>226000</v>
          </cell>
          <cell r="I57">
            <v>0</v>
          </cell>
          <cell r="J57">
            <v>0</v>
          </cell>
          <cell r="K57">
            <v>226000</v>
          </cell>
          <cell r="L57">
            <v>41400273.779999994</v>
          </cell>
        </row>
        <row r="58">
          <cell r="B58" t="str">
            <v>BLMB</v>
          </cell>
          <cell r="C58" t="str">
            <v xml:space="preserve">"БЛҮМСБЮРИ СЕКЮРИТИЕС ҮЦК" ХХК 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36077420.219999999</v>
          </cell>
        </row>
        <row r="59">
          <cell r="B59" t="str">
            <v>BSK</v>
          </cell>
          <cell r="C59" t="str">
            <v>"БЛЮСКАЙ СЕКЬЮРИТИЗ ҮЦК" 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26705733.670000002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BLAC</v>
          </cell>
          <cell r="C63" t="str">
            <v>"МАЗААЛАЙ КАПИТАЛ ПАРТНЕРС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DCF</v>
          </cell>
          <cell r="C65" t="str">
            <v>"ДИ СИ ЭФ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O41" sqref="O41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53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120</v>
      </c>
      <c r="M11" s="38"/>
    </row>
    <row r="12" spans="1:14" ht="14.45" customHeight="1" x14ac:dyDescent="0.25">
      <c r="A12" s="48" t="s">
        <v>0</v>
      </c>
      <c r="B12" s="50" t="s">
        <v>45</v>
      </c>
      <c r="C12" s="50" t="s">
        <v>46</v>
      </c>
      <c r="D12" s="50" t="s">
        <v>47</v>
      </c>
      <c r="E12" s="50"/>
      <c r="F12" s="50"/>
      <c r="G12" s="56" t="s">
        <v>119</v>
      </c>
      <c r="H12" s="57"/>
      <c r="I12" s="57"/>
      <c r="J12" s="57"/>
      <c r="K12" s="58"/>
      <c r="L12" s="54" t="s">
        <v>115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7" t="s">
        <v>116</v>
      </c>
      <c r="H14" s="52" t="s">
        <v>54</v>
      </c>
      <c r="I14" s="53"/>
      <c r="J14" s="53"/>
      <c r="K14" s="39" t="s">
        <v>55</v>
      </c>
      <c r="L14" s="40" t="s">
        <v>56</v>
      </c>
      <c r="M14" s="46" t="s">
        <v>57</v>
      </c>
      <c r="N14" s="9"/>
    </row>
    <row r="15" spans="1:14" s="21" customFormat="1" ht="42" customHeight="1" x14ac:dyDescent="0.25">
      <c r="A15" s="49"/>
      <c r="B15" s="51"/>
      <c r="C15" s="51"/>
      <c r="D15" s="25" t="s">
        <v>48</v>
      </c>
      <c r="E15" s="25" t="s">
        <v>49</v>
      </c>
      <c r="F15" s="25" t="s">
        <v>50</v>
      </c>
      <c r="G15" s="26" t="s">
        <v>121</v>
      </c>
      <c r="H15" s="31" t="s">
        <v>103</v>
      </c>
      <c r="I15" s="26" t="s">
        <v>59</v>
      </c>
      <c r="J15" s="26" t="s">
        <v>58</v>
      </c>
      <c r="K15" s="39"/>
      <c r="L15" s="40"/>
      <c r="M15" s="47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6">
        <f>VLOOKUP(B16,[2]Sheet1!$B$16:$G$66,6,0)</f>
        <v>2094900000</v>
      </c>
      <c r="H16" s="14">
        <f>VLOOKUP(B16,[2]Sheet1!$B$16:$H$66,7,0)</f>
        <v>4634008174.9899998</v>
      </c>
      <c r="I16" s="14">
        <f>VLOOKUP(B16,[1]Brokers!$B$9:$AD$69,29,0)</f>
        <v>0</v>
      </c>
      <c r="J16" s="14">
        <f>VLOOKUP(B16,[2]Sheet1!$B$16:$J$66,9,0)</f>
        <v>28860000</v>
      </c>
      <c r="K16" s="32">
        <f>VLOOKUP(B16,[2]Sheet1!$B$16:$K$66,10,0)</f>
        <v>6757768174.9899998</v>
      </c>
      <c r="L16" s="32">
        <f>VLOOKUP(B16,[2]Sheet1!$B$16:$L$66,11,0)</f>
        <v>353339899410.79987</v>
      </c>
      <c r="M16" s="28">
        <f>L16/$L$67</f>
        <v>0.26407695300825096</v>
      </c>
    </row>
    <row r="17" spans="1:14" x14ac:dyDescent="0.25">
      <c r="A17" s="10">
        <v>2</v>
      </c>
      <c r="B17" s="11" t="s">
        <v>5</v>
      </c>
      <c r="C17" s="27" t="s">
        <v>69</v>
      </c>
      <c r="D17" s="12" t="s">
        <v>2</v>
      </c>
      <c r="E17" s="13" t="s">
        <v>2</v>
      </c>
      <c r="F17" s="13" t="s">
        <v>2</v>
      </c>
      <c r="G17" s="36">
        <f>VLOOKUP(B17,[2]Sheet1!$B$16:$G$66,6,0)</f>
        <v>13400000</v>
      </c>
      <c r="H17" s="14">
        <f>VLOOKUP(B17,[2]Sheet1!$B$16:$H$66,7,0)</f>
        <v>1071028215.9200001</v>
      </c>
      <c r="I17" s="14">
        <f>VLOOKUP(B17,[1]Brokers!$B$9:$AD$69,29,0)</f>
        <v>0</v>
      </c>
      <c r="J17" s="14">
        <f>VLOOKUP(B17,[2]Sheet1!$B$16:$J$66,9,0)</f>
        <v>8020700000</v>
      </c>
      <c r="K17" s="32">
        <f>VLOOKUP(B17,[2]Sheet1!$B$16:$K$66,10,0)</f>
        <v>9105128215.9200001</v>
      </c>
      <c r="L17" s="32">
        <f>VLOOKUP(B17,[2]Sheet1!$B$16:$L$66,11,0)</f>
        <v>179438537770.98001</v>
      </c>
      <c r="M17" s="28">
        <f>L17/$L$67</f>
        <v>0.1341076464498705</v>
      </c>
    </row>
    <row r="18" spans="1:14" x14ac:dyDescent="0.25">
      <c r="A18" s="10">
        <v>3</v>
      </c>
      <c r="B18" s="11" t="s">
        <v>40</v>
      </c>
      <c r="C18" s="27" t="s">
        <v>113</v>
      </c>
      <c r="D18" s="12" t="s">
        <v>2</v>
      </c>
      <c r="E18" s="13"/>
      <c r="F18" s="13"/>
      <c r="G18" s="36">
        <f>VLOOKUP(B18,[2]Sheet1!$B$16:$G$66,6,0)</f>
        <v>8200000</v>
      </c>
      <c r="H18" s="14">
        <f>VLOOKUP(B18,[2]Sheet1!$B$16:$H$66,7,0)</f>
        <v>1426509504.9400001</v>
      </c>
      <c r="I18" s="14">
        <f>VLOOKUP(B18,[1]Brokers!$B$9:$AD$69,29,0)</f>
        <v>0</v>
      </c>
      <c r="J18" s="14">
        <f>VLOOKUP(B18,[2]Sheet1!$B$16:$J$66,9,0)</f>
        <v>1840136880</v>
      </c>
      <c r="K18" s="32">
        <f>VLOOKUP(B18,[2]Sheet1!$B$16:$K$66,10,0)</f>
        <v>3274846384.9399996</v>
      </c>
      <c r="L18" s="32">
        <f>VLOOKUP(B18,[2]Sheet1!$B$16:$L$66,11,0)</f>
        <v>167417347274.82001</v>
      </c>
      <c r="M18" s="28">
        <f>L18/$L$67</f>
        <v>0.12512332465929082</v>
      </c>
    </row>
    <row r="19" spans="1:14" s="21" customFormat="1" x14ac:dyDescent="0.25">
      <c r="A19" s="10">
        <v>4</v>
      </c>
      <c r="B19" s="11" t="s">
        <v>8</v>
      </c>
      <c r="C19" s="27" t="s">
        <v>108</v>
      </c>
      <c r="D19" s="12" t="s">
        <v>2</v>
      </c>
      <c r="E19" s="13" t="s">
        <v>2</v>
      </c>
      <c r="F19" s="13"/>
      <c r="G19" s="36">
        <f>VLOOKUP(B19,[2]Sheet1!$B$16:$G$66,6,0)</f>
        <v>0</v>
      </c>
      <c r="H19" s="14">
        <f>VLOOKUP(B19,[2]Sheet1!$B$16:$H$66,7,0)</f>
        <v>504920464.58999997</v>
      </c>
      <c r="I19" s="14">
        <f>VLOOKUP(B19,[1]Brokers!$B$9:$AD$69,29,0)</f>
        <v>0</v>
      </c>
      <c r="J19" s="14">
        <f>VLOOKUP(B19,[2]Sheet1!$B$16:$J$66,9,0)</f>
        <v>42297000</v>
      </c>
      <c r="K19" s="32">
        <f>VLOOKUP(B19,[2]Sheet1!$B$16:$K$66,10,0)</f>
        <v>547217464.58999991</v>
      </c>
      <c r="L19" s="32">
        <f>VLOOKUP(B19,[2]Sheet1!$B$16:$L$66,11,0)</f>
        <v>110018054340.41</v>
      </c>
      <c r="M19" s="28">
        <f>L19/$L$67</f>
        <v>8.2224601904733657E-2</v>
      </c>
      <c r="N19" s="9"/>
    </row>
    <row r="20" spans="1:14" x14ac:dyDescent="0.25">
      <c r="A20" s="10">
        <v>5</v>
      </c>
      <c r="B20" s="11" t="s">
        <v>12</v>
      </c>
      <c r="C20" s="27" t="s">
        <v>114</v>
      </c>
      <c r="D20" s="12" t="s">
        <v>2</v>
      </c>
      <c r="E20" s="13"/>
      <c r="F20" s="13"/>
      <c r="G20" s="36">
        <f>VLOOKUP(B20,[2]Sheet1!$B$16:$G$66,6,0)</f>
        <v>2000000000</v>
      </c>
      <c r="H20" s="14">
        <f>VLOOKUP(B20,[2]Sheet1!$B$16:$H$66,7,0)</f>
        <v>177697927.61000001</v>
      </c>
      <c r="I20" s="14">
        <f>VLOOKUP(B20,[1]Brokers!$B$9:$AD$69,29,0)</f>
        <v>0</v>
      </c>
      <c r="J20" s="14">
        <f>VLOOKUP(B20,[2]Sheet1!$B$16:$J$66,9,0)</f>
        <v>0</v>
      </c>
      <c r="K20" s="32">
        <f>VLOOKUP(B20,[2]Sheet1!$B$16:$K$66,10,0)</f>
        <v>2177697927.6100001</v>
      </c>
      <c r="L20" s="32">
        <f>VLOOKUP(B20,[2]Sheet1!$B$16:$L$66,11,0)</f>
        <v>95629167579.720001</v>
      </c>
      <c r="M20" s="28">
        <f>L20/$L$67</f>
        <v>7.1470726162764064E-2</v>
      </c>
    </row>
    <row r="21" spans="1:14" x14ac:dyDescent="0.25">
      <c r="A21" s="10">
        <v>6</v>
      </c>
      <c r="B21" s="11" t="s">
        <v>61</v>
      </c>
      <c r="C21" s="27" t="s">
        <v>75</v>
      </c>
      <c r="D21" s="12" t="s">
        <v>2</v>
      </c>
      <c r="E21" s="13" t="s">
        <v>2</v>
      </c>
      <c r="F21" s="13"/>
      <c r="G21" s="36">
        <f>VLOOKUP(B21,[2]Sheet1!$B$16:$G$66,6,0)</f>
        <v>0</v>
      </c>
      <c r="H21" s="14">
        <f>VLOOKUP(B21,[2]Sheet1!$B$16:$H$66,7,0)</f>
        <v>5858665077.4499998</v>
      </c>
      <c r="I21" s="14">
        <f>VLOOKUP(B21,[1]Brokers!$B$9:$AD$69,29,0)</f>
        <v>0</v>
      </c>
      <c r="J21" s="14">
        <f>VLOOKUP(B21,[2]Sheet1!$B$16:$J$66,9,0)</f>
        <v>193000000</v>
      </c>
      <c r="K21" s="32">
        <f>VLOOKUP(B21,[2]Sheet1!$B$16:$K$66,10,0)</f>
        <v>6051665077.4499998</v>
      </c>
      <c r="L21" s="32">
        <f>VLOOKUP(B21,[2]Sheet1!$B$16:$L$66,11,0)</f>
        <v>87888577052.520004</v>
      </c>
      <c r="M21" s="28">
        <f>L21/$L$67</f>
        <v>6.568561227011821E-2</v>
      </c>
    </row>
    <row r="22" spans="1:14" x14ac:dyDescent="0.25">
      <c r="A22" s="10">
        <v>7</v>
      </c>
      <c r="B22" s="11" t="s">
        <v>6</v>
      </c>
      <c r="C22" s="27" t="s">
        <v>70</v>
      </c>
      <c r="D22" s="12" t="s">
        <v>2</v>
      </c>
      <c r="E22" s="13" t="s">
        <v>2</v>
      </c>
      <c r="F22" s="13" t="s">
        <v>2</v>
      </c>
      <c r="G22" s="36">
        <f>VLOOKUP(B22,[2]Sheet1!$B$16:$G$66,6,0)</f>
        <v>0</v>
      </c>
      <c r="H22" s="14">
        <f>VLOOKUP(B22,[2]Sheet1!$B$16:$H$66,7,0)</f>
        <v>322262143.83000004</v>
      </c>
      <c r="I22" s="14">
        <f>VLOOKUP(B22,[1]Brokers!$B$9:$AD$69,29,0)</f>
        <v>0</v>
      </c>
      <c r="J22" s="14">
        <f>VLOOKUP(B22,[2]Sheet1!$B$16:$J$66,9,0)</f>
        <v>0</v>
      </c>
      <c r="K22" s="32">
        <f>VLOOKUP(B22,[2]Sheet1!$B$16:$K$66,10,0)</f>
        <v>322262143.83000004</v>
      </c>
      <c r="L22" s="32">
        <f>VLOOKUP(B22,[2]Sheet1!$B$16:$L$66,11,0)</f>
        <v>86477585321.940002</v>
      </c>
      <c r="M22" s="28">
        <f>L22/$L$67</f>
        <v>6.4631074139687023E-2</v>
      </c>
    </row>
    <row r="23" spans="1:14" x14ac:dyDescent="0.25">
      <c r="A23" s="10">
        <v>8</v>
      </c>
      <c r="B23" s="11" t="s">
        <v>65</v>
      </c>
      <c r="C23" s="27" t="s">
        <v>66</v>
      </c>
      <c r="D23" s="12" t="s">
        <v>2</v>
      </c>
      <c r="E23" s="13"/>
      <c r="F23" s="13" t="s">
        <v>2</v>
      </c>
      <c r="G23" s="36">
        <f>VLOOKUP(B23,[2]Sheet1!$B$16:$G$66,6,0)</f>
        <v>0</v>
      </c>
      <c r="H23" s="14">
        <f>VLOOKUP(B23,[2]Sheet1!$B$16:$H$66,7,0)</f>
        <v>142687996.5</v>
      </c>
      <c r="I23" s="14">
        <f>VLOOKUP(B23,[1]Brokers!$B$9:$AD$69,29,0)</f>
        <v>0</v>
      </c>
      <c r="J23" s="14">
        <f>VLOOKUP(B23,[2]Sheet1!$B$16:$J$66,9,0)</f>
        <v>21979000</v>
      </c>
      <c r="K23" s="32">
        <f>VLOOKUP(B23,[2]Sheet1!$B$16:$K$66,10,0)</f>
        <v>164666996.5</v>
      </c>
      <c r="L23" s="32">
        <f>VLOOKUP(B23,[2]Sheet1!$B$16:$L$66,11,0)</f>
        <v>77882367120.229996</v>
      </c>
      <c r="M23" s="28">
        <f>L23/$L$67</f>
        <v>5.8207233987659014E-2</v>
      </c>
    </row>
    <row r="24" spans="1:14" x14ac:dyDescent="0.25">
      <c r="A24" s="10">
        <v>9</v>
      </c>
      <c r="B24" s="11" t="s">
        <v>7</v>
      </c>
      <c r="C24" s="27" t="s">
        <v>109</v>
      </c>
      <c r="D24" s="12" t="s">
        <v>2</v>
      </c>
      <c r="E24" s="13" t="s">
        <v>2</v>
      </c>
      <c r="F24" s="13"/>
      <c r="G24" s="36">
        <f>VLOOKUP(B24,[2]Sheet1!$B$16:$G$66,6,0)</f>
        <v>30300000</v>
      </c>
      <c r="H24" s="14">
        <f>VLOOKUP(B24,[2]Sheet1!$B$16:$H$66,7,0)</f>
        <v>290878395.68000001</v>
      </c>
      <c r="I24" s="14">
        <f>VLOOKUP(B24,[1]Brokers!$B$9:$AD$69,29,0)</f>
        <v>0</v>
      </c>
      <c r="J24" s="14">
        <f>VLOOKUP(B24,[2]Sheet1!$B$16:$J$66,9,0)</f>
        <v>5000000</v>
      </c>
      <c r="K24" s="32">
        <f>VLOOKUP(B24,[2]Sheet1!$B$16:$K$66,10,0)</f>
        <v>326178395.68000001</v>
      </c>
      <c r="L24" s="32">
        <f>VLOOKUP(B24,[2]Sheet1!$B$16:$L$66,11,0)</f>
        <v>57084521608.130013</v>
      </c>
      <c r="M24" s="28">
        <f>L24/$L$67</f>
        <v>4.2663470939302235E-2</v>
      </c>
      <c r="N24" s="1"/>
    </row>
    <row r="25" spans="1:14" x14ac:dyDescent="0.25">
      <c r="A25" s="10">
        <v>10</v>
      </c>
      <c r="B25" s="11" t="s">
        <v>10</v>
      </c>
      <c r="C25" s="27" t="s">
        <v>67</v>
      </c>
      <c r="D25" s="12" t="s">
        <v>2</v>
      </c>
      <c r="E25" s="13" t="s">
        <v>2</v>
      </c>
      <c r="F25" s="13" t="s">
        <v>2</v>
      </c>
      <c r="G25" s="36">
        <f>VLOOKUP(B25,[2]Sheet1!$B$16:$G$66,6,0)</f>
        <v>0</v>
      </c>
      <c r="H25" s="14">
        <f>VLOOKUP(B25,[2]Sheet1!$B$16:$H$66,7,0)</f>
        <v>733732713.87</v>
      </c>
      <c r="I25" s="14">
        <f>VLOOKUP(B25,[1]Brokers!$B$9:$AD$69,29,0)</f>
        <v>0</v>
      </c>
      <c r="J25" s="14">
        <f>VLOOKUP(B25,[2]Sheet1!$B$16:$J$66,9,0)</f>
        <v>0</v>
      </c>
      <c r="K25" s="32">
        <f>VLOOKUP(B25,[2]Sheet1!$B$16:$K$66,10,0)</f>
        <v>733732713.87</v>
      </c>
      <c r="L25" s="32">
        <f>VLOOKUP(B25,[2]Sheet1!$B$16:$L$66,11,0)</f>
        <v>40121349020.889999</v>
      </c>
      <c r="M25" s="28">
        <f>L25/$L$67</f>
        <v>2.99856416376547E-2</v>
      </c>
    </row>
    <row r="26" spans="1:14" x14ac:dyDescent="0.25">
      <c r="A26" s="10">
        <v>11</v>
      </c>
      <c r="B26" s="11" t="s">
        <v>33</v>
      </c>
      <c r="C26" s="27" t="s">
        <v>76</v>
      </c>
      <c r="D26" s="12" t="s">
        <v>2</v>
      </c>
      <c r="E26" s="13"/>
      <c r="F26" s="13" t="s">
        <v>2</v>
      </c>
      <c r="G26" s="36">
        <f>VLOOKUP(B26,[2]Sheet1!$B$16:$G$66,6,0)</f>
        <v>7729500000</v>
      </c>
      <c r="H26" s="14">
        <f>VLOOKUP(B26,[2]Sheet1!$B$16:$H$66,7,0)</f>
        <v>547314619.38</v>
      </c>
      <c r="I26" s="14">
        <f>VLOOKUP(B26,[1]Brokers!$B$9:$AD$69,29,0)</f>
        <v>0</v>
      </c>
      <c r="J26" s="14">
        <f>VLOOKUP(B26,[2]Sheet1!$B$16:$J$66,9,0)</f>
        <v>400000000</v>
      </c>
      <c r="K26" s="32">
        <f>VLOOKUP(B26,[2]Sheet1!$B$16:$K$66,10,0)</f>
        <v>8676814619.3800011</v>
      </c>
      <c r="L26" s="32">
        <f>VLOOKUP(B26,[2]Sheet1!$B$16:$L$66,11,0)</f>
        <v>23461762785.730003</v>
      </c>
      <c r="M26" s="28">
        <f>L26/$L$67</f>
        <v>1.7534704795550696E-2</v>
      </c>
    </row>
    <row r="27" spans="1:14" x14ac:dyDescent="0.25">
      <c r="A27" s="10">
        <v>12</v>
      </c>
      <c r="B27" s="11" t="s">
        <v>3</v>
      </c>
      <c r="C27" s="27" t="s">
        <v>73</v>
      </c>
      <c r="D27" s="12" t="s">
        <v>2</v>
      </c>
      <c r="E27" s="13"/>
      <c r="F27" s="13" t="s">
        <v>2</v>
      </c>
      <c r="G27" s="36">
        <f>VLOOKUP(B27,[2]Sheet1!$B$16:$G$66,6,0)</f>
        <v>0</v>
      </c>
      <c r="H27" s="14">
        <f>VLOOKUP(B27,[2]Sheet1!$B$16:$H$66,7,0)</f>
        <v>262401954.19</v>
      </c>
      <c r="I27" s="14">
        <f>VLOOKUP(B27,[1]Brokers!$B$9:$AD$69,29,0)</f>
        <v>0</v>
      </c>
      <c r="J27" s="14">
        <f>VLOOKUP(B27,[2]Sheet1!$B$16:$J$66,9,0)</f>
        <v>0</v>
      </c>
      <c r="K27" s="32">
        <f>VLOOKUP(B27,[2]Sheet1!$B$16:$K$66,10,0)</f>
        <v>262401954.19</v>
      </c>
      <c r="L27" s="32">
        <f>VLOOKUP(B27,[2]Sheet1!$B$16:$L$66,11,0)</f>
        <v>19458426902.879997</v>
      </c>
      <c r="M27" s="28">
        <f>L27/$L$67</f>
        <v>1.4542716787475454E-2</v>
      </c>
    </row>
    <row r="28" spans="1:14" x14ac:dyDescent="0.25">
      <c r="A28" s="10">
        <v>13</v>
      </c>
      <c r="B28" s="11" t="s">
        <v>15</v>
      </c>
      <c r="C28" s="27" t="s">
        <v>72</v>
      </c>
      <c r="D28" s="12" t="s">
        <v>2</v>
      </c>
      <c r="E28" s="13"/>
      <c r="F28" s="13"/>
      <c r="G28" s="36">
        <f>VLOOKUP(B28,[2]Sheet1!$B$16:$G$66,6,0)</f>
        <v>90000000</v>
      </c>
      <c r="H28" s="14">
        <f>VLOOKUP(B28,[2]Sheet1!$B$16:$H$66,7,0)</f>
        <v>164980376.98000002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254980376.98000002</v>
      </c>
      <c r="L28" s="32">
        <f>VLOOKUP(B28,[2]Sheet1!$B$16:$L$66,11,0)</f>
        <v>7502641408.0100002</v>
      </c>
      <c r="M28" s="28">
        <f>L28/$L$67</f>
        <v>5.6072769756391029E-3</v>
      </c>
    </row>
    <row r="29" spans="1:14" x14ac:dyDescent="0.25">
      <c r="A29" s="10">
        <v>14</v>
      </c>
      <c r="B29" s="11" t="s">
        <v>35</v>
      </c>
      <c r="C29" s="27" t="s">
        <v>35</v>
      </c>
      <c r="D29" s="12" t="s">
        <v>2</v>
      </c>
      <c r="E29" s="13" t="s">
        <v>2</v>
      </c>
      <c r="F29" s="13"/>
      <c r="G29" s="36">
        <f>VLOOKUP(B29,[2]Sheet1!$B$16:$G$66,6,0)</f>
        <v>0</v>
      </c>
      <c r="H29" s="14">
        <f>VLOOKUP(B29,[2]Sheet1!$B$16:$H$66,7,0)</f>
        <v>32338936.120000001</v>
      </c>
      <c r="I29" s="14">
        <f>VLOOKUP(B29,[1]Brokers!$B$9:$AD$69,29,0)</f>
        <v>0</v>
      </c>
      <c r="J29" s="14">
        <f>VLOOKUP(B29,[2]Sheet1!$B$16:$J$66,9,0)</f>
        <v>0</v>
      </c>
      <c r="K29" s="32">
        <f>VLOOKUP(B29,[2]Sheet1!$B$16:$K$66,10,0)</f>
        <v>32338936.120000001</v>
      </c>
      <c r="L29" s="32">
        <f>VLOOKUP(B29,[2]Sheet1!$B$16:$L$66,11,0)</f>
        <v>5843595869.420001</v>
      </c>
      <c r="M29" s="28">
        <f>L29/$L$67</f>
        <v>4.3673499493866339E-3</v>
      </c>
    </row>
    <row r="30" spans="1:14" x14ac:dyDescent="0.25">
      <c r="A30" s="10">
        <f t="shared" ref="A30:A48" si="0">+A29+1</f>
        <v>15</v>
      </c>
      <c r="B30" s="11" t="s">
        <v>104</v>
      </c>
      <c r="C30" s="27" t="s">
        <v>105</v>
      </c>
      <c r="D30" s="12" t="s">
        <v>2</v>
      </c>
      <c r="E30" s="13"/>
      <c r="F30" s="13"/>
      <c r="G30" s="36">
        <f>VLOOKUP(B30,[2]Sheet1!$B$16:$G$66,6,0)</f>
        <v>0</v>
      </c>
      <c r="H30" s="14">
        <f>VLOOKUP(B30,[2]Sheet1!$B$16:$H$66,7,0)</f>
        <v>73156881.290000007</v>
      </c>
      <c r="I30" s="14">
        <v>0</v>
      </c>
      <c r="J30" s="14">
        <f>VLOOKUP(B30,[2]Sheet1!$B$16:$J$66,9,0)</f>
        <v>12276000</v>
      </c>
      <c r="K30" s="32">
        <f>VLOOKUP(B30,[2]Sheet1!$B$16:$K$66,10,0)</f>
        <v>85432881.290000007</v>
      </c>
      <c r="L30" s="32">
        <f>VLOOKUP(B30,[2]Sheet1!$B$16:$L$66,11,0)</f>
        <v>5082208302.3200006</v>
      </c>
      <c r="M30" s="28">
        <f>L30/$L$67</f>
        <v>3.7983088953946775E-3</v>
      </c>
    </row>
    <row r="31" spans="1:14" x14ac:dyDescent="0.25">
      <c r="A31" s="10">
        <f t="shared" si="0"/>
        <v>16</v>
      </c>
      <c r="B31" s="11" t="s">
        <v>9</v>
      </c>
      <c r="C31" s="27" t="s">
        <v>71</v>
      </c>
      <c r="D31" s="12" t="s">
        <v>2</v>
      </c>
      <c r="E31" s="13" t="s">
        <v>2</v>
      </c>
      <c r="F31" s="13" t="s">
        <v>2</v>
      </c>
      <c r="G31" s="36">
        <f>VLOOKUP(B31,[2]Sheet1!$B$16:$G$66,6,0)</f>
        <v>18700000</v>
      </c>
      <c r="H31" s="14">
        <f>VLOOKUP(B31,[2]Sheet1!$B$16:$H$66,7,0)</f>
        <v>86351593.030000001</v>
      </c>
      <c r="I31" s="14">
        <f>VLOOKUP(B31,[1]Brokers!$B$9:$AD$69,29,0)</f>
        <v>0</v>
      </c>
      <c r="J31" s="14">
        <f>VLOOKUP(B31,[2]Sheet1!$B$16:$J$66,9,0)</f>
        <v>0</v>
      </c>
      <c r="K31" s="32">
        <f>VLOOKUP(B31,[2]Sheet1!$B$16:$K$66,10,0)</f>
        <v>105051593.03</v>
      </c>
      <c r="L31" s="32">
        <f>VLOOKUP(B31,[2]Sheet1!$B$16:$L$66,11,0)</f>
        <v>4561786269.7299995</v>
      </c>
      <c r="M31" s="28">
        <f>L31/$L$67</f>
        <v>3.4093591479308406E-3</v>
      </c>
    </row>
    <row r="32" spans="1:14" x14ac:dyDescent="0.25">
      <c r="A32" s="10">
        <f t="shared" si="0"/>
        <v>17</v>
      </c>
      <c r="B32" s="11" t="s">
        <v>39</v>
      </c>
      <c r="C32" s="27" t="s">
        <v>85</v>
      </c>
      <c r="D32" s="12" t="s">
        <v>2</v>
      </c>
      <c r="E32" s="13" t="s">
        <v>2</v>
      </c>
      <c r="F32" s="13" t="s">
        <v>2</v>
      </c>
      <c r="G32" s="36">
        <f>VLOOKUP(B32,[2]Sheet1!$B$16:$G$66,6,0)</f>
        <v>0</v>
      </c>
      <c r="H32" s="14">
        <f>VLOOKUP(B32,[2]Sheet1!$B$16:$H$66,7,0)</f>
        <v>101432406.87</v>
      </c>
      <c r="I32" s="14">
        <f>VLOOKUP(B32,[1]Brokers!$B$9:$AD$69,29,0)</f>
        <v>0</v>
      </c>
      <c r="J32" s="14">
        <f>VLOOKUP(B32,[2]Sheet1!$B$16:$J$66,9,0)</f>
        <v>0</v>
      </c>
      <c r="K32" s="32">
        <f>VLOOKUP(B32,[2]Sheet1!$B$16:$K$66,10,0)</f>
        <v>101432406.87</v>
      </c>
      <c r="L32" s="32">
        <f>VLOOKUP(B32,[2]Sheet1!$B$16:$L$66,11,0)</f>
        <v>3739891256.8100004</v>
      </c>
      <c r="M32" s="28">
        <f>L32/$L$67</f>
        <v>2.7950964194178307E-3</v>
      </c>
      <c r="N32" s="1"/>
    </row>
    <row r="33" spans="1:14" x14ac:dyDescent="0.25">
      <c r="A33" s="10">
        <f t="shared" si="0"/>
        <v>18</v>
      </c>
      <c r="B33" s="11" t="s">
        <v>4</v>
      </c>
      <c r="C33" s="27" t="s">
        <v>87</v>
      </c>
      <c r="D33" s="12" t="s">
        <v>2</v>
      </c>
      <c r="E33" s="13"/>
      <c r="F33" s="13" t="s">
        <v>2</v>
      </c>
      <c r="G33" s="36">
        <f>VLOOKUP(B33,[2]Sheet1!$B$16:$G$66,6,0)</f>
        <v>0</v>
      </c>
      <c r="H33" s="14">
        <f>VLOOKUP(B33,[2]Sheet1!$B$16:$H$66,7,0)</f>
        <v>3403609.5</v>
      </c>
      <c r="I33" s="14">
        <f>VLOOKUP(B33,[1]Brokers!$B$9:$AD$69,29,0)</f>
        <v>0</v>
      </c>
      <c r="J33" s="14">
        <f>VLOOKUP(B33,[2]Sheet1!$B$16:$J$66,9,0)</f>
        <v>8160000</v>
      </c>
      <c r="K33" s="32">
        <f>VLOOKUP(B33,[2]Sheet1!$B$16:$K$66,10,0)</f>
        <v>11563609.5</v>
      </c>
      <c r="L33" s="32">
        <f>VLOOKUP(B33,[2]Sheet1!$B$16:$L$66,11,0)</f>
        <v>3478251479.8400002</v>
      </c>
      <c r="M33" s="28">
        <f>L33/$L$67</f>
        <v>2.5995537275134918E-3</v>
      </c>
      <c r="N33" s="1"/>
    </row>
    <row r="34" spans="1:14" x14ac:dyDescent="0.25">
      <c r="A34" s="10">
        <f t="shared" si="0"/>
        <v>19</v>
      </c>
      <c r="B34" s="11" t="s">
        <v>36</v>
      </c>
      <c r="C34" s="27" t="s">
        <v>100</v>
      </c>
      <c r="D34" s="12" t="s">
        <v>2</v>
      </c>
      <c r="E34" s="13"/>
      <c r="F34" s="13"/>
      <c r="G34" s="36">
        <f>VLOOKUP(B34,[2]Sheet1!$B$16:$G$66,6,0)</f>
        <v>0</v>
      </c>
      <c r="H34" s="14">
        <f>VLOOKUP(B34,[2]Sheet1!$B$16:$H$66,7,0)</f>
        <v>11626657.57</v>
      </c>
      <c r="I34" s="14">
        <f>VLOOKUP(B34,[1]Brokers!$B$9:$AD$69,29,0)</f>
        <v>0</v>
      </c>
      <c r="J34" s="14">
        <f>VLOOKUP(B34,[2]Sheet1!$B$16:$J$66,9,0)</f>
        <v>4000000</v>
      </c>
      <c r="K34" s="32">
        <f>VLOOKUP(B34,[2]Sheet1!$B$16:$K$66,10,0)</f>
        <v>15626657.569999998</v>
      </c>
      <c r="L34" s="32">
        <f>VLOOKUP(B34,[2]Sheet1!$B$16:$L$66,11,0)</f>
        <v>1657971613.3799999</v>
      </c>
      <c r="M34" s="28">
        <f>L34/$L$67</f>
        <v>1.2391244027794668E-3</v>
      </c>
      <c r="N34" s="1"/>
    </row>
    <row r="35" spans="1:14" x14ac:dyDescent="0.25">
      <c r="A35" s="10">
        <f t="shared" si="0"/>
        <v>20</v>
      </c>
      <c r="B35" s="11" t="s">
        <v>21</v>
      </c>
      <c r="C35" s="27" t="s">
        <v>88</v>
      </c>
      <c r="D35" s="12" t="s">
        <v>2</v>
      </c>
      <c r="E35" s="13"/>
      <c r="F35" s="13"/>
      <c r="G35" s="36">
        <f>VLOOKUP(B35,[2]Sheet1!$B$16:$G$66,6,0)</f>
        <v>0</v>
      </c>
      <c r="H35" s="14">
        <f>VLOOKUP(B35,[2]Sheet1!$B$16:$H$66,7,0)</f>
        <v>875003536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875003536</v>
      </c>
      <c r="L35" s="32">
        <f>VLOOKUP(B35,[2]Sheet1!$B$16:$L$66,11,0)</f>
        <v>991458866.59000003</v>
      </c>
      <c r="M35" s="28">
        <f>L35/$L$67</f>
        <v>7.4099029562948527E-4</v>
      </c>
      <c r="N35" s="1"/>
    </row>
    <row r="36" spans="1:14" x14ac:dyDescent="0.25">
      <c r="A36" s="10">
        <f t="shared" si="0"/>
        <v>21</v>
      </c>
      <c r="B36" s="11" t="s">
        <v>11</v>
      </c>
      <c r="C36" s="27" t="s">
        <v>77</v>
      </c>
      <c r="D36" s="12" t="s">
        <v>2</v>
      </c>
      <c r="E36" s="13" t="s">
        <v>106</v>
      </c>
      <c r="F36" s="13"/>
      <c r="G36" s="36">
        <f>VLOOKUP(B36,[2]Sheet1!$B$16:$G$66,6,0)</f>
        <v>10000000</v>
      </c>
      <c r="H36" s="14">
        <f>VLOOKUP(B36,[2]Sheet1!$B$16:$H$66,7,0)</f>
        <v>27405140.369999997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37405140.369999997</v>
      </c>
      <c r="L36" s="32">
        <f>VLOOKUP(B36,[2]Sheet1!$B$16:$L$66,11,0)</f>
        <v>971064009</v>
      </c>
      <c r="M36" s="28">
        <f>L36/$L$67</f>
        <v>7.2574771516125812E-4</v>
      </c>
      <c r="N36" s="1"/>
    </row>
    <row r="37" spans="1:14" x14ac:dyDescent="0.25">
      <c r="A37" s="10">
        <f t="shared" si="0"/>
        <v>22</v>
      </c>
      <c r="B37" s="11" t="s">
        <v>44</v>
      </c>
      <c r="C37" s="27" t="s">
        <v>92</v>
      </c>
      <c r="D37" s="12" t="s">
        <v>2</v>
      </c>
      <c r="E37" s="13"/>
      <c r="F37" s="13"/>
      <c r="G37" s="36">
        <f>VLOOKUP(B37,[2]Sheet1!$B$16:$G$66,6,0)</f>
        <v>0</v>
      </c>
      <c r="H37" s="14">
        <f>VLOOKUP(B37,[2]Sheet1!$B$16:$H$66,7,0)</f>
        <v>0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0</v>
      </c>
      <c r="L37" s="32">
        <f>VLOOKUP(B37,[2]Sheet1!$B$16:$L$66,11,0)</f>
        <v>628593536.78999996</v>
      </c>
      <c r="M37" s="28">
        <f>L37/$L$67</f>
        <v>4.6979428633161992E-4</v>
      </c>
      <c r="N37" s="1"/>
    </row>
    <row r="38" spans="1:14" x14ac:dyDescent="0.25">
      <c r="A38" s="10">
        <f t="shared" si="0"/>
        <v>23</v>
      </c>
      <c r="B38" s="11" t="s">
        <v>16</v>
      </c>
      <c r="C38" s="27" t="s">
        <v>81</v>
      </c>
      <c r="D38" s="12" t="s">
        <v>2</v>
      </c>
      <c r="E38" s="13" t="s">
        <v>2</v>
      </c>
      <c r="F38" s="13"/>
      <c r="G38" s="36">
        <f>VLOOKUP(B38,[2]Sheet1!$B$16:$G$66,6,0)</f>
        <v>0</v>
      </c>
      <c r="H38" s="14">
        <f>VLOOKUP(B38,[2]Sheet1!$B$16:$H$66,7,0)</f>
        <v>196938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196938</v>
      </c>
      <c r="L38" s="32">
        <f>VLOOKUP(B38,[2]Sheet1!$B$16:$L$66,11,0)</f>
        <v>585385510.39999998</v>
      </c>
      <c r="M38" s="28">
        <f>L38/$L$67</f>
        <v>4.3750174316398426E-4</v>
      </c>
      <c r="N38" s="1"/>
    </row>
    <row r="39" spans="1:14" x14ac:dyDescent="0.25">
      <c r="A39" s="10">
        <f t="shared" si="0"/>
        <v>24</v>
      </c>
      <c r="B39" s="11" t="s">
        <v>18</v>
      </c>
      <c r="C39" s="27" t="s">
        <v>122</v>
      </c>
      <c r="D39" s="12" t="s">
        <v>2</v>
      </c>
      <c r="E39" s="13"/>
      <c r="F39" s="13"/>
      <c r="G39" s="36">
        <f>VLOOKUP(B39,[2]Sheet1!$B$16:$G$66,6,0)</f>
        <v>5000000</v>
      </c>
      <c r="H39" s="14">
        <f>VLOOKUP(B39,[2]Sheet1!$B$16:$H$66,7,0)</f>
        <v>24302838.32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29302838.32</v>
      </c>
      <c r="L39" s="32">
        <f>VLOOKUP(B39,[2]Sheet1!$B$16:$L$66,11,0)</f>
        <v>546018731.18000007</v>
      </c>
      <c r="M39" s="28">
        <f>L39/$L$67</f>
        <v>4.0808004716106646E-4</v>
      </c>
      <c r="N39" s="1"/>
    </row>
    <row r="40" spans="1:14" x14ac:dyDescent="0.25">
      <c r="A40" s="10">
        <f t="shared" si="0"/>
        <v>25</v>
      </c>
      <c r="B40" s="11" t="s">
        <v>24</v>
      </c>
      <c r="C40" s="27" t="s">
        <v>78</v>
      </c>
      <c r="D40" s="12" t="s">
        <v>2</v>
      </c>
      <c r="E40" s="13"/>
      <c r="F40" s="13"/>
      <c r="G40" s="36">
        <f>VLOOKUP(B40,[2]Sheet1!$B$16:$G$66,6,0)</f>
        <v>0</v>
      </c>
      <c r="H40" s="14">
        <f>VLOOKUP(B40,[2]Sheet1!$B$16:$H$66,7,0)</f>
        <v>5515788.3799999999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5515788.3799999999</v>
      </c>
      <c r="L40" s="32">
        <f>VLOOKUP(B40,[2]Sheet1!$B$16:$L$66,11,0)</f>
        <v>543970537.03999996</v>
      </c>
      <c r="M40" s="28">
        <f>L40/$L$67</f>
        <v>4.0654928069919075E-4</v>
      </c>
      <c r="N40" s="1"/>
    </row>
    <row r="41" spans="1:14" x14ac:dyDescent="0.25">
      <c r="A41" s="10">
        <f t="shared" si="0"/>
        <v>26</v>
      </c>
      <c r="B41" s="11" t="s">
        <v>13</v>
      </c>
      <c r="C41" s="27" t="s">
        <v>84</v>
      </c>
      <c r="D41" s="12" t="s">
        <v>2</v>
      </c>
      <c r="E41" s="13"/>
      <c r="F41" s="13"/>
      <c r="G41" s="36">
        <f>VLOOKUP(B41,[2]Sheet1!$B$16:$G$66,6,0)</f>
        <v>0</v>
      </c>
      <c r="H41" s="14">
        <f>VLOOKUP(B41,[2]Sheet1!$B$16:$H$66,7,0)</f>
        <v>8614637.629999999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8614637.629999999</v>
      </c>
      <c r="L41" s="32">
        <f>VLOOKUP(B41,[2]Sheet1!$B$16:$L$66,11,0)</f>
        <v>468110189.30000001</v>
      </c>
      <c r="M41" s="28">
        <f>L41/$L$67</f>
        <v>3.4985325084597904E-4</v>
      </c>
      <c r="N41" s="1"/>
    </row>
    <row r="42" spans="1:14" x14ac:dyDescent="0.25">
      <c r="A42" s="10">
        <v>27</v>
      </c>
      <c r="B42" s="11" t="s">
        <v>23</v>
      </c>
      <c r="C42" s="27" t="s">
        <v>80</v>
      </c>
      <c r="D42" s="12" t="s">
        <v>2</v>
      </c>
      <c r="E42" s="13" t="s">
        <v>2</v>
      </c>
      <c r="F42" s="13" t="s">
        <v>2</v>
      </c>
      <c r="G42" s="36">
        <f>VLOOKUP(B42,[2]Sheet1!$B$16:$G$66,6,0)</f>
        <v>0</v>
      </c>
      <c r="H42" s="14">
        <f>VLOOKUP(B42,[2]Sheet1!$B$16:$H$66,7,0)</f>
        <v>976770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976770</v>
      </c>
      <c r="L42" s="32">
        <f>VLOOKUP(B42,[2]Sheet1!$B$16:$L$66,11,0)</f>
        <v>450738435.79000002</v>
      </c>
      <c r="M42" s="28">
        <f>L42/$L$67</f>
        <v>3.3687005890252491E-4</v>
      </c>
      <c r="N42" s="1"/>
    </row>
    <row r="43" spans="1:14" x14ac:dyDescent="0.25">
      <c r="A43" s="10">
        <f t="shared" si="0"/>
        <v>28</v>
      </c>
      <c r="B43" s="11" t="s">
        <v>19</v>
      </c>
      <c r="C43" s="27" t="s">
        <v>94</v>
      </c>
      <c r="D43" s="12" t="s">
        <v>2</v>
      </c>
      <c r="E43" s="13"/>
      <c r="F43" s="13"/>
      <c r="G43" s="36">
        <f>VLOOKUP(B43,[2]Sheet1!$B$16:$G$66,6,0)</f>
        <v>0</v>
      </c>
      <c r="H43" s="14">
        <f>VLOOKUP(B43,[2]Sheet1!$B$16:$H$66,7,0)</f>
        <v>99858800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99858800</v>
      </c>
      <c r="L43" s="32">
        <f>VLOOKUP(B43,[2]Sheet1!$B$16:$L$66,11,0)</f>
        <v>364561386</v>
      </c>
      <c r="M43" s="28">
        <f>L43/$L$67</f>
        <v>2.7246359711960189E-4</v>
      </c>
      <c r="N43" s="1"/>
    </row>
    <row r="44" spans="1:14" x14ac:dyDescent="0.25">
      <c r="A44" s="10">
        <f t="shared" si="0"/>
        <v>29</v>
      </c>
      <c r="B44" s="11" t="s">
        <v>42</v>
      </c>
      <c r="C44" s="27" t="s">
        <v>42</v>
      </c>
      <c r="D44" s="12" t="s">
        <v>2</v>
      </c>
      <c r="E44" s="13"/>
      <c r="F44" s="13"/>
      <c r="G44" s="36">
        <f>VLOOKUP(B44,[2]Sheet1!$B$16:$G$66,6,0)</f>
        <v>0</v>
      </c>
      <c r="H44" s="14">
        <f>VLOOKUP(B44,[2]Sheet1!$B$16:$H$66,7,0)</f>
        <v>3520780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3520780</v>
      </c>
      <c r="L44" s="32">
        <f>VLOOKUP(B44,[2]Sheet1!$B$16:$L$66,11,0)</f>
        <v>315681430.88</v>
      </c>
      <c r="M44" s="28">
        <f>L44/$L$67</f>
        <v>2.3593200351017916E-4</v>
      </c>
      <c r="N44" s="1"/>
    </row>
    <row r="45" spans="1:14" x14ac:dyDescent="0.25">
      <c r="A45" s="10">
        <f t="shared" si="0"/>
        <v>30</v>
      </c>
      <c r="B45" s="11" t="s">
        <v>27</v>
      </c>
      <c r="C45" s="27" t="s">
        <v>99</v>
      </c>
      <c r="D45" s="12" t="s">
        <v>2</v>
      </c>
      <c r="E45" s="13"/>
      <c r="F45" s="13"/>
      <c r="G45" s="36">
        <f>VLOOKUP(B45,[2]Sheet1!$B$16:$G$66,6,0)</f>
        <v>0</v>
      </c>
      <c r="H45" s="14">
        <f>VLOOKUP(B45,[2]Sheet1!$B$16:$H$66,7,0)</f>
        <v>4539217.88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4539217.88</v>
      </c>
      <c r="L45" s="32">
        <f>VLOOKUP(B45,[2]Sheet1!$B$16:$L$66,11,0)</f>
        <v>277499759.96000004</v>
      </c>
      <c r="M45" s="28">
        <f>L45/$L$67</f>
        <v>2.0739602629919694E-4</v>
      </c>
      <c r="N45" s="1"/>
    </row>
    <row r="46" spans="1:14" x14ac:dyDescent="0.25">
      <c r="A46" s="10">
        <f t="shared" si="0"/>
        <v>31</v>
      </c>
      <c r="B46" s="11" t="s">
        <v>41</v>
      </c>
      <c r="C46" s="27" t="s">
        <v>102</v>
      </c>
      <c r="D46" s="12" t="s">
        <v>2</v>
      </c>
      <c r="E46" s="13" t="s">
        <v>2</v>
      </c>
      <c r="F46" s="13" t="s">
        <v>2</v>
      </c>
      <c r="G46" s="36">
        <f>VLOOKUP(B46,[2]Sheet1!$B$16:$G$66,6,0)</f>
        <v>0</v>
      </c>
      <c r="H46" s="14">
        <f>VLOOKUP(B46,[2]Sheet1!$B$16:$H$66,7,0)</f>
        <v>13253363.460000001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13253363.460000001</v>
      </c>
      <c r="L46" s="32">
        <f>VLOOKUP(B46,[2]Sheet1!$B$16:$L$66,11,0)</f>
        <v>270920983.94</v>
      </c>
      <c r="M46" s="28">
        <f>L46/$L$67</f>
        <v>2.0247922203004323E-4</v>
      </c>
      <c r="N46" s="1"/>
    </row>
    <row r="47" spans="1:14" x14ac:dyDescent="0.25">
      <c r="A47" s="10">
        <f t="shared" si="0"/>
        <v>32</v>
      </c>
      <c r="B47" s="11" t="s">
        <v>22</v>
      </c>
      <c r="C47" s="27" t="s">
        <v>82</v>
      </c>
      <c r="D47" s="12" t="s">
        <v>2</v>
      </c>
      <c r="E47" s="13"/>
      <c r="F47" s="13"/>
      <c r="G47" s="36">
        <f>VLOOKUP(B47,[2]Sheet1!$B$16:$G$66,6,0)</f>
        <v>0</v>
      </c>
      <c r="H47" s="14">
        <f>VLOOKUP(B47,[2]Sheet1!$B$16:$H$66,7,0)</f>
        <v>5855842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5855842</v>
      </c>
      <c r="L47" s="32">
        <f>VLOOKUP(B47,[2]Sheet1!$B$16:$L$66,11,0)</f>
        <v>259265920.63000003</v>
      </c>
      <c r="M47" s="28">
        <f>L47/$L$67</f>
        <v>1.9376853407446451E-4</v>
      </c>
      <c r="N47" s="1"/>
    </row>
    <row r="48" spans="1:14" x14ac:dyDescent="0.25">
      <c r="A48" s="10">
        <f t="shared" si="0"/>
        <v>33</v>
      </c>
      <c r="B48" s="11" t="s">
        <v>29</v>
      </c>
      <c r="C48" s="27" t="s">
        <v>90</v>
      </c>
      <c r="D48" s="12" t="s">
        <v>2</v>
      </c>
      <c r="E48" s="13"/>
      <c r="F48" s="13"/>
      <c r="G48" s="36">
        <f>VLOOKUP(B48,[2]Sheet1!$B$16:$G$66,6,0)</f>
        <v>0</v>
      </c>
      <c r="H48" s="14">
        <f>VLOOKUP(B48,[2]Sheet1!$B$16:$H$66,7,0)</f>
        <v>3698670.6799999997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3698670.6799999997</v>
      </c>
      <c r="L48" s="32">
        <f>VLOOKUP(B48,[2]Sheet1!$B$16:$L$66,11,0)</f>
        <v>230834682.37</v>
      </c>
      <c r="M48" s="28">
        <f>L48/$L$67</f>
        <v>1.7251977393593448E-4</v>
      </c>
    </row>
    <row r="49" spans="1:14" x14ac:dyDescent="0.25">
      <c r="A49" s="10">
        <f t="shared" ref="A49:A64" si="1">+A48+1</f>
        <v>34</v>
      </c>
      <c r="B49" s="11" t="s">
        <v>38</v>
      </c>
      <c r="C49" s="27" t="s">
        <v>95</v>
      </c>
      <c r="D49" s="12" t="s">
        <v>2</v>
      </c>
      <c r="E49" s="13"/>
      <c r="F49" s="13"/>
      <c r="G49" s="36">
        <f>VLOOKUP(B49,[2]Sheet1!$B$16:$G$66,6,0)</f>
        <v>0</v>
      </c>
      <c r="H49" s="14">
        <f>VLOOKUP(B49,[2]Sheet1!$B$16:$H$66,7,0)</f>
        <v>11762500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11762500</v>
      </c>
      <c r="L49" s="32">
        <f>VLOOKUP(B49,[2]Sheet1!$B$16:$L$66,11,0)</f>
        <v>219918097.90000001</v>
      </c>
      <c r="M49" s="28">
        <f>L49/$L$67</f>
        <v>1.643610056538867E-4</v>
      </c>
    </row>
    <row r="50" spans="1:14" s="16" customFormat="1" x14ac:dyDescent="0.25">
      <c r="A50" s="10">
        <f t="shared" si="1"/>
        <v>35</v>
      </c>
      <c r="B50" s="11" t="s">
        <v>17</v>
      </c>
      <c r="C50" s="27" t="s">
        <v>110</v>
      </c>
      <c r="D50" s="12" t="s">
        <v>2</v>
      </c>
      <c r="E50" s="13"/>
      <c r="F50" s="13"/>
      <c r="G50" s="36">
        <f>VLOOKUP(B50,[2]Sheet1!$B$16:$G$66,6,0)</f>
        <v>0</v>
      </c>
      <c r="H50" s="14">
        <f>VLOOKUP(B50,[2]Sheet1!$B$16:$H$66,7,0)</f>
        <v>5065700.5999999996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5065700.5999999996</v>
      </c>
      <c r="L50" s="32">
        <f>VLOOKUP(B50,[2]Sheet1!$B$16:$L$66,11,0)</f>
        <v>213315016.38</v>
      </c>
      <c r="M50" s="28">
        <f>L50/$L$67</f>
        <v>1.5942603609292181E-4</v>
      </c>
      <c r="N50" s="15"/>
    </row>
    <row r="51" spans="1:14" x14ac:dyDescent="0.25">
      <c r="A51" s="10">
        <f t="shared" si="1"/>
        <v>36</v>
      </c>
      <c r="B51" s="11" t="s">
        <v>30</v>
      </c>
      <c r="C51" s="27" t="s">
        <v>91</v>
      </c>
      <c r="D51" s="12" t="s">
        <v>2</v>
      </c>
      <c r="E51" s="13"/>
      <c r="F51" s="13"/>
      <c r="G51" s="36">
        <f>VLOOKUP(B51,[2]Sheet1!$B$16:$G$66,6,0)</f>
        <v>0</v>
      </c>
      <c r="H51" s="14">
        <f>VLOOKUP(B51,[2]Sheet1!$B$16:$H$66,7,0)</f>
        <v>2860036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2860036</v>
      </c>
      <c r="L51" s="32">
        <f>VLOOKUP(B51,[2]Sheet1!$B$16:$L$66,11,0)</f>
        <v>183720465.92000002</v>
      </c>
      <c r="M51" s="28">
        <f>L51/$L$67</f>
        <v>1.3730784699466893E-4</v>
      </c>
    </row>
    <row r="52" spans="1:14" x14ac:dyDescent="0.25">
      <c r="A52" s="10">
        <f t="shared" si="1"/>
        <v>37</v>
      </c>
      <c r="B52" s="11" t="s">
        <v>28</v>
      </c>
      <c r="C52" s="27" t="s">
        <v>93</v>
      </c>
      <c r="D52" s="12" t="s">
        <v>2</v>
      </c>
      <c r="E52" s="13"/>
      <c r="F52" s="13"/>
      <c r="G52" s="36">
        <f>VLOOKUP(B52,[2]Sheet1!$B$16:$G$66,6,0)</f>
        <v>0</v>
      </c>
      <c r="H52" s="14">
        <f>VLOOKUP(B52,[2]Sheet1!$B$16:$H$66,7,0)</f>
        <v>7368952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7368952</v>
      </c>
      <c r="L52" s="32">
        <f>VLOOKUP(B52,[2]Sheet1!$B$16:$L$66,11,0)</f>
        <v>84360887.75999999</v>
      </c>
      <c r="M52" s="28">
        <f>L52/$L$67</f>
        <v>6.3049110020918658E-5</v>
      </c>
    </row>
    <row r="53" spans="1:14" x14ac:dyDescent="0.25">
      <c r="A53" s="10">
        <f t="shared" si="1"/>
        <v>38</v>
      </c>
      <c r="B53" s="11" t="s">
        <v>31</v>
      </c>
      <c r="C53" s="27" t="s">
        <v>79</v>
      </c>
      <c r="D53" s="12" t="s">
        <v>2</v>
      </c>
      <c r="E53" s="13"/>
      <c r="F53" s="13"/>
      <c r="G53" s="36">
        <f>VLOOKUP(B53,[2]Sheet1!$B$16:$G$66,6,0)</f>
        <v>0</v>
      </c>
      <c r="H53" s="14">
        <f>VLOOKUP(B53,[2]Sheet1!$B$16:$H$66,7,0)</f>
        <v>0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0</v>
      </c>
      <c r="L53" s="32">
        <f>VLOOKUP(B53,[2]Sheet1!$B$16:$L$66,11,0)</f>
        <v>70915664.700000003</v>
      </c>
      <c r="M53" s="28">
        <f>L53/$L$67</f>
        <v>5.300050372391764E-5</v>
      </c>
    </row>
    <row r="54" spans="1:14" x14ac:dyDescent="0.25">
      <c r="A54" s="10">
        <f t="shared" si="1"/>
        <v>39</v>
      </c>
      <c r="B54" s="11" t="s">
        <v>14</v>
      </c>
      <c r="C54" s="27" t="s">
        <v>86</v>
      </c>
      <c r="D54" s="12" t="s">
        <v>2</v>
      </c>
      <c r="E54" s="13" t="s">
        <v>2</v>
      </c>
      <c r="F54" s="13" t="s">
        <v>2</v>
      </c>
      <c r="G54" s="36">
        <f>VLOOKUP(B54,[2]Sheet1!$B$16:$G$66,6,0)</f>
        <v>0</v>
      </c>
      <c r="H54" s="14">
        <f>VLOOKUP(B54,[2]Sheet1!$B$16:$H$66,7,0)</f>
        <v>899075.36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899075.36</v>
      </c>
      <c r="L54" s="32">
        <f>VLOOKUP(B54,[2]Sheet1!$B$16:$L$66,11,0)</f>
        <v>59066315.939999998</v>
      </c>
      <c r="M54" s="28">
        <f>L54/$L$67</f>
        <v>4.4144611929951572E-5</v>
      </c>
    </row>
    <row r="55" spans="1:14" x14ac:dyDescent="0.25">
      <c r="A55" s="10">
        <f t="shared" si="1"/>
        <v>40</v>
      </c>
      <c r="B55" s="11" t="s">
        <v>107</v>
      </c>
      <c r="C55" s="27" t="s">
        <v>118</v>
      </c>
      <c r="D55" s="12" t="s">
        <v>2</v>
      </c>
      <c r="E55" s="13"/>
      <c r="F55" s="13" t="s">
        <v>2</v>
      </c>
      <c r="G55" s="36">
        <f>VLOOKUP(B55,[2]Sheet1!$B$16:$G$66,6,0)</f>
        <v>0</v>
      </c>
      <c r="H55" s="14">
        <f>VLOOKUP(B55,[2]Sheet1!$B$16:$H$66,7,0)</f>
        <v>12960.5</v>
      </c>
      <c r="I55" s="14">
        <v>0</v>
      </c>
      <c r="J55" s="14">
        <f>VLOOKUP(B55,[2]Sheet1!$B$16:$J$66,9,0)</f>
        <v>0</v>
      </c>
      <c r="K55" s="32">
        <f>VLOOKUP(B55,[2]Sheet1!$B$16:$K$66,10,0)</f>
        <v>12960.5</v>
      </c>
      <c r="L55" s="32">
        <f>VLOOKUP(B55,[2]Sheet1!$B$16:$L$66,11,0)</f>
        <v>50296941.269999996</v>
      </c>
      <c r="M55" s="28">
        <f>L55/$L$67</f>
        <v>3.7590611811360509E-5</v>
      </c>
    </row>
    <row r="56" spans="1:14" x14ac:dyDescent="0.25">
      <c r="A56" s="10">
        <f t="shared" si="1"/>
        <v>41</v>
      </c>
      <c r="B56" s="11" t="s">
        <v>63</v>
      </c>
      <c r="C56" s="27" t="s">
        <v>64</v>
      </c>
      <c r="D56" s="12" t="s">
        <v>2</v>
      </c>
      <c r="E56" s="13"/>
      <c r="F56" s="13"/>
      <c r="G56" s="36">
        <f>VLOOKUP(B56,[2]Sheet1!$B$16:$G$66,6,0)</f>
        <v>0</v>
      </c>
      <c r="H56" s="14">
        <f>VLOOKUP(B56,[2]Sheet1!$B$16:$H$66,7,0)</f>
        <v>5064988.6899999995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5064988.6899999995</v>
      </c>
      <c r="L56" s="32">
        <f>VLOOKUP(B56,[2]Sheet1!$B$16:$L$66,11,0)</f>
        <v>44713617.469999999</v>
      </c>
      <c r="M56" s="28">
        <f>L56/$L$67</f>
        <v>3.3417782365206591E-5</v>
      </c>
    </row>
    <row r="57" spans="1:14" x14ac:dyDescent="0.25">
      <c r="A57" s="10">
        <f t="shared" si="1"/>
        <v>42</v>
      </c>
      <c r="B57" s="11" t="s">
        <v>32</v>
      </c>
      <c r="C57" s="27" t="s">
        <v>97</v>
      </c>
      <c r="D57" s="12" t="s">
        <v>2</v>
      </c>
      <c r="E57" s="13"/>
      <c r="F57" s="13"/>
      <c r="G57" s="36">
        <f>VLOOKUP(B57,[2]Sheet1!$B$16:$G$66,6,0)</f>
        <v>0</v>
      </c>
      <c r="H57" s="14">
        <f>VLOOKUP(B57,[2]Sheet1!$B$16:$H$66,7,0)</f>
        <v>226000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226000</v>
      </c>
      <c r="L57" s="32">
        <f>VLOOKUP(B57,[2]Sheet1!$B$16:$L$66,11,0)</f>
        <v>41400273.779999994</v>
      </c>
      <c r="M57" s="28">
        <f>L57/$L$67</f>
        <v>3.0941476385091254E-5</v>
      </c>
    </row>
    <row r="58" spans="1:14" x14ac:dyDescent="0.25">
      <c r="A58" s="10">
        <v>43</v>
      </c>
      <c r="B58" s="11" t="s">
        <v>20</v>
      </c>
      <c r="C58" s="27" t="s">
        <v>74</v>
      </c>
      <c r="D58" s="12" t="s">
        <v>2</v>
      </c>
      <c r="E58" s="13"/>
      <c r="F58" s="13"/>
      <c r="G58" s="36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36077420.219999999</v>
      </c>
      <c r="M58" s="28">
        <f>L58/$L$67</f>
        <v>2.6963315549652477E-5</v>
      </c>
    </row>
    <row r="59" spans="1:14" x14ac:dyDescent="0.25">
      <c r="A59" s="10">
        <f t="shared" si="1"/>
        <v>44</v>
      </c>
      <c r="B59" s="11" t="s">
        <v>37</v>
      </c>
      <c r="C59" s="27" t="s">
        <v>101</v>
      </c>
      <c r="D59" s="12" t="s">
        <v>2</v>
      </c>
      <c r="E59" s="13"/>
      <c r="F59" s="13"/>
      <c r="G59" s="36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26705733.670000002</v>
      </c>
      <c r="M59" s="28">
        <f>L59/$L$67</f>
        <v>1.9959163364181056E-5</v>
      </c>
    </row>
    <row r="60" spans="1:14" x14ac:dyDescent="0.25">
      <c r="A60" s="10">
        <v>45</v>
      </c>
      <c r="B60" s="11" t="s">
        <v>34</v>
      </c>
      <c r="C60" s="27" t="s">
        <v>89</v>
      </c>
      <c r="D60" s="12" t="s">
        <v>2</v>
      </c>
      <c r="E60" s="13"/>
      <c r="F60" s="13"/>
      <c r="G60" s="36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155800</v>
      </c>
      <c r="M60" s="28">
        <f>L60/$L$67</f>
        <v>1.1644082467701058E-7</v>
      </c>
    </row>
    <row r="61" spans="1:14" x14ac:dyDescent="0.25">
      <c r="A61" s="10">
        <f t="shared" si="1"/>
        <v>46</v>
      </c>
      <c r="B61" s="11" t="s">
        <v>60</v>
      </c>
      <c r="C61" s="27" t="s">
        <v>96</v>
      </c>
      <c r="D61" s="12" t="s">
        <v>2</v>
      </c>
      <c r="E61" s="13"/>
      <c r="F61" s="13"/>
      <c r="G61" s="36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25</v>
      </c>
      <c r="C62" s="27" t="s">
        <v>98</v>
      </c>
      <c r="D62" s="12" t="s">
        <v>2</v>
      </c>
      <c r="E62" s="13" t="s">
        <v>2</v>
      </c>
      <c r="F62" s="13" t="s">
        <v>2</v>
      </c>
      <c r="G62" s="36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v>0</v>
      </c>
    </row>
    <row r="63" spans="1:14" x14ac:dyDescent="0.25">
      <c r="A63" s="10">
        <f t="shared" si="1"/>
        <v>48</v>
      </c>
      <c r="B63" s="11" t="s">
        <v>26</v>
      </c>
      <c r="C63" s="27" t="s">
        <v>117</v>
      </c>
      <c r="D63" s="12" t="s">
        <v>2</v>
      </c>
      <c r="E63" s="13"/>
      <c r="F63" s="13"/>
      <c r="G63" s="36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f>L63/$L$67</f>
        <v>0</v>
      </c>
    </row>
    <row r="64" spans="1:14" x14ac:dyDescent="0.25">
      <c r="A64" s="10">
        <f t="shared" si="1"/>
        <v>49</v>
      </c>
      <c r="B64" s="11" t="s">
        <v>62</v>
      </c>
      <c r="C64" s="27" t="s">
        <v>83</v>
      </c>
      <c r="D64" s="12" t="s">
        <v>2</v>
      </c>
      <c r="E64" s="13"/>
      <c r="F64" s="13"/>
      <c r="G64" s="36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43</v>
      </c>
      <c r="C65" s="27" t="s">
        <v>43</v>
      </c>
      <c r="D65" s="12" t="s">
        <v>2</v>
      </c>
      <c r="E65" s="13"/>
      <c r="F65" s="13"/>
      <c r="G65" s="36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36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3" t="s">
        <v>51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5">
        <v>12000000000</v>
      </c>
      <c r="H67" s="33">
        <v>17551400186.18</v>
      </c>
      <c r="I67" s="29">
        <f>SUM(I16:I66)</f>
        <v>0</v>
      </c>
      <c r="J67" s="33">
        <v>10576408880</v>
      </c>
      <c r="K67" s="34">
        <v>40127809066.18</v>
      </c>
      <c r="L67" s="29">
        <v>1338018692603.4395</v>
      </c>
      <c r="M67" s="30">
        <f>SUM(M16:M66)</f>
        <v>1.0000000000000004</v>
      </c>
      <c r="N67" s="17"/>
    </row>
    <row r="68" spans="1:14" x14ac:dyDescent="0.25">
      <c r="K68" s="19" t="s">
        <v>106</v>
      </c>
      <c r="M68" s="18"/>
      <c r="N68" s="17"/>
    </row>
    <row r="69" spans="1:14" ht="27.6" customHeight="1" x14ac:dyDescent="0.25">
      <c r="B69" s="42" t="s">
        <v>52</v>
      </c>
      <c r="C69" s="42"/>
      <c r="D69" s="7"/>
      <c r="E69" s="7"/>
      <c r="F69" s="7"/>
      <c r="G69" s="7"/>
      <c r="I69" s="20"/>
      <c r="K69" s="18"/>
      <c r="L69" s="1" t="s">
        <v>106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106</v>
      </c>
      <c r="I70" s="20">
        <f>SUM(I16:I66)</f>
        <v>0</v>
      </c>
      <c r="J70" s="18" t="s">
        <v>106</v>
      </c>
      <c r="K70" s="18" t="s">
        <v>106</v>
      </c>
      <c r="L70" s="18" t="s">
        <v>106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2023-08-10T06:54:45Z</cp:lastPrinted>
  <dcterms:created xsi:type="dcterms:W3CDTF">2017-06-09T07:51:20Z</dcterms:created>
  <dcterms:modified xsi:type="dcterms:W3CDTF">2023-12-13T09:08:14Z</dcterms:modified>
</cp:coreProperties>
</file>