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  <sheet name="Sheet2" sheetId="5" r:id="rId3"/>
  </sheets>
  <externalReferences>
    <externalReference r:id="rId4"/>
    <externalReference r:id="rId5"/>
  </externalReferences>
  <definedNames>
    <definedName name="_xlnm._FilterDatabase" localSheetId="1" hidden="1">Sheet1!$E$15:$F$67</definedName>
    <definedName name="_xlnm.Print_Area" localSheetId="1">Sheet1!$A$1:$N$70</definedName>
  </definedNames>
  <calcPr calcId="152511"/>
</workbook>
</file>

<file path=xl/calcChain.xml><?xml version="1.0" encoding="utf-8"?>
<calcChain xmlns="http://schemas.openxmlformats.org/spreadsheetml/2006/main">
  <c r="M20" i="1" l="1"/>
  <c r="M17" i="1"/>
  <c r="M18" i="1"/>
  <c r="M19" i="1"/>
  <c r="M23" i="1"/>
  <c r="M22" i="1"/>
  <c r="M24" i="1"/>
  <c r="M21" i="1"/>
  <c r="M25" i="1"/>
  <c r="M28" i="1"/>
  <c r="M31" i="1"/>
  <c r="M27" i="1"/>
  <c r="M29" i="1"/>
  <c r="M32" i="1"/>
  <c r="M30" i="1"/>
  <c r="M26" i="1"/>
  <c r="M44" i="1"/>
  <c r="M56" i="1"/>
  <c r="M34" i="1"/>
  <c r="M39" i="1"/>
  <c r="M37" i="1"/>
  <c r="M43" i="1"/>
  <c r="M41" i="1"/>
  <c r="M61" i="1"/>
  <c r="M35" i="1"/>
  <c r="M45" i="1"/>
  <c r="M40" i="1"/>
  <c r="M58" i="1"/>
  <c r="M46" i="1"/>
  <c r="M47" i="1"/>
  <c r="M49" i="1"/>
  <c r="M51" i="1"/>
  <c r="M38" i="1"/>
  <c r="M33" i="1"/>
  <c r="M59" i="1"/>
  <c r="M36" i="1"/>
  <c r="M57" i="1"/>
  <c r="M55" i="1"/>
  <c r="M50" i="1"/>
  <c r="M42" i="1"/>
  <c r="M52" i="1"/>
  <c r="M54" i="1"/>
  <c r="M53" i="1"/>
  <c r="M62" i="1"/>
  <c r="M48" i="1"/>
  <c r="M63" i="1"/>
  <c r="M64" i="1"/>
  <c r="M60" i="1"/>
  <c r="M66" i="1"/>
  <c r="M16" i="1"/>
  <c r="D295" i="5"/>
  <c r="L20" i="1"/>
  <c r="L17" i="1"/>
  <c r="L18" i="1"/>
  <c r="L19" i="1"/>
  <c r="L23" i="1"/>
  <c r="L22" i="1"/>
  <c r="L24" i="1"/>
  <c r="L21" i="1"/>
  <c r="L25" i="1"/>
  <c r="L28" i="1"/>
  <c r="L31" i="1"/>
  <c r="L27" i="1"/>
  <c r="L29" i="1"/>
  <c r="L32" i="1"/>
  <c r="L30" i="1"/>
  <c r="L26" i="1"/>
  <c r="L44" i="1"/>
  <c r="L56" i="1"/>
  <c r="L34" i="1"/>
  <c r="L39" i="1"/>
  <c r="L37" i="1"/>
  <c r="L43" i="1"/>
  <c r="L41" i="1"/>
  <c r="L61" i="1"/>
  <c r="L35" i="1"/>
  <c r="L45" i="1"/>
  <c r="L40" i="1"/>
  <c r="L58" i="1"/>
  <c r="L46" i="1"/>
  <c r="L47" i="1"/>
  <c r="L49" i="1"/>
  <c r="L51" i="1"/>
  <c r="L38" i="1"/>
  <c r="L33" i="1"/>
  <c r="L59" i="1"/>
  <c r="L36" i="1"/>
  <c r="L57" i="1"/>
  <c r="L55" i="1"/>
  <c r="L50" i="1"/>
  <c r="L42" i="1"/>
  <c r="L52" i="1"/>
  <c r="L54" i="1"/>
  <c r="L53" i="1"/>
  <c r="L62" i="1"/>
  <c r="L48" i="1"/>
  <c r="L63" i="1"/>
  <c r="L64" i="1"/>
  <c r="L60" i="1"/>
  <c r="L66" i="1"/>
  <c r="L16" i="1"/>
  <c r="H282" i="5"/>
  <c r="K20" i="1"/>
  <c r="K17" i="1"/>
  <c r="K18" i="1"/>
  <c r="K19" i="1"/>
  <c r="K23" i="1"/>
  <c r="K22" i="1"/>
  <c r="K24" i="1"/>
  <c r="K21" i="1"/>
  <c r="K25" i="1"/>
  <c r="K28" i="1"/>
  <c r="K31" i="1"/>
  <c r="K27" i="1"/>
  <c r="K29" i="1"/>
  <c r="K32" i="1"/>
  <c r="K30" i="1"/>
  <c r="K26" i="1"/>
  <c r="K44" i="1"/>
  <c r="K56" i="1"/>
  <c r="K34" i="1"/>
  <c r="K39" i="1"/>
  <c r="K37" i="1"/>
  <c r="K43" i="1"/>
  <c r="K41" i="1"/>
  <c r="K61" i="1"/>
  <c r="K35" i="1"/>
  <c r="K45" i="1"/>
  <c r="K40" i="1"/>
  <c r="K58" i="1"/>
  <c r="K46" i="1"/>
  <c r="K47" i="1"/>
  <c r="K49" i="1"/>
  <c r="K51" i="1"/>
  <c r="K38" i="1"/>
  <c r="K33" i="1"/>
  <c r="K59" i="1"/>
  <c r="K36" i="1"/>
  <c r="K57" i="1"/>
  <c r="K55" i="1"/>
  <c r="K50" i="1"/>
  <c r="K42" i="1"/>
  <c r="K52" i="1"/>
  <c r="K54" i="1"/>
  <c r="K53" i="1"/>
  <c r="K62" i="1"/>
  <c r="K48" i="1"/>
  <c r="K63" i="1"/>
  <c r="K64" i="1"/>
  <c r="K60" i="1"/>
  <c r="K66" i="1"/>
  <c r="K16" i="1"/>
  <c r="F278" i="5"/>
  <c r="J20" i="1"/>
  <c r="J17" i="1"/>
  <c r="J18" i="1"/>
  <c r="J19" i="1"/>
  <c r="J23" i="1"/>
  <c r="J22" i="1"/>
  <c r="J24" i="1"/>
  <c r="J21" i="1"/>
  <c r="J25" i="1"/>
  <c r="J28" i="1"/>
  <c r="J31" i="1"/>
  <c r="J27" i="1"/>
  <c r="J29" i="1"/>
  <c r="J32" i="1"/>
  <c r="J30" i="1"/>
  <c r="J26" i="1"/>
  <c r="J44" i="1"/>
  <c r="J56" i="1"/>
  <c r="J34" i="1"/>
  <c r="J39" i="1"/>
  <c r="J37" i="1"/>
  <c r="J43" i="1"/>
  <c r="J41" i="1"/>
  <c r="J61" i="1"/>
  <c r="J35" i="1"/>
  <c r="J45" i="1"/>
  <c r="J40" i="1"/>
  <c r="J58" i="1"/>
  <c r="J46" i="1"/>
  <c r="J47" i="1"/>
  <c r="J49" i="1"/>
  <c r="J51" i="1"/>
  <c r="J38" i="1"/>
  <c r="J33" i="1"/>
  <c r="J59" i="1"/>
  <c r="J36" i="1"/>
  <c r="J57" i="1"/>
  <c r="J55" i="1"/>
  <c r="J50" i="1"/>
  <c r="J42" i="1"/>
  <c r="J52" i="1"/>
  <c r="J54" i="1"/>
  <c r="J53" i="1"/>
  <c r="J62" i="1"/>
  <c r="J48" i="1"/>
  <c r="J63" i="1"/>
  <c r="J64" i="1"/>
  <c r="J60" i="1"/>
  <c r="J66" i="1"/>
  <c r="J16" i="1"/>
  <c r="I20" i="1"/>
  <c r="I17" i="1"/>
  <c r="I18" i="1"/>
  <c r="I19" i="1"/>
  <c r="I23" i="1"/>
  <c r="I22" i="1"/>
  <c r="I24" i="1"/>
  <c r="I21" i="1"/>
  <c r="I25" i="1"/>
  <c r="I28" i="1"/>
  <c r="I31" i="1"/>
  <c r="I27" i="1"/>
  <c r="I29" i="1"/>
  <c r="I32" i="1"/>
  <c r="I30" i="1"/>
  <c r="I26" i="1"/>
  <c r="I44" i="1"/>
  <c r="I56" i="1"/>
  <c r="I34" i="1"/>
  <c r="I39" i="1"/>
  <c r="I37" i="1"/>
  <c r="I43" i="1"/>
  <c r="I41" i="1"/>
  <c r="I61" i="1"/>
  <c r="I35" i="1"/>
  <c r="I45" i="1"/>
  <c r="I40" i="1"/>
  <c r="I58" i="1"/>
  <c r="I46" i="1"/>
  <c r="I47" i="1"/>
  <c r="I49" i="1"/>
  <c r="I51" i="1"/>
  <c r="I38" i="1"/>
  <c r="I33" i="1"/>
  <c r="I59" i="1"/>
  <c r="I36" i="1"/>
  <c r="I57" i="1"/>
  <c r="I55" i="1"/>
  <c r="I50" i="1"/>
  <c r="I42" i="1"/>
  <c r="I52" i="1"/>
  <c r="I54" i="1"/>
  <c r="I53" i="1"/>
  <c r="I62" i="1"/>
  <c r="I48" i="1"/>
  <c r="I63" i="1"/>
  <c r="I64" i="1"/>
  <c r="I60" i="1"/>
  <c r="I66" i="1"/>
  <c r="I16" i="1"/>
  <c r="D229" i="5"/>
  <c r="G20" i="1"/>
  <c r="G17" i="1"/>
  <c r="G18" i="1"/>
  <c r="G19" i="1"/>
  <c r="G23" i="1"/>
  <c r="G22" i="1"/>
  <c r="G24" i="1"/>
  <c r="G21" i="1"/>
  <c r="G25" i="1"/>
  <c r="G28" i="1"/>
  <c r="G31" i="1"/>
  <c r="G27" i="1"/>
  <c r="G29" i="1"/>
  <c r="G32" i="1"/>
  <c r="G30" i="1"/>
  <c r="G26" i="1"/>
  <c r="G44" i="1"/>
  <c r="G56" i="1"/>
  <c r="G34" i="1"/>
  <c r="G39" i="1"/>
  <c r="G37" i="1"/>
  <c r="G43" i="1"/>
  <c r="G41" i="1"/>
  <c r="G61" i="1"/>
  <c r="G35" i="1"/>
  <c r="G45" i="1"/>
  <c r="G40" i="1"/>
  <c r="G58" i="1"/>
  <c r="G46" i="1"/>
  <c r="G47" i="1"/>
  <c r="G49" i="1"/>
  <c r="G51" i="1"/>
  <c r="G38" i="1"/>
  <c r="G33" i="1"/>
  <c r="G59" i="1"/>
  <c r="G36" i="1"/>
  <c r="G57" i="1"/>
  <c r="G55" i="1"/>
  <c r="G50" i="1"/>
  <c r="G42" i="1"/>
  <c r="G52" i="1"/>
  <c r="G54" i="1"/>
  <c r="G53" i="1"/>
  <c r="G62" i="1"/>
  <c r="G48" i="1"/>
  <c r="G63" i="1"/>
  <c r="G64" i="1"/>
  <c r="G60" i="1"/>
  <c r="G66" i="1"/>
  <c r="G16" i="1"/>
  <c r="H188" i="5" l="1"/>
  <c r="F148" i="5"/>
  <c r="D100" i="5"/>
  <c r="B58" i="5"/>
  <c r="M67" i="1" l="1"/>
  <c r="H23" i="1"/>
  <c r="H18" i="1"/>
  <c r="H17" i="1"/>
  <c r="H32" i="1"/>
  <c r="H16" i="1"/>
  <c r="H28" i="1"/>
  <c r="H62" i="1"/>
  <c r="H35" i="1"/>
  <c r="H21" i="1"/>
  <c r="H25" i="1"/>
  <c r="H29" i="1"/>
  <c r="H44" i="1"/>
  <c r="H37" i="1"/>
  <c r="H22" i="1"/>
  <c r="H26" i="1"/>
  <c r="H45" i="1"/>
  <c r="H39" i="1"/>
  <c r="H51" i="1"/>
  <c r="H52" i="1"/>
  <c r="H43" i="1"/>
  <c r="H64" i="1"/>
  <c r="H27" i="1"/>
  <c r="H38" i="1"/>
  <c r="H31" i="1"/>
  <c r="H60" i="1"/>
  <c r="H34" i="1"/>
  <c r="H59" i="1"/>
  <c r="H40" i="1"/>
  <c r="H58" i="1"/>
  <c r="H54" i="1"/>
  <c r="H57" i="1"/>
  <c r="H50" i="1"/>
  <c r="H42" i="1"/>
  <c r="H56" i="1"/>
  <c r="H33" i="1"/>
  <c r="H19" i="1"/>
  <c r="H47" i="1"/>
  <c r="H49" i="1"/>
  <c r="H36" i="1"/>
  <c r="H55" i="1"/>
  <c r="H41" i="1"/>
  <c r="H24" i="1"/>
  <c r="H61" i="1"/>
  <c r="H63" i="1"/>
  <c r="H46" i="1"/>
  <c r="H53" i="1"/>
  <c r="H65" i="1"/>
  <c r="H20" i="1"/>
  <c r="F67" i="1" l="1"/>
  <c r="E67" i="1"/>
  <c r="D67" i="1"/>
  <c r="H67" i="1" l="1"/>
  <c r="H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N59" i="1" l="1"/>
  <c r="N52" i="1"/>
  <c r="N65" i="1"/>
  <c r="N53" i="1"/>
  <c r="N63" i="1"/>
  <c r="N60" i="1"/>
  <c r="N64" i="1"/>
  <c r="N70" i="1"/>
  <c r="N30" i="1"/>
  <c r="N50" i="1"/>
  <c r="N57" i="1"/>
  <c r="N37" i="1"/>
  <c r="N35" i="1"/>
  <c r="N49" i="1"/>
  <c r="N27" i="1"/>
  <c r="N56" i="1"/>
  <c r="N46" i="1"/>
  <c r="N24" i="1"/>
  <c r="N20" i="1"/>
  <c r="N23" i="1"/>
  <c r="N32" i="1"/>
  <c r="N25" i="1"/>
  <c r="N42" i="1"/>
  <c r="N19" i="1"/>
  <c r="N58" i="1"/>
  <c r="N44" i="1"/>
  <c r="N48" i="1"/>
  <c r="N38" i="1"/>
  <c r="N16" i="1"/>
  <c r="N28" i="1"/>
  <c r="N40" i="1"/>
  <c r="N22" i="1"/>
  <c r="N55" i="1"/>
  <c r="N47" i="1"/>
  <c r="N54" i="1"/>
  <c r="N34" i="1"/>
  <c r="N41" i="1"/>
  <c r="N17" i="1"/>
  <c r="N18" i="1"/>
  <c r="N61" i="1"/>
  <c r="N36" i="1"/>
  <c r="N33" i="1"/>
  <c r="N39" i="1"/>
  <c r="N26" i="1"/>
  <c r="N43" i="1"/>
  <c r="N21" i="1"/>
  <c r="N31" i="1"/>
  <c r="N29" i="1"/>
  <c r="N45" i="1"/>
  <c r="N51" i="1"/>
  <c r="N67" i="1" l="1"/>
</calcChain>
</file>

<file path=xl/sharedStrings.xml><?xml version="1.0" encoding="utf-8"?>
<sst xmlns="http://schemas.openxmlformats.org/spreadsheetml/2006/main" count="216" uniqueCount="124">
  <si>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</si>
  <si>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</si>
  <si>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</si>
  <si>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</si>
  <si>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</si>
  <si>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</si>
  <si>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</si>
  <si>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</si>
  <si>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</si>
  <si>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</si>
  <si>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</si>
  <si>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</si>
  <si>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</si>
  <si>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</si>
  <si>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</si>
  <si>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</si>
  <si>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</si>
  <si>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</si>
  <si>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</si>
  <si>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</si>
  <si>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</si>
  <si>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</si>
  <si>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</si>
  <si>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</si>
  <si>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</si>
  <si>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</si>
  <si>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</si>
  <si>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</si>
  <si>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</si>
  <si>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</si>
  <si>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</si>
  <si>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</si>
  <si>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</si>
  <si>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</si>
  <si>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</si>
  <si>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</si>
  <si>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</si>
  <si>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</si>
  <si>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</si>
  <si>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</si>
  <si>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</si>
  <si>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</si>
  <si>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</si>
  <si>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</si>
  <si>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</si>
  <si>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</si>
  <si>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</si>
  <si>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</si>
  <si>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</si>
  <si>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</si>
  <si>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</si>
  <si>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</si>
  <si>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</si>
  <si>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</si>
  <si>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</si>
  <si>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</si>
  <si>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</si>
  <si>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</si>
  <si>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</si>
  <si>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</si>
  <si>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</si>
  <si>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</si>
  <si>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</si>
  <si>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</si>
  <si>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</si>
  <si>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</si>
  <si>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</si>
  <si>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</si>
  <si>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</si>
  <si>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</si>
  <si>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</si>
  <si>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</si>
  <si>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</si>
  <si>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</si>
  <si>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</si>
  <si>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</si>
  <si>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</si>
  <si>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</si>
  <si>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</si>
  <si>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</si>
  <si>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</si>
  <si>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</si>
  <si>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</si>
  <si>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</si>
  <si>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</si>
  <si>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</si>
  <si>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</si>
  <si>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</si>
  <si>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</si>
  <si>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</si>
  <si>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</si>
  <si>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</si>
  <si>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</si>
  <si>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</si>
  <si>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</si>
  <si>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</si>
  <si>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</si>
  <si>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</si>
  <si>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</si>
  <si>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</si>
  <si>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</si>
  <si>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</si>
  <si>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</si>
  <si>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</si>
  <si>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</si>
  <si>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</si>
  <si>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</si>
  <si>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</si>
  <si>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</si>
  <si>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</si>
  <si>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</si>
  <si>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</si>
  <si>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</si>
  <si>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</si>
  <si>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Trading value in 2022</t>
  </si>
  <si>
    <t>DH CAPITAL</t>
  </si>
  <si>
    <t>GACB</t>
  </si>
  <si>
    <t>GERELT ASSEMOUR CAPITAL</t>
  </si>
  <si>
    <t>TAVAN BOGD CAPITAL</t>
  </si>
  <si>
    <t>MANDAL CAPITAL MARKETS</t>
  </si>
  <si>
    <t>IPO  /Mongolian stock exchange/</t>
  </si>
  <si>
    <t>IPO  /Sendly bond-BEND/</t>
  </si>
  <si>
    <t>As of January 31, 2023</t>
  </si>
  <si>
    <t>Trading value of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</si>
</sst>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5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  <c:pt idx="27">
                  <c:v>0</c:v>
                </c:pt>
                <c:pt idx="32">
                  <c:v>0</c:v>
                </c:pt>
                <c:pt idx="35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Sheet1!$G$16:$G$66</c:f>
              <c:numCache>
                <c:formatCode>_(* #,##0.00_);_(* \(#,##0.00\);_(* "-"??_);_(@_)</c:formatCode>
                <c:ptCount val="51"/>
                <c:pt idx="0">
                  <c:v>11961514808.450001</c:v>
                </c:pt>
                <c:pt idx="1">
                  <c:v>319305908.65999997</c:v>
                </c:pt>
                <c:pt idx="2">
                  <c:v>1258187168.48</c:v>
                </c:pt>
                <c:pt idx="3">
                  <c:v>2875189791.0500002</c:v>
                </c:pt>
                <c:pt idx="4">
                  <c:v>4599774150.3600006</c:v>
                </c:pt>
                <c:pt idx="5">
                  <c:v>988671956.21000004</c:v>
                </c:pt>
                <c:pt idx="6">
                  <c:v>2514947641.29</c:v>
                </c:pt>
                <c:pt idx="7">
                  <c:v>2581870229.5</c:v>
                </c:pt>
                <c:pt idx="8">
                  <c:v>1518486548.6500001</c:v>
                </c:pt>
                <c:pt idx="9">
                  <c:v>219501246.83999997</c:v>
                </c:pt>
                <c:pt idx="10">
                  <c:v>300673219.01999998</c:v>
                </c:pt>
                <c:pt idx="11">
                  <c:v>652451235.90999997</c:v>
                </c:pt>
                <c:pt idx="12">
                  <c:v>318050046.56999999</c:v>
                </c:pt>
                <c:pt idx="13">
                  <c:v>531974804.29999995</c:v>
                </c:pt>
                <c:pt idx="14">
                  <c:v>237537218.72</c:v>
                </c:pt>
                <c:pt idx="15">
                  <c:v>112656069.44</c:v>
                </c:pt>
                <c:pt idx="16">
                  <c:v>212177585.87</c:v>
                </c:pt>
                <c:pt idx="17">
                  <c:v>37424999.019999996</c:v>
                </c:pt>
                <c:pt idx="18">
                  <c:v>121433947.19</c:v>
                </c:pt>
                <c:pt idx="19">
                  <c:v>91057805.210000008</c:v>
                </c:pt>
                <c:pt idx="20">
                  <c:v>4321202.9799999995</c:v>
                </c:pt>
                <c:pt idx="21">
                  <c:v>96671490.840000004</c:v>
                </c:pt>
                <c:pt idx="22">
                  <c:v>84723134.219999999</c:v>
                </c:pt>
                <c:pt idx="23">
                  <c:v>80493521.739999995</c:v>
                </c:pt>
                <c:pt idx="24">
                  <c:v>46864946.589999996</c:v>
                </c:pt>
                <c:pt idx="25">
                  <c:v>50093248.469999999</c:v>
                </c:pt>
                <c:pt idx="26">
                  <c:v>1713980</c:v>
                </c:pt>
                <c:pt idx="27">
                  <c:v>12142573.5</c:v>
                </c:pt>
                <c:pt idx="28">
                  <c:v>33197384.050000001</c:v>
                </c:pt>
                <c:pt idx="29">
                  <c:v>24477856.699999999</c:v>
                </c:pt>
                <c:pt idx="30">
                  <c:v>27331191.359999999</c:v>
                </c:pt>
                <c:pt idx="31">
                  <c:v>10663359.01</c:v>
                </c:pt>
                <c:pt idx="32">
                  <c:v>18984337.899999999</c:v>
                </c:pt>
                <c:pt idx="33">
                  <c:v>15270582.210000001</c:v>
                </c:pt>
                <c:pt idx="34">
                  <c:v>7486834.7599999998</c:v>
                </c:pt>
                <c:pt idx="35">
                  <c:v>11117807</c:v>
                </c:pt>
                <c:pt idx="36">
                  <c:v>577500</c:v>
                </c:pt>
                <c:pt idx="37">
                  <c:v>601156.30000000005</c:v>
                </c:pt>
                <c:pt idx="38">
                  <c:v>2865420</c:v>
                </c:pt>
                <c:pt idx="39">
                  <c:v>0</c:v>
                </c:pt>
                <c:pt idx="40">
                  <c:v>2485904.34</c:v>
                </c:pt>
                <c:pt idx="41">
                  <c:v>1964931.47</c:v>
                </c:pt>
                <c:pt idx="42">
                  <c:v>759337.4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76295320</c:v>
                </c:pt>
                <c:pt idx="1">
                  <c:v>21387000</c:v>
                </c:pt>
                <c:pt idx="2">
                  <c:v>900000</c:v>
                </c:pt>
                <c:pt idx="3">
                  <c:v>3633419280</c:v>
                </c:pt>
                <c:pt idx="4">
                  <c:v>0</c:v>
                </c:pt>
                <c:pt idx="5">
                  <c:v>344599000</c:v>
                </c:pt>
                <c:pt idx="6">
                  <c:v>0</c:v>
                </c:pt>
                <c:pt idx="7">
                  <c:v>3542180</c:v>
                </c:pt>
                <c:pt idx="8">
                  <c:v>0</c:v>
                </c:pt>
                <c:pt idx="9">
                  <c:v>60291340</c:v>
                </c:pt>
                <c:pt idx="10">
                  <c:v>0</c:v>
                </c:pt>
                <c:pt idx="11">
                  <c:v>1800000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950000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20311888628.450001</c:v>
                </c:pt>
                <c:pt idx="1">
                  <c:v>13816400408.660002</c:v>
                </c:pt>
                <c:pt idx="2">
                  <c:v>11374928768.48</c:v>
                </c:pt>
                <c:pt idx="3">
                  <c:v>7404567471.0500002</c:v>
                </c:pt>
                <c:pt idx="4">
                  <c:v>5464167450.3600006</c:v>
                </c:pt>
                <c:pt idx="5">
                  <c:v>4277426456.21</c:v>
                </c:pt>
                <c:pt idx="6">
                  <c:v>2889457841.29</c:v>
                </c:pt>
                <c:pt idx="7">
                  <c:v>2869639009.5</c:v>
                </c:pt>
                <c:pt idx="8">
                  <c:v>2021636148.6500001</c:v>
                </c:pt>
                <c:pt idx="9">
                  <c:v>1340360486.8400002</c:v>
                </c:pt>
                <c:pt idx="10">
                  <c:v>959096019.01999998</c:v>
                </c:pt>
                <c:pt idx="11">
                  <c:v>704536235.90999997</c:v>
                </c:pt>
                <c:pt idx="12">
                  <c:v>691584046.56999993</c:v>
                </c:pt>
                <c:pt idx="13">
                  <c:v>615988704.29999995</c:v>
                </c:pt>
                <c:pt idx="14">
                  <c:v>410289218.72000003</c:v>
                </c:pt>
                <c:pt idx="15">
                  <c:v>303026169.44</c:v>
                </c:pt>
                <c:pt idx="16">
                  <c:v>263603885.87</c:v>
                </c:pt>
                <c:pt idx="17">
                  <c:v>162776299.02000001</c:v>
                </c:pt>
                <c:pt idx="18">
                  <c:v>123480247.19</c:v>
                </c:pt>
                <c:pt idx="19">
                  <c:v>117597905.21000001</c:v>
                </c:pt>
                <c:pt idx="20">
                  <c:v>107205202.97999999</c:v>
                </c:pt>
                <c:pt idx="21">
                  <c:v>107048590.84</c:v>
                </c:pt>
                <c:pt idx="22">
                  <c:v>89408034.219999999</c:v>
                </c:pt>
                <c:pt idx="23">
                  <c:v>88175421.739999995</c:v>
                </c:pt>
                <c:pt idx="24">
                  <c:v>64774346.589999996</c:v>
                </c:pt>
                <c:pt idx="25">
                  <c:v>51354348.469999999</c:v>
                </c:pt>
                <c:pt idx="26">
                  <c:v>48728480</c:v>
                </c:pt>
                <c:pt idx="27">
                  <c:v>43766273.5</c:v>
                </c:pt>
                <c:pt idx="28">
                  <c:v>42352684.049999997</c:v>
                </c:pt>
                <c:pt idx="29">
                  <c:v>37059656.700000003</c:v>
                </c:pt>
                <c:pt idx="30">
                  <c:v>36359891.359999999</c:v>
                </c:pt>
                <c:pt idx="31">
                  <c:v>30091359.009999998</c:v>
                </c:pt>
                <c:pt idx="32">
                  <c:v>24659737.899999999</c:v>
                </c:pt>
                <c:pt idx="33">
                  <c:v>15270582.210000001</c:v>
                </c:pt>
                <c:pt idx="34">
                  <c:v>11947134.76</c:v>
                </c:pt>
                <c:pt idx="35">
                  <c:v>11173407</c:v>
                </c:pt>
                <c:pt idx="36">
                  <c:v>9286100</c:v>
                </c:pt>
                <c:pt idx="37">
                  <c:v>4952456.3</c:v>
                </c:pt>
                <c:pt idx="38">
                  <c:v>4844620</c:v>
                </c:pt>
                <c:pt idx="39">
                  <c:v>4520800</c:v>
                </c:pt>
                <c:pt idx="40">
                  <c:v>3173904.34</c:v>
                </c:pt>
                <c:pt idx="41">
                  <c:v>2477031.4699999997</c:v>
                </c:pt>
                <c:pt idx="42">
                  <c:v>887637.4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20311888628.450001</c:v>
                </c:pt>
                <c:pt idx="1">
                  <c:v>13816400408.660002</c:v>
                </c:pt>
                <c:pt idx="2">
                  <c:v>11374928768.48</c:v>
                </c:pt>
                <c:pt idx="3">
                  <c:v>7404567471.0500002</c:v>
                </c:pt>
                <c:pt idx="4">
                  <c:v>5464167450.3600006</c:v>
                </c:pt>
                <c:pt idx="5">
                  <c:v>4277426456.21</c:v>
                </c:pt>
                <c:pt idx="6">
                  <c:v>2889457841.29</c:v>
                </c:pt>
                <c:pt idx="7">
                  <c:v>2869639009.5</c:v>
                </c:pt>
                <c:pt idx="8">
                  <c:v>2021636148.6500001</c:v>
                </c:pt>
                <c:pt idx="9">
                  <c:v>1340360486.8400002</c:v>
                </c:pt>
                <c:pt idx="10">
                  <c:v>959096019.01999998</c:v>
                </c:pt>
                <c:pt idx="11">
                  <c:v>704536235.90999997</c:v>
                </c:pt>
                <c:pt idx="12">
                  <c:v>691584046.56999993</c:v>
                </c:pt>
                <c:pt idx="13">
                  <c:v>615988704.29999995</c:v>
                </c:pt>
                <c:pt idx="14">
                  <c:v>410289218.72000003</c:v>
                </c:pt>
                <c:pt idx="15">
                  <c:v>303026169.44</c:v>
                </c:pt>
                <c:pt idx="16">
                  <c:v>263603885.87</c:v>
                </c:pt>
                <c:pt idx="17">
                  <c:v>162776299.02000001</c:v>
                </c:pt>
                <c:pt idx="18">
                  <c:v>123480247.19</c:v>
                </c:pt>
                <c:pt idx="19">
                  <c:v>117597905.21000001</c:v>
                </c:pt>
                <c:pt idx="20">
                  <c:v>107205202.97999999</c:v>
                </c:pt>
                <c:pt idx="21">
                  <c:v>107048590.84</c:v>
                </c:pt>
                <c:pt idx="22">
                  <c:v>89408034.219999999</c:v>
                </c:pt>
                <c:pt idx="23">
                  <c:v>88175421.739999995</c:v>
                </c:pt>
                <c:pt idx="24">
                  <c:v>64774346.589999996</c:v>
                </c:pt>
                <c:pt idx="25">
                  <c:v>51354348.469999999</c:v>
                </c:pt>
                <c:pt idx="26">
                  <c:v>48728480</c:v>
                </c:pt>
                <c:pt idx="27">
                  <c:v>43766273.5</c:v>
                </c:pt>
                <c:pt idx="28">
                  <c:v>42352684.049999997</c:v>
                </c:pt>
                <c:pt idx="29">
                  <c:v>37059656.700000003</c:v>
                </c:pt>
                <c:pt idx="30">
                  <c:v>36359891.359999999</c:v>
                </c:pt>
                <c:pt idx="31">
                  <c:v>30091359.009999998</c:v>
                </c:pt>
                <c:pt idx="32">
                  <c:v>24659737.899999999</c:v>
                </c:pt>
                <c:pt idx="33">
                  <c:v>15270582.210000001</c:v>
                </c:pt>
                <c:pt idx="34">
                  <c:v>11947134.76</c:v>
                </c:pt>
                <c:pt idx="35">
                  <c:v>11173407</c:v>
                </c:pt>
                <c:pt idx="36">
                  <c:v>9286100</c:v>
                </c:pt>
                <c:pt idx="37">
                  <c:v>4952456.3</c:v>
                </c:pt>
                <c:pt idx="38">
                  <c:v>4844620</c:v>
                </c:pt>
                <c:pt idx="39">
                  <c:v>4520800</c:v>
                </c:pt>
                <c:pt idx="40">
                  <c:v>3173904.34</c:v>
                </c:pt>
                <c:pt idx="41">
                  <c:v>2477031.4699999997</c:v>
                </c:pt>
                <c:pt idx="42">
                  <c:v>887637.4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INVESCORE CAPITAL</c:v>
                  </c:pt>
                  <c:pt idx="2">
                    <c:v>ULZII&amp;CO CAPITAL</c:v>
                  </c:pt>
                  <c:pt idx="3">
                    <c:v>MANDAL CAPITAL MARKETS</c:v>
                  </c:pt>
                  <c:pt idx="4">
                    <c:v>BDSEC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STANDART INVESTMENT</c:v>
                  </c:pt>
                  <c:pt idx="13">
                    <c:v>BUMBAT-ALTAI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BULGAN BROKER</c:v>
                  </c:pt>
                  <c:pt idx="18">
                    <c:v>DH CAPITAL</c:v>
                  </c:pt>
                  <c:pt idx="19">
                    <c:v>MONSEC</c:v>
                  </c:pt>
                  <c:pt idx="20">
                    <c:v>TENGER CAPITAL</c:v>
                  </c:pt>
                  <c:pt idx="21">
                    <c:v>ARGAI BEST</c:v>
                  </c:pt>
                  <c:pt idx="22">
                    <c:v>DARKHAN BROKER</c:v>
                  </c:pt>
                  <c:pt idx="23">
                    <c:v>TULGAT CHANDMANI BAYAN</c:v>
                  </c:pt>
                  <c:pt idx="24">
                    <c:v>TAVAN BOGD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SECAP</c:v>
                  </c:pt>
                  <c:pt idx="28">
                    <c:v>GAULI</c:v>
                  </c:pt>
                  <c:pt idx="29">
                    <c:v>ZERGED</c:v>
                  </c:pt>
                  <c:pt idx="30">
                    <c:v>ALTAN KHOROMSOG</c:v>
                  </c:pt>
                  <c:pt idx="31">
                    <c:v>MERGEN SANAA</c:v>
                  </c:pt>
                  <c:pt idx="32">
                    <c:v>BKO CAPITAL</c:v>
                  </c:pt>
                  <c:pt idx="33">
                    <c:v>HUNNU EMPIRE</c:v>
                  </c:pt>
                  <c:pt idx="34">
                    <c:v>SANAR</c:v>
                  </c:pt>
                  <c:pt idx="35">
                    <c:v>SG CAPITAL</c:v>
                  </c:pt>
                  <c:pt idx="36">
                    <c:v>BLOOMSBURY SECURITIES</c:v>
                  </c:pt>
                  <c:pt idx="37">
                    <c:v>BLUESKY SECURITIES</c:v>
                  </c:pt>
                  <c:pt idx="38">
                    <c:v>MONGOL SECURITIES</c:v>
                  </c:pt>
                  <c:pt idx="39">
                    <c:v>UNDURKHAAN INVEST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GATSUURT TRADE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INVC</c:v>
                  </c:pt>
                  <c:pt idx="2">
                    <c:v>ARD</c:v>
                  </c:pt>
                  <c:pt idx="3">
                    <c:v>MIBG</c:v>
                  </c:pt>
                  <c:pt idx="4">
                    <c:v>BDSC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STIN</c:v>
                  </c:pt>
                  <c:pt idx="13">
                    <c:v>BUMB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BULG</c:v>
                  </c:pt>
                  <c:pt idx="18">
                    <c:v>DELG</c:v>
                  </c:pt>
                  <c:pt idx="19">
                    <c:v>MSEC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DRBR</c:v>
                  </c:pt>
                  <c:pt idx="23">
                    <c:v>TCHB</c:v>
                  </c:pt>
                  <c:pt idx="24">
                    <c:v>TABO</c:v>
                  </c:pt>
                  <c:pt idx="25">
                    <c:v>MICC</c:v>
                  </c:pt>
                  <c:pt idx="26">
                    <c:v>BATS</c:v>
                  </c:pt>
                  <c:pt idx="27">
                    <c:v>SECP</c:v>
                  </c:pt>
                  <c:pt idx="28">
                    <c:v>GAUL</c:v>
                  </c:pt>
                  <c:pt idx="29">
                    <c:v>ZRGD</c:v>
                  </c:pt>
                  <c:pt idx="30">
                    <c:v>ALTN</c:v>
                  </c:pt>
                  <c:pt idx="31">
                    <c:v>MERG</c:v>
                  </c:pt>
                  <c:pt idx="32">
                    <c:v>BKOC</c:v>
                  </c:pt>
                  <c:pt idx="33">
                    <c:v>HUN</c:v>
                  </c:pt>
                  <c:pt idx="34">
                    <c:v>SANR</c:v>
                  </c:pt>
                  <c:pt idx="35">
                    <c:v>SGC</c:v>
                  </c:pt>
                  <c:pt idx="36">
                    <c:v>BLMB</c:v>
                  </c:pt>
                  <c:pt idx="37">
                    <c:v>BSK</c:v>
                  </c:pt>
                  <c:pt idx="38">
                    <c:v>MONG</c:v>
                  </c:pt>
                  <c:pt idx="39">
                    <c:v>UNDR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GATR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0.0%</c:formatCode>
                <c:ptCount val="51"/>
                <c:pt idx="0">
                  <c:v>0.26391964056132056</c:v>
                </c:pt>
                <c:pt idx="1">
                  <c:v>0.17952143675095997</c:v>
                </c:pt>
                <c:pt idx="2">
                  <c:v>0.14779852168857394</c:v>
                </c:pt>
                <c:pt idx="3">
                  <c:v>9.621019597037285E-2</c:v>
                </c:pt>
                <c:pt idx="4">
                  <c:v>7.0997883842568374E-2</c:v>
                </c:pt>
                <c:pt idx="5">
                  <c:v>5.5578133254887405E-2</c:v>
                </c:pt>
                <c:pt idx="6">
                  <c:v>3.7543760151492064E-2</c:v>
                </c:pt>
                <c:pt idx="7">
                  <c:v>3.7286246974946001E-2</c:v>
                </c:pt>
                <c:pt idx="8">
                  <c:v>2.6267842220745553E-2</c:v>
                </c:pt>
                <c:pt idx="9">
                  <c:v>1.7415783651645787E-2</c:v>
                </c:pt>
                <c:pt idx="10">
                  <c:v>1.2461877929411813E-2</c:v>
                </c:pt>
                <c:pt idx="11">
                  <c:v>9.1542915356159112E-3</c:v>
                </c:pt>
                <c:pt idx="12">
                  <c:v>8.9859991026657298E-3</c:v>
                </c:pt>
                <c:pt idx="13">
                  <c:v>8.003761757583808E-3</c:v>
                </c:pt>
                <c:pt idx="14">
                  <c:v>5.3310347014752478E-3</c:v>
                </c:pt>
                <c:pt idx="15">
                  <c:v>3.9373275022422903E-3</c:v>
                </c:pt>
                <c:pt idx="16">
                  <c:v>3.4250996587256626E-3</c:v>
                </c:pt>
                <c:pt idx="17">
                  <c:v>2.1150107267272223E-3</c:v>
                </c:pt>
                <c:pt idx="18">
                  <c:v>1.6044230573991024E-3</c:v>
                </c:pt>
                <c:pt idx="19">
                  <c:v>1.5279916821873511E-3</c:v>
                </c:pt>
                <c:pt idx="20">
                  <c:v>1.3929555815482082E-3</c:v>
                </c:pt>
                <c:pt idx="21">
                  <c:v>1.3909206639463835E-3</c:v>
                </c:pt>
                <c:pt idx="22">
                  <c:v>1.161710596501892E-3</c:v>
                </c:pt>
                <c:pt idx="23">
                  <c:v>1.14569482127667E-3</c:v>
                </c:pt>
                <c:pt idx="24">
                  <c:v>8.4163627431880681E-4</c:v>
                </c:pt>
                <c:pt idx="25">
                  <c:v>6.672654344155619E-4</c:v>
                </c:pt>
                <c:pt idx="26">
                  <c:v>6.3314658532966138E-4</c:v>
                </c:pt>
                <c:pt idx="27">
                  <c:v>5.6867085981604699E-4</c:v>
                </c:pt>
                <c:pt idx="28">
                  <c:v>5.5030358603025398E-4</c:v>
                </c:pt>
                <c:pt idx="29">
                  <c:v>4.8152938677944622E-4</c:v>
                </c:pt>
                <c:pt idx="30">
                  <c:v>4.724370852023592E-4</c:v>
                </c:pt>
                <c:pt idx="31">
                  <c:v>3.9098780025788695E-4</c:v>
                </c:pt>
                <c:pt idx="32">
                  <c:v>3.2041280266713497E-4</c:v>
                </c:pt>
                <c:pt idx="33">
                  <c:v>1.9841614148968681E-4</c:v>
                </c:pt>
                <c:pt idx="34">
                  <c:v>1.5523339898489144E-4</c:v>
                </c:pt>
                <c:pt idx="35">
                  <c:v>1.4518007720635932E-4</c:v>
                </c:pt>
                <c:pt idx="36">
                  <c:v>1.2065762170356572E-4</c:v>
                </c:pt>
                <c:pt idx="37">
                  <c:v>6.434903767446407E-5</c:v>
                </c:pt>
                <c:pt idx="38">
                  <c:v>6.2947882023403647E-5</c:v>
                </c:pt>
                <c:pt idx="39">
                  <c:v>5.8740372836549242E-5</c:v>
                </c:pt>
                <c:pt idx="40">
                  <c:v>4.1239675340457828E-5</c:v>
                </c:pt>
                <c:pt idx="41">
                  <c:v>3.2184956661578842E-5</c:v>
                </c:pt>
                <c:pt idx="42">
                  <c:v>1.1533390510455051E-5</c:v>
                </c:pt>
                <c:pt idx="43">
                  <c:v>3.5588807556031761E-6</c:v>
                </c:pt>
                <c:pt idx="44">
                  <c:v>2.0243651760605141E-6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0155928"/>
        <c:axId val="710156320"/>
      </c:barChart>
      <c:catAx>
        <c:axId val="71015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56320"/>
        <c:crosses val="autoZero"/>
        <c:auto val="1"/>
        <c:lblAlgn val="ctr"/>
        <c:lblOffset val="100"/>
        <c:noMultiLvlLbl val="0"/>
      </c:catAx>
      <c:valAx>
        <c:axId val="7101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5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4717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1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11961514808.450001</v>
          </cell>
          <cell r="H16">
            <v>0</v>
          </cell>
          <cell r="I16">
            <v>76295320</v>
          </cell>
          <cell r="J16">
            <v>3922878500</v>
          </cell>
          <cell r="K16">
            <v>4351200000</v>
          </cell>
          <cell r="L16">
            <v>20311888628.450001</v>
          </cell>
          <cell r="M16">
            <v>20311888628.450001</v>
          </cell>
        </row>
        <row r="17">
          <cell r="B17" t="str">
            <v>INVC</v>
          </cell>
          <cell r="C17" t="str">
            <v>"ИНВЕСКОР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319305908.65999997</v>
          </cell>
          <cell r="H17">
            <v>0</v>
          </cell>
          <cell r="I17">
            <v>21387000</v>
          </cell>
          <cell r="J17">
            <v>13463007500</v>
          </cell>
          <cell r="K17">
            <v>12700000</v>
          </cell>
          <cell r="L17">
            <v>13816400408.660002</v>
          </cell>
          <cell r="M17">
            <v>13816400408.660002</v>
          </cell>
        </row>
        <row r="18">
          <cell r="B18" t="str">
            <v>ARD</v>
          </cell>
          <cell r="C18" t="str">
            <v>"ӨЛЗИЙ ЭНД КО КАПИТАЛ ҮЦК" ХХК</v>
          </cell>
          <cell r="D18" t="str">
            <v>●</v>
          </cell>
          <cell r="E18" t="str">
            <v>●</v>
          </cell>
          <cell r="G18">
            <v>1258187168.48</v>
          </cell>
          <cell r="H18">
            <v>0</v>
          </cell>
          <cell r="I18">
            <v>900000</v>
          </cell>
          <cell r="J18">
            <v>769841600</v>
          </cell>
          <cell r="K18">
            <v>9346000000</v>
          </cell>
          <cell r="L18">
            <v>11374928768.48</v>
          </cell>
          <cell r="M18">
            <v>11374928768.48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2875189791.0500002</v>
          </cell>
          <cell r="H19">
            <v>0</v>
          </cell>
          <cell r="I19">
            <v>3633419280</v>
          </cell>
          <cell r="J19">
            <v>775458400</v>
          </cell>
          <cell r="K19">
            <v>120500000</v>
          </cell>
          <cell r="L19">
            <v>7404567471.0500002</v>
          </cell>
          <cell r="M19">
            <v>7404567471.0500002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4599774150.3600006</v>
          </cell>
          <cell r="H20">
            <v>0</v>
          </cell>
          <cell r="I20">
            <v>0</v>
          </cell>
          <cell r="J20">
            <v>834893300</v>
          </cell>
          <cell r="K20">
            <v>29500000</v>
          </cell>
          <cell r="L20">
            <v>5464167450.3600006</v>
          </cell>
          <cell r="M20">
            <v>5464167450.3600006</v>
          </cell>
        </row>
        <row r="21">
          <cell r="B21" t="str">
            <v>TDB</v>
          </cell>
          <cell r="C21" t="str">
            <v>"ТИ ДИ БИ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988671956.21000004</v>
          </cell>
          <cell r="H21">
            <v>0</v>
          </cell>
          <cell r="I21">
            <v>344599000</v>
          </cell>
          <cell r="J21">
            <v>924855500</v>
          </cell>
          <cell r="K21">
            <v>2019300000</v>
          </cell>
          <cell r="L21">
            <v>4277426456.21</v>
          </cell>
          <cell r="M21">
            <v>4277426456.21</v>
          </cell>
        </row>
        <row r="22">
          <cell r="B22" t="str">
            <v>TTOL</v>
          </cell>
          <cell r="C22" t="str">
            <v>"АПЕКС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2514947641.29</v>
          </cell>
          <cell r="H22">
            <v>0</v>
          </cell>
          <cell r="I22">
            <v>0</v>
          </cell>
          <cell r="J22">
            <v>261910200</v>
          </cell>
          <cell r="K22">
            <v>112600000</v>
          </cell>
          <cell r="L22">
            <v>2889457841.29</v>
          </cell>
          <cell r="M22">
            <v>2889457841.29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2581870229.5</v>
          </cell>
          <cell r="H23">
            <v>0</v>
          </cell>
          <cell r="I23">
            <v>3542180</v>
          </cell>
          <cell r="J23">
            <v>284226600</v>
          </cell>
          <cell r="K23">
            <v>0</v>
          </cell>
          <cell r="L23">
            <v>2869639009.5</v>
          </cell>
          <cell r="M23">
            <v>2869639009.5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1518486548.6500001</v>
          </cell>
          <cell r="H24">
            <v>0</v>
          </cell>
          <cell r="I24">
            <v>0</v>
          </cell>
          <cell r="J24">
            <v>432149600</v>
          </cell>
          <cell r="K24">
            <v>71000000</v>
          </cell>
          <cell r="L24">
            <v>2021636148.6500001</v>
          </cell>
          <cell r="M24">
            <v>2021636148.6500001</v>
          </cell>
        </row>
        <row r="25">
          <cell r="B25" t="str">
            <v>RISM</v>
          </cell>
          <cell r="C25" t="str">
            <v>"РАЙНОС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219501246.83999997</v>
          </cell>
          <cell r="H25">
            <v>0</v>
          </cell>
          <cell r="I25">
            <v>60291340</v>
          </cell>
          <cell r="J25">
            <v>272067900</v>
          </cell>
          <cell r="K25">
            <v>788500000</v>
          </cell>
          <cell r="L25">
            <v>1340360486.8400002</v>
          </cell>
          <cell r="M25">
            <v>1340360486.8400002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300673219.01999998</v>
          </cell>
          <cell r="H26">
            <v>0</v>
          </cell>
          <cell r="I26">
            <v>0</v>
          </cell>
          <cell r="J26">
            <v>658422800</v>
          </cell>
          <cell r="K26">
            <v>0</v>
          </cell>
          <cell r="L26">
            <v>959096019.01999998</v>
          </cell>
          <cell r="M26">
            <v>959096019.01999998</v>
          </cell>
        </row>
        <row r="27">
          <cell r="B27" t="str">
            <v>GDSC</v>
          </cell>
          <cell r="C27" t="str">
            <v>"ГҮҮДСЕК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652451235.90999997</v>
          </cell>
          <cell r="H27">
            <v>0</v>
          </cell>
          <cell r="I27">
            <v>1800000</v>
          </cell>
          <cell r="J27">
            <v>50085000</v>
          </cell>
          <cell r="K27">
            <v>200000</v>
          </cell>
          <cell r="L27">
            <v>704536235.90999997</v>
          </cell>
          <cell r="M27">
            <v>704536235.90999997</v>
          </cell>
        </row>
        <row r="28">
          <cell r="B28" t="str">
            <v>STIN</v>
          </cell>
          <cell r="C28" t="str">
            <v>"СТАНДАРТ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318050046.56999999</v>
          </cell>
          <cell r="H28">
            <v>0</v>
          </cell>
          <cell r="I28">
            <v>0</v>
          </cell>
          <cell r="J28">
            <v>373534000</v>
          </cell>
          <cell r="K28">
            <v>0</v>
          </cell>
          <cell r="L28">
            <v>691584046.56999993</v>
          </cell>
          <cell r="M28">
            <v>691584046.56999993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G29">
            <v>531974804.29999995</v>
          </cell>
          <cell r="H29">
            <v>0</v>
          </cell>
          <cell r="I29">
            <v>0</v>
          </cell>
          <cell r="J29">
            <v>83813900</v>
          </cell>
          <cell r="K29">
            <v>200000</v>
          </cell>
          <cell r="L29">
            <v>615988704.29999995</v>
          </cell>
          <cell r="M29">
            <v>615988704.29999995</v>
          </cell>
        </row>
        <row r="30">
          <cell r="B30" t="str">
            <v>STOK</v>
          </cell>
          <cell r="C30" t="str">
            <v>"СТОКЛАБ СЕКЬЮРИТИЗ ҮЦК" ХХК</v>
          </cell>
          <cell r="D30" t="str">
            <v>●</v>
          </cell>
          <cell r="G30">
            <v>237537218.72</v>
          </cell>
          <cell r="H30">
            <v>0</v>
          </cell>
          <cell r="I30">
            <v>0</v>
          </cell>
          <cell r="J30">
            <v>25152000</v>
          </cell>
          <cell r="K30">
            <v>147600000</v>
          </cell>
          <cell r="L30">
            <v>410289218.72000003</v>
          </cell>
          <cell r="M30">
            <v>410289218.72000003</v>
          </cell>
        </row>
        <row r="31">
          <cell r="B31" t="str">
            <v>LFTI</v>
          </cell>
          <cell r="C31" t="str">
            <v>"ЛАЙФТАЙМ ИНВЕСТМЕНТ ҮЦК" ХХК</v>
          </cell>
          <cell r="D31" t="str">
            <v>●</v>
          </cell>
          <cell r="E31" t="str">
            <v>●</v>
          </cell>
          <cell r="G31">
            <v>112656069.44</v>
          </cell>
          <cell r="H31">
            <v>0</v>
          </cell>
          <cell r="I31">
            <v>0</v>
          </cell>
          <cell r="J31">
            <v>190370100</v>
          </cell>
          <cell r="K31">
            <v>0</v>
          </cell>
          <cell r="L31">
            <v>303026169.44</v>
          </cell>
          <cell r="M31">
            <v>303026169.44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212177585.87</v>
          </cell>
          <cell r="H32">
            <v>0</v>
          </cell>
          <cell r="I32">
            <v>0</v>
          </cell>
          <cell r="J32">
            <v>51426300</v>
          </cell>
          <cell r="K32">
            <v>0</v>
          </cell>
          <cell r="L32">
            <v>263603885.87</v>
          </cell>
          <cell r="M32">
            <v>263603885.87</v>
          </cell>
        </row>
        <row r="33">
          <cell r="B33" t="str">
            <v>BULG</v>
          </cell>
          <cell r="C33" t="str">
            <v>"БУЛГАН БРОКЕР ҮЦК" ХХК</v>
          </cell>
          <cell r="D33" t="str">
            <v>●</v>
          </cell>
          <cell r="G33">
            <v>37424999.019999996</v>
          </cell>
          <cell r="H33">
            <v>0</v>
          </cell>
          <cell r="I33">
            <v>0</v>
          </cell>
          <cell r="J33">
            <v>125351300</v>
          </cell>
          <cell r="K33">
            <v>0</v>
          </cell>
          <cell r="L33">
            <v>162776299.02000001</v>
          </cell>
          <cell r="M33">
            <v>162776299.02000001</v>
          </cell>
        </row>
        <row r="34">
          <cell r="B34" t="str">
            <v>DELG</v>
          </cell>
          <cell r="C34" t="str">
            <v>"ДИ ЭЙЧ КАПИТАЛ ҮЦК" ХХК</v>
          </cell>
          <cell r="D34" t="str">
            <v>●</v>
          </cell>
          <cell r="G34">
            <v>121433947.19</v>
          </cell>
          <cell r="H34">
            <v>0</v>
          </cell>
          <cell r="I34">
            <v>0</v>
          </cell>
          <cell r="J34">
            <v>2046300</v>
          </cell>
          <cell r="K34">
            <v>0</v>
          </cell>
          <cell r="L34">
            <v>123480247.19</v>
          </cell>
          <cell r="M34">
            <v>123480247.19</v>
          </cell>
        </row>
        <row r="35">
          <cell r="B35" t="str">
            <v>MSEC</v>
          </cell>
          <cell r="C35" t="str">
            <v>"МОНСЕК ҮЦК" ХХК</v>
          </cell>
          <cell r="D35" t="str">
            <v>●</v>
          </cell>
          <cell r="G35">
            <v>91057805.210000008</v>
          </cell>
          <cell r="H35">
            <v>0</v>
          </cell>
          <cell r="I35">
            <v>0</v>
          </cell>
          <cell r="J35">
            <v>26540100</v>
          </cell>
          <cell r="K35">
            <v>0</v>
          </cell>
          <cell r="L35">
            <v>117597905.21000001</v>
          </cell>
          <cell r="M35">
            <v>117597905.21000001</v>
          </cell>
        </row>
        <row r="36">
          <cell r="B36" t="str">
            <v>TNGR</v>
          </cell>
          <cell r="C36" t="str">
            <v>"ТЭНГЭР КАПИТАЛ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4321202.9799999995</v>
          </cell>
          <cell r="H36">
            <v>0</v>
          </cell>
          <cell r="I36">
            <v>0</v>
          </cell>
          <cell r="J36">
            <v>102884000</v>
          </cell>
          <cell r="K36">
            <v>0</v>
          </cell>
          <cell r="L36">
            <v>107205202.97999999</v>
          </cell>
          <cell r="M36">
            <v>107205202.97999999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G37">
            <v>96671490.840000004</v>
          </cell>
          <cell r="H37">
            <v>0</v>
          </cell>
          <cell r="I37">
            <v>950000</v>
          </cell>
          <cell r="J37">
            <v>9427100</v>
          </cell>
          <cell r="K37">
            <v>0</v>
          </cell>
          <cell r="L37">
            <v>107048590.84</v>
          </cell>
          <cell r="M37">
            <v>107048590.84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G38">
            <v>84723134.219999999</v>
          </cell>
          <cell r="H38">
            <v>0</v>
          </cell>
          <cell r="I38">
            <v>0</v>
          </cell>
          <cell r="J38">
            <v>4684900</v>
          </cell>
          <cell r="K38">
            <v>0</v>
          </cell>
          <cell r="L38">
            <v>89408034.219999999</v>
          </cell>
          <cell r="M38">
            <v>89408034.219999999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80493521.739999995</v>
          </cell>
          <cell r="H39">
            <v>0</v>
          </cell>
          <cell r="I39">
            <v>0</v>
          </cell>
          <cell r="J39">
            <v>7681900</v>
          </cell>
          <cell r="K39">
            <v>0</v>
          </cell>
          <cell r="L39">
            <v>88175421.739999995</v>
          </cell>
          <cell r="M39">
            <v>88175421.739999995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46864946.589999996</v>
          </cell>
          <cell r="H40">
            <v>0</v>
          </cell>
          <cell r="I40">
            <v>0</v>
          </cell>
          <cell r="J40">
            <v>17909400</v>
          </cell>
          <cell r="K40">
            <v>0</v>
          </cell>
          <cell r="L40">
            <v>64774346.589999996</v>
          </cell>
          <cell r="M40">
            <v>64774346.589999996</v>
          </cell>
        </row>
        <row r="41">
          <cell r="B41" t="str">
            <v>MICC</v>
          </cell>
          <cell r="C41" t="str">
            <v>"ЭМ АЙ СИ СИ  ҮЦК" ХХК</v>
          </cell>
          <cell r="D41" t="str">
            <v>●</v>
          </cell>
          <cell r="E41" t="str">
            <v>●</v>
          </cell>
          <cell r="G41">
            <v>50093248.469999999</v>
          </cell>
          <cell r="H41">
            <v>0</v>
          </cell>
          <cell r="I41">
            <v>0</v>
          </cell>
          <cell r="J41">
            <v>1261100</v>
          </cell>
          <cell r="K41">
            <v>0</v>
          </cell>
          <cell r="L41">
            <v>51354348.469999999</v>
          </cell>
          <cell r="M41">
            <v>51354348.469999999</v>
          </cell>
        </row>
        <row r="42">
          <cell r="B42" t="str">
            <v>BATS</v>
          </cell>
          <cell r="C42" t="str">
            <v>"БАТС ҮЦК" ХХК</v>
          </cell>
          <cell r="D42" t="str">
            <v>●</v>
          </cell>
          <cell r="G42">
            <v>1713980</v>
          </cell>
          <cell r="H42">
            <v>0</v>
          </cell>
          <cell r="I42">
            <v>0</v>
          </cell>
          <cell r="J42">
            <v>47014500</v>
          </cell>
          <cell r="K42">
            <v>0</v>
          </cell>
          <cell r="L42">
            <v>48728480</v>
          </cell>
          <cell r="M42">
            <v>48728480</v>
          </cell>
        </row>
        <row r="43">
          <cell r="B43" t="str">
            <v>SECP</v>
          </cell>
          <cell r="C43" t="str">
            <v>"СИКАП  ҮЦК" ХХК</v>
          </cell>
          <cell r="D43" t="str">
            <v>●</v>
          </cell>
          <cell r="F43" t="str">
            <v>●</v>
          </cell>
          <cell r="G43">
            <v>12142573.5</v>
          </cell>
          <cell r="H43">
            <v>0</v>
          </cell>
          <cell r="I43">
            <v>0</v>
          </cell>
          <cell r="J43">
            <v>31623700</v>
          </cell>
          <cell r="K43">
            <v>0</v>
          </cell>
          <cell r="L43">
            <v>43766273.5</v>
          </cell>
          <cell r="M43">
            <v>43766273.5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33197384.050000001</v>
          </cell>
          <cell r="H44">
            <v>0</v>
          </cell>
          <cell r="I44">
            <v>0</v>
          </cell>
          <cell r="J44">
            <v>8455300</v>
          </cell>
          <cell r="K44">
            <v>700000</v>
          </cell>
          <cell r="L44">
            <v>42352684.049999997</v>
          </cell>
          <cell r="M44">
            <v>42352684.049999997</v>
          </cell>
        </row>
        <row r="45">
          <cell r="B45" t="str">
            <v>ZRGD</v>
          </cell>
          <cell r="C45" t="str">
            <v>"ЗЭРГЭД ҮЦК" ХХК</v>
          </cell>
          <cell r="D45" t="str">
            <v>●</v>
          </cell>
          <cell r="G45">
            <v>24477856.699999999</v>
          </cell>
          <cell r="H45">
            <v>0</v>
          </cell>
          <cell r="I45">
            <v>0</v>
          </cell>
          <cell r="J45">
            <v>12581800</v>
          </cell>
          <cell r="K45">
            <v>0</v>
          </cell>
          <cell r="L45">
            <v>37059656.700000003</v>
          </cell>
          <cell r="M45">
            <v>37059656.700000003</v>
          </cell>
        </row>
        <row r="46">
          <cell r="B46" t="str">
            <v>ALTN</v>
          </cell>
          <cell r="C46" t="str">
            <v>"АЛТАН ХОРОМСОГ ҮЦК" ХХК</v>
          </cell>
          <cell r="D46" t="str">
            <v>●</v>
          </cell>
          <cell r="G46">
            <v>27331191.359999999</v>
          </cell>
          <cell r="H46">
            <v>0</v>
          </cell>
          <cell r="I46">
            <v>0</v>
          </cell>
          <cell r="J46">
            <v>9028700</v>
          </cell>
          <cell r="K46">
            <v>0</v>
          </cell>
          <cell r="L46">
            <v>36359891.359999999</v>
          </cell>
          <cell r="M46">
            <v>36359891.359999999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10663359.01</v>
          </cell>
          <cell r="H47">
            <v>0</v>
          </cell>
          <cell r="I47">
            <v>0</v>
          </cell>
          <cell r="J47">
            <v>19428000</v>
          </cell>
          <cell r="K47">
            <v>0</v>
          </cell>
          <cell r="L47">
            <v>30091359.009999998</v>
          </cell>
          <cell r="M47">
            <v>30091359.009999998</v>
          </cell>
        </row>
        <row r="48">
          <cell r="B48" t="str">
            <v>BKOC</v>
          </cell>
          <cell r="C48" t="str">
            <v>"БКО КАПИТАЛ ҮЦК" ХХК</v>
          </cell>
          <cell r="D48" t="str">
            <v>●</v>
          </cell>
          <cell r="G48">
            <v>18984337.899999999</v>
          </cell>
          <cell r="I48">
            <v>0</v>
          </cell>
          <cell r="J48">
            <v>5675400</v>
          </cell>
          <cell r="K48">
            <v>0</v>
          </cell>
          <cell r="L48">
            <v>24659737.899999999</v>
          </cell>
          <cell r="M48">
            <v>24659737.899999999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15270582.210000001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15270582.210000001</v>
          </cell>
          <cell r="M49">
            <v>15270582.210000001</v>
          </cell>
        </row>
        <row r="50">
          <cell r="B50" t="str">
            <v>SANR</v>
          </cell>
          <cell r="C50" t="str">
            <v>"САНАР ҮЦК" ХХК</v>
          </cell>
          <cell r="D50" t="str">
            <v>●</v>
          </cell>
          <cell r="G50">
            <v>7486834.7599999998</v>
          </cell>
          <cell r="H50">
            <v>0</v>
          </cell>
          <cell r="I50">
            <v>0</v>
          </cell>
          <cell r="J50">
            <v>4460300</v>
          </cell>
          <cell r="K50">
            <v>0</v>
          </cell>
          <cell r="L50">
            <v>11947134.76</v>
          </cell>
          <cell r="M50">
            <v>11947134.76</v>
          </cell>
        </row>
        <row r="51">
          <cell r="B51" t="str">
            <v>SGC</v>
          </cell>
          <cell r="C51" t="str">
            <v>"ЭС ЖИ КАПИТАЛ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11117807</v>
          </cell>
          <cell r="H51">
            <v>0</v>
          </cell>
          <cell r="I51">
            <v>0</v>
          </cell>
          <cell r="J51">
            <v>55600</v>
          </cell>
          <cell r="K51">
            <v>0</v>
          </cell>
          <cell r="L51">
            <v>11173407</v>
          </cell>
          <cell r="M51">
            <v>11173407</v>
          </cell>
        </row>
        <row r="52">
          <cell r="B52" t="str">
            <v>BLMB</v>
          </cell>
          <cell r="C52" t="str">
            <v xml:space="preserve">"БЛҮМСБЮРИ СЕКЮРИТИЕС ҮЦК" ХХК </v>
          </cell>
          <cell r="D52" t="str">
            <v>●</v>
          </cell>
          <cell r="G52">
            <v>577500</v>
          </cell>
          <cell r="H52">
            <v>0</v>
          </cell>
          <cell r="I52">
            <v>0</v>
          </cell>
          <cell r="J52">
            <v>8708600</v>
          </cell>
          <cell r="K52">
            <v>0</v>
          </cell>
          <cell r="L52">
            <v>9286100</v>
          </cell>
          <cell r="M52">
            <v>9286100</v>
          </cell>
        </row>
        <row r="53">
          <cell r="B53" t="str">
            <v>BSK</v>
          </cell>
          <cell r="C53" t="str">
            <v>"БЛЮСКАЙ СЕКЬЮРИТИЗ ҮЦК" ХК</v>
          </cell>
          <cell r="D53" t="str">
            <v>●</v>
          </cell>
          <cell r="G53">
            <v>601156.30000000005</v>
          </cell>
          <cell r="H53">
            <v>0</v>
          </cell>
          <cell r="I53">
            <v>0</v>
          </cell>
          <cell r="J53">
            <v>4351300</v>
          </cell>
          <cell r="K53">
            <v>0</v>
          </cell>
          <cell r="L53">
            <v>4952456.3</v>
          </cell>
          <cell r="M53">
            <v>4952456.3</v>
          </cell>
        </row>
        <row r="54">
          <cell r="B54" t="str">
            <v>MONG</v>
          </cell>
          <cell r="C54" t="str">
            <v>"МОНГОЛ СЕКЮРИТИЕС ҮЦК" ХК</v>
          </cell>
          <cell r="D54" t="str">
            <v>●</v>
          </cell>
          <cell r="G54">
            <v>2865420</v>
          </cell>
          <cell r="H54">
            <v>0</v>
          </cell>
          <cell r="I54">
            <v>0</v>
          </cell>
          <cell r="J54">
            <v>1979200</v>
          </cell>
          <cell r="K54">
            <v>0</v>
          </cell>
          <cell r="L54">
            <v>4844620</v>
          </cell>
          <cell r="M54">
            <v>4844620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4520800</v>
          </cell>
          <cell r="K55">
            <v>0</v>
          </cell>
          <cell r="L55">
            <v>4520800</v>
          </cell>
          <cell r="M55">
            <v>4520800</v>
          </cell>
        </row>
        <row r="56">
          <cell r="B56" t="str">
            <v>NSEC</v>
          </cell>
          <cell r="C56" t="str">
            <v>"НЭЙШНЛ СЕКЮРИТИС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2485904.34</v>
          </cell>
          <cell r="H56">
            <v>0</v>
          </cell>
          <cell r="I56">
            <v>0</v>
          </cell>
          <cell r="J56">
            <v>688000</v>
          </cell>
          <cell r="K56">
            <v>0</v>
          </cell>
          <cell r="L56">
            <v>3173904.34</v>
          </cell>
          <cell r="M56">
            <v>3173904.34</v>
          </cell>
        </row>
        <row r="57">
          <cell r="B57" t="str">
            <v>DOMI</v>
          </cell>
          <cell r="C57" t="str">
            <v>"ДОМИКС СЕК ҮЦК" ХХК</v>
          </cell>
          <cell r="D57" t="str">
            <v>●</v>
          </cell>
          <cell r="G57">
            <v>1964931.47</v>
          </cell>
          <cell r="H57">
            <v>0</v>
          </cell>
          <cell r="I57">
            <v>0</v>
          </cell>
          <cell r="J57">
            <v>512100</v>
          </cell>
          <cell r="K57">
            <v>0</v>
          </cell>
          <cell r="L57">
            <v>2477031.4699999997</v>
          </cell>
          <cell r="M57">
            <v>2477031.4699999997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759337.4</v>
          </cell>
          <cell r="H58">
            <v>0</v>
          </cell>
          <cell r="I58">
            <v>0</v>
          </cell>
          <cell r="J58">
            <v>128300</v>
          </cell>
          <cell r="K58">
            <v>0</v>
          </cell>
          <cell r="L58">
            <v>887637.4</v>
          </cell>
          <cell r="M58">
            <v>887637.4</v>
          </cell>
        </row>
        <row r="59">
          <cell r="B59" t="str">
            <v>GDEV</v>
          </cell>
          <cell r="C59" t="str">
            <v>"ГРАНДДЕВЕЛОПМЕНТ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273900</v>
          </cell>
          <cell r="K59">
            <v>0</v>
          </cell>
          <cell r="L59">
            <v>273900</v>
          </cell>
          <cell r="M59">
            <v>273900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I60">
            <v>0</v>
          </cell>
          <cell r="J60">
            <v>155800</v>
          </cell>
          <cell r="K60">
            <v>0</v>
          </cell>
          <cell r="L60">
            <v>155800</v>
          </cell>
          <cell r="M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F16" activePane="bottomRight" state="frozen"/>
      <selection pane="topRight" activeCell="D1" sqref="D1"/>
      <selection pane="bottomLeft" activeCell="A16" sqref="A16"/>
      <selection pane="bottomRight" activeCell="M27" sqref="M27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2.85546875" style="1" customWidth="1"/>
    <col min="11" max="11" width="21.28515625" style="1" customWidth="1"/>
    <col min="12" max="12" width="24.5703125" style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1"/>
      <c r="D9" s="45" t="s">
        <v>53</v>
      </c>
      <c r="E9" s="45"/>
      <c r="F9" s="45"/>
      <c r="G9" s="45"/>
      <c r="H9" s="45"/>
      <c r="I9" s="45"/>
      <c r="J9" s="45"/>
      <c r="K9" s="39"/>
      <c r="L9" s="8"/>
      <c r="M9" s="8"/>
      <c r="N9" s="8"/>
    </row>
    <row r="11" spans="1:15" ht="15" customHeight="1" thickBot="1" x14ac:dyDescent="0.3">
      <c r="L11" s="23"/>
      <c r="M11" s="42" t="s">
        <v>122</v>
      </c>
      <c r="N11" s="42"/>
    </row>
    <row r="12" spans="1:15" ht="14.45" customHeight="1" x14ac:dyDescent="0.25">
      <c r="A12" s="52" t="s">
        <v>0</v>
      </c>
      <c r="B12" s="54" t="s">
        <v>45</v>
      </c>
      <c r="C12" s="54" t="s">
        <v>46</v>
      </c>
      <c r="D12" s="54" t="s">
        <v>47</v>
      </c>
      <c r="E12" s="54"/>
      <c r="F12" s="54"/>
      <c r="G12" s="56" t="s">
        <v>123</v>
      </c>
      <c r="H12" s="56"/>
      <c r="I12" s="56"/>
      <c r="J12" s="56"/>
      <c r="K12" s="56"/>
      <c r="L12" s="56"/>
      <c r="M12" s="59" t="s">
        <v>114</v>
      </c>
      <c r="N12" s="60"/>
    </row>
    <row r="13" spans="1:15" s="21" customFormat="1" ht="15.75" customHeight="1" x14ac:dyDescent="0.25">
      <c r="A13" s="53"/>
      <c r="B13" s="55"/>
      <c r="C13" s="55"/>
      <c r="D13" s="55"/>
      <c r="E13" s="55"/>
      <c r="F13" s="55"/>
      <c r="G13" s="43"/>
      <c r="H13" s="43"/>
      <c r="I13" s="43"/>
      <c r="J13" s="43"/>
      <c r="K13" s="43"/>
      <c r="L13" s="43"/>
      <c r="M13" s="44"/>
      <c r="N13" s="50"/>
      <c r="O13" s="9"/>
    </row>
    <row r="14" spans="1:15" s="21" customFormat="1" ht="42" customHeight="1" x14ac:dyDescent="0.25">
      <c r="A14" s="53"/>
      <c r="B14" s="55"/>
      <c r="C14" s="55"/>
      <c r="D14" s="55"/>
      <c r="E14" s="55"/>
      <c r="F14" s="55"/>
      <c r="G14" s="57" t="s">
        <v>54</v>
      </c>
      <c r="H14" s="58"/>
      <c r="I14" s="58"/>
      <c r="J14" s="57" t="s">
        <v>105</v>
      </c>
      <c r="K14" s="58"/>
      <c r="L14" s="43" t="s">
        <v>55</v>
      </c>
      <c r="M14" s="44" t="s">
        <v>56</v>
      </c>
      <c r="N14" s="50" t="s">
        <v>57</v>
      </c>
      <c r="O14" s="9"/>
    </row>
    <row r="15" spans="1:15" s="21" customFormat="1" ht="42" customHeight="1" x14ac:dyDescent="0.25">
      <c r="A15" s="53"/>
      <c r="B15" s="55"/>
      <c r="C15" s="55"/>
      <c r="D15" s="27" t="s">
        <v>48</v>
      </c>
      <c r="E15" s="27" t="s">
        <v>49</v>
      </c>
      <c r="F15" s="27" t="s">
        <v>50</v>
      </c>
      <c r="G15" s="34" t="s">
        <v>106</v>
      </c>
      <c r="H15" s="28" t="s">
        <v>59</v>
      </c>
      <c r="I15" s="28" t="s">
        <v>58</v>
      </c>
      <c r="J15" s="33" t="s">
        <v>120</v>
      </c>
      <c r="K15" s="38" t="s">
        <v>121</v>
      </c>
      <c r="L15" s="43"/>
      <c r="M15" s="44"/>
      <c r="N15" s="51"/>
      <c r="O15" s="9"/>
    </row>
    <row r="16" spans="1:15" x14ac:dyDescent="0.25">
      <c r="A16" s="10">
        <v>1</v>
      </c>
      <c r="B16" s="11" t="s">
        <v>5</v>
      </c>
      <c r="C16" s="29" t="s">
        <v>69</v>
      </c>
      <c r="D16" s="12" t="s">
        <v>2</v>
      </c>
      <c r="E16" s="13" t="s">
        <v>2</v>
      </c>
      <c r="F16" s="13" t="s">
        <v>2</v>
      </c>
      <c r="G16" s="14">
        <f>VLOOKUP(B16,[2]Sheet1!$B$16:$G$66,6,0)</f>
        <v>11961514808.450001</v>
      </c>
      <c r="H16" s="14">
        <f>VLOOKUP(B16,[1]Brokers!$B$9:$AD$69,29,0)</f>
        <v>0</v>
      </c>
      <c r="I16" s="14">
        <f>VLOOKUP(B16,[2]Sheet1!$B$16:$I$66,8,0)</f>
        <v>76295320</v>
      </c>
      <c r="J16" s="14">
        <f>VLOOKUP(B16,[2]Sheet1!$B$16:$J$66,9,0)</f>
        <v>3922878500</v>
      </c>
      <c r="K16" s="14">
        <f>VLOOKUP(B16,[2]Sheet1!$B$16:$K$66,10,0)</f>
        <v>4351200000</v>
      </c>
      <c r="L16" s="35">
        <f>VLOOKUP(B16,[2]Sheet1!$B$16:$L$66,11,0)</f>
        <v>20311888628.450001</v>
      </c>
      <c r="M16" s="35">
        <f>VLOOKUP(B16,[2]Sheet1!$B$16:$M$66,12,0)</f>
        <v>20311888628.450001</v>
      </c>
      <c r="N16" s="30">
        <f>M16/$M$67</f>
        <v>0.26391964056132056</v>
      </c>
    </row>
    <row r="17" spans="1:15" x14ac:dyDescent="0.25">
      <c r="A17" s="10">
        <v>2</v>
      </c>
      <c r="B17" s="11" t="s">
        <v>61</v>
      </c>
      <c r="C17" s="29" t="s">
        <v>75</v>
      </c>
      <c r="D17" s="12" t="s">
        <v>2</v>
      </c>
      <c r="E17" s="13" t="s">
        <v>2</v>
      </c>
      <c r="F17" s="13"/>
      <c r="G17" s="14">
        <f>VLOOKUP(B17,[2]Sheet1!$B$16:$G$66,6,0)</f>
        <v>319305908.65999997</v>
      </c>
      <c r="H17" s="14">
        <f>VLOOKUP(B17,[1]Brokers!$B$9:$AD$69,29,0)</f>
        <v>0</v>
      </c>
      <c r="I17" s="14">
        <f>VLOOKUP(B17,[2]Sheet1!$B$16:$I$66,8,0)</f>
        <v>21387000</v>
      </c>
      <c r="J17" s="14">
        <f>VLOOKUP(B17,[2]Sheet1!$B$16:$J$66,9,0)</f>
        <v>13463007500</v>
      </c>
      <c r="K17" s="14">
        <f>VLOOKUP(B17,[2]Sheet1!$B$16:$K$66,10,0)</f>
        <v>12700000</v>
      </c>
      <c r="L17" s="35">
        <f>VLOOKUP(B17,[2]Sheet1!$B$16:$L$66,11,0)</f>
        <v>13816400408.660002</v>
      </c>
      <c r="M17" s="35">
        <f>VLOOKUP(B17,[2]Sheet1!$B$16:$M$66,12,0)</f>
        <v>13816400408.660002</v>
      </c>
      <c r="N17" s="30">
        <f>M17/$M$67</f>
        <v>0.17952143675095997</v>
      </c>
    </row>
    <row r="18" spans="1:15" x14ac:dyDescent="0.25">
      <c r="A18" s="10">
        <v>3</v>
      </c>
      <c r="B18" s="11" t="s">
        <v>7</v>
      </c>
      <c r="C18" s="29" t="s">
        <v>113</v>
      </c>
      <c r="D18" s="12" t="s">
        <v>2</v>
      </c>
      <c r="E18" s="13" t="s">
        <v>2</v>
      </c>
      <c r="F18" s="13"/>
      <c r="G18" s="14">
        <f>VLOOKUP(B18,[2]Sheet1!$B$16:$G$66,6,0)</f>
        <v>1258187168.48</v>
      </c>
      <c r="H18" s="14">
        <f>VLOOKUP(B18,[1]Brokers!$B$9:$AD$69,29,0)</f>
        <v>0</v>
      </c>
      <c r="I18" s="14">
        <f>VLOOKUP(B18,[2]Sheet1!$B$16:$I$66,8,0)</f>
        <v>900000</v>
      </c>
      <c r="J18" s="14">
        <f>VLOOKUP(B18,[2]Sheet1!$B$16:$J$66,9,0)</f>
        <v>769841600</v>
      </c>
      <c r="K18" s="14">
        <f>VLOOKUP(B18,[2]Sheet1!$B$16:$K$66,10,0)</f>
        <v>9346000000</v>
      </c>
      <c r="L18" s="35">
        <f>VLOOKUP(B18,[2]Sheet1!$B$16:$L$66,11,0)</f>
        <v>11374928768.48</v>
      </c>
      <c r="M18" s="35">
        <f>VLOOKUP(B18,[2]Sheet1!$B$16:$M$66,12,0)</f>
        <v>11374928768.48</v>
      </c>
      <c r="N18" s="30">
        <f>M18/$M$67</f>
        <v>0.14779852168857394</v>
      </c>
    </row>
    <row r="19" spans="1:15" s="22" customFormat="1" x14ac:dyDescent="0.25">
      <c r="A19" s="10">
        <v>4</v>
      </c>
      <c r="B19" s="11" t="s">
        <v>12</v>
      </c>
      <c r="C19" s="29" t="s">
        <v>119</v>
      </c>
      <c r="D19" s="12" t="s">
        <v>2</v>
      </c>
      <c r="E19" s="13"/>
      <c r="F19" s="13"/>
      <c r="G19" s="14">
        <f>VLOOKUP(B19,[2]Sheet1!$B$16:$G$66,6,0)</f>
        <v>2875189791.0500002</v>
      </c>
      <c r="H19" s="14">
        <f>VLOOKUP(B19,[1]Brokers!$B$9:$AD$69,29,0)</f>
        <v>0</v>
      </c>
      <c r="I19" s="14">
        <f>VLOOKUP(B19,[2]Sheet1!$B$16:$I$66,8,0)</f>
        <v>3633419280</v>
      </c>
      <c r="J19" s="14">
        <f>VLOOKUP(B19,[2]Sheet1!$B$16:$J$66,9,0)</f>
        <v>775458400</v>
      </c>
      <c r="K19" s="14">
        <f>VLOOKUP(B19,[2]Sheet1!$B$16:$K$66,10,0)</f>
        <v>120500000</v>
      </c>
      <c r="L19" s="35">
        <f>VLOOKUP(B19,[2]Sheet1!$B$16:$L$66,11,0)</f>
        <v>7404567471.0500002</v>
      </c>
      <c r="M19" s="35">
        <f>VLOOKUP(B19,[2]Sheet1!$B$16:$M$66,12,0)</f>
        <v>7404567471.0500002</v>
      </c>
      <c r="N19" s="30">
        <f>M19/$M$67</f>
        <v>9.621019597037285E-2</v>
      </c>
      <c r="O19" s="9"/>
    </row>
    <row r="20" spans="1:15" x14ac:dyDescent="0.25">
      <c r="A20" s="10">
        <v>5</v>
      </c>
      <c r="B20" s="11" t="s">
        <v>1</v>
      </c>
      <c r="C20" s="29" t="s">
        <v>68</v>
      </c>
      <c r="D20" s="12" t="s">
        <v>2</v>
      </c>
      <c r="E20" s="13" t="s">
        <v>2</v>
      </c>
      <c r="F20" s="13" t="s">
        <v>2</v>
      </c>
      <c r="G20" s="14">
        <f>VLOOKUP(B20,[2]Sheet1!$B$16:$G$66,6,0)</f>
        <v>4599774150.3600006</v>
      </c>
      <c r="H20" s="14">
        <f>VLOOKUP(B20,[1]Brokers!$B$9:$AD$69,29,0)</f>
        <v>0</v>
      </c>
      <c r="I20" s="14">
        <f>VLOOKUP(B20,[2]Sheet1!$B$16:$I$66,8,0)</f>
        <v>0</v>
      </c>
      <c r="J20" s="14">
        <f>VLOOKUP(B20,[2]Sheet1!$B$16:$J$66,9,0)</f>
        <v>834893300</v>
      </c>
      <c r="K20" s="14">
        <f>VLOOKUP(B20,[2]Sheet1!$B$16:$K$66,10,0)</f>
        <v>29500000</v>
      </c>
      <c r="L20" s="35">
        <f>VLOOKUP(B20,[2]Sheet1!$B$16:$L$66,11,0)</f>
        <v>5464167450.3600006</v>
      </c>
      <c r="M20" s="35">
        <f>VLOOKUP(B20,[2]Sheet1!$B$16:$M$66,12,0)</f>
        <v>5464167450.3600006</v>
      </c>
      <c r="N20" s="30">
        <f>M20/$M$67</f>
        <v>7.0997883842568374E-2</v>
      </c>
    </row>
    <row r="21" spans="1:15" x14ac:dyDescent="0.25">
      <c r="A21" s="10">
        <v>6</v>
      </c>
      <c r="B21" s="11" t="s">
        <v>8</v>
      </c>
      <c r="C21" s="29" t="s">
        <v>112</v>
      </c>
      <c r="D21" s="12" t="s">
        <v>2</v>
      </c>
      <c r="E21" s="13" t="s">
        <v>2</v>
      </c>
      <c r="F21" s="13"/>
      <c r="G21" s="14">
        <f>VLOOKUP(B21,[2]Sheet1!$B$16:$G$66,6,0)</f>
        <v>988671956.21000004</v>
      </c>
      <c r="H21" s="14">
        <f>VLOOKUP(B21,[1]Brokers!$B$9:$AD$69,29,0)</f>
        <v>0</v>
      </c>
      <c r="I21" s="14">
        <f>VLOOKUP(B21,[2]Sheet1!$B$16:$I$66,8,0)</f>
        <v>344599000</v>
      </c>
      <c r="J21" s="14">
        <f>VLOOKUP(B21,[2]Sheet1!$B$16:$J$66,9,0)</f>
        <v>924855500</v>
      </c>
      <c r="K21" s="14">
        <f>VLOOKUP(B21,[2]Sheet1!$B$16:$K$66,10,0)</f>
        <v>2019300000</v>
      </c>
      <c r="L21" s="35">
        <f>VLOOKUP(B21,[2]Sheet1!$B$16:$L$66,11,0)</f>
        <v>4277426456.21</v>
      </c>
      <c r="M21" s="35">
        <f>VLOOKUP(B21,[2]Sheet1!$B$16:$M$66,12,0)</f>
        <v>4277426456.21</v>
      </c>
      <c r="N21" s="30">
        <f>M21/$M$67</f>
        <v>5.5578133254887405E-2</v>
      </c>
    </row>
    <row r="22" spans="1:15" x14ac:dyDescent="0.25">
      <c r="A22" s="10">
        <v>7</v>
      </c>
      <c r="B22" s="11" t="s">
        <v>33</v>
      </c>
      <c r="C22" s="29" t="s">
        <v>76</v>
      </c>
      <c r="D22" s="12" t="s">
        <v>2</v>
      </c>
      <c r="E22" s="13"/>
      <c r="F22" s="13" t="s">
        <v>2</v>
      </c>
      <c r="G22" s="14">
        <f>VLOOKUP(B22,[2]Sheet1!$B$16:$G$66,6,0)</f>
        <v>2514947641.29</v>
      </c>
      <c r="H22" s="14">
        <f>VLOOKUP(B22,[1]Brokers!$B$9:$AD$69,29,0)</f>
        <v>0</v>
      </c>
      <c r="I22" s="14">
        <f>VLOOKUP(B22,[2]Sheet1!$B$16:$I$66,8,0)</f>
        <v>0</v>
      </c>
      <c r="J22" s="14">
        <f>VLOOKUP(B22,[2]Sheet1!$B$16:$J$66,9,0)</f>
        <v>261910200</v>
      </c>
      <c r="K22" s="14">
        <f>VLOOKUP(B22,[2]Sheet1!$B$16:$K$66,10,0)</f>
        <v>112600000</v>
      </c>
      <c r="L22" s="35">
        <f>VLOOKUP(B22,[2]Sheet1!$B$16:$L$66,11,0)</f>
        <v>2889457841.29</v>
      </c>
      <c r="M22" s="35">
        <f>VLOOKUP(B22,[2]Sheet1!$B$16:$M$66,12,0)</f>
        <v>2889457841.29</v>
      </c>
      <c r="N22" s="30">
        <f>M22/$M$67</f>
        <v>3.7543760151492064E-2</v>
      </c>
    </row>
    <row r="23" spans="1:15" x14ac:dyDescent="0.25">
      <c r="A23" s="10">
        <v>8</v>
      </c>
      <c r="B23" s="11" t="s">
        <v>10</v>
      </c>
      <c r="C23" s="29" t="s">
        <v>67</v>
      </c>
      <c r="D23" s="12" t="s">
        <v>2</v>
      </c>
      <c r="E23" s="13" t="s">
        <v>2</v>
      </c>
      <c r="F23" s="13" t="s">
        <v>2</v>
      </c>
      <c r="G23" s="14">
        <f>VLOOKUP(B23,[2]Sheet1!$B$16:$G$66,6,0)</f>
        <v>2581870229.5</v>
      </c>
      <c r="H23" s="14">
        <f>VLOOKUP(B23,[1]Brokers!$B$9:$AD$69,29,0)</f>
        <v>0</v>
      </c>
      <c r="I23" s="14">
        <f>VLOOKUP(B23,[2]Sheet1!$B$16:$I$66,8,0)</f>
        <v>3542180</v>
      </c>
      <c r="J23" s="14">
        <f>VLOOKUP(B23,[2]Sheet1!$B$16:$J$66,9,0)</f>
        <v>284226600</v>
      </c>
      <c r="K23" s="14">
        <f>VLOOKUP(B23,[2]Sheet1!$B$16:$K$66,10,0)</f>
        <v>0</v>
      </c>
      <c r="L23" s="35">
        <f>VLOOKUP(B23,[2]Sheet1!$B$16:$L$66,11,0)</f>
        <v>2869639009.5</v>
      </c>
      <c r="M23" s="35">
        <f>VLOOKUP(B23,[2]Sheet1!$B$16:$M$66,12,0)</f>
        <v>2869639009.5</v>
      </c>
      <c r="N23" s="30">
        <f>M23/$M$67</f>
        <v>3.7286246974946001E-2</v>
      </c>
    </row>
    <row r="24" spans="1:15" x14ac:dyDescent="0.25">
      <c r="A24" s="10">
        <v>9</v>
      </c>
      <c r="B24" s="11" t="s">
        <v>40</v>
      </c>
      <c r="C24" s="29" t="s">
        <v>118</v>
      </c>
      <c r="D24" s="12" t="s">
        <v>2</v>
      </c>
      <c r="E24" s="13"/>
      <c r="F24" s="13"/>
      <c r="G24" s="14">
        <f>VLOOKUP(B24,[2]Sheet1!$B$16:$G$66,6,0)</f>
        <v>1518486548.6500001</v>
      </c>
      <c r="H24" s="14">
        <f>VLOOKUP(B24,[1]Brokers!$B$9:$AD$69,29,0)</f>
        <v>0</v>
      </c>
      <c r="I24" s="14">
        <f>VLOOKUP(B24,[2]Sheet1!$B$16:$I$66,8,0)</f>
        <v>0</v>
      </c>
      <c r="J24" s="14">
        <f>VLOOKUP(B24,[2]Sheet1!$B$16:$J$66,9,0)</f>
        <v>432149600</v>
      </c>
      <c r="K24" s="14">
        <f>VLOOKUP(B24,[2]Sheet1!$B$16:$K$66,10,0)</f>
        <v>71000000</v>
      </c>
      <c r="L24" s="35">
        <f>VLOOKUP(B24,[2]Sheet1!$B$16:$L$66,11,0)</f>
        <v>2021636148.6500001</v>
      </c>
      <c r="M24" s="35">
        <f>VLOOKUP(B24,[2]Sheet1!$B$16:$M$66,12,0)</f>
        <v>2021636148.6500001</v>
      </c>
      <c r="N24" s="30">
        <f>M24/$M$67</f>
        <v>2.6267842220745553E-2</v>
      </c>
      <c r="O24" s="1"/>
    </row>
    <row r="25" spans="1:15" x14ac:dyDescent="0.25">
      <c r="A25" s="10">
        <v>10</v>
      </c>
      <c r="B25" s="11" t="s">
        <v>65</v>
      </c>
      <c r="C25" s="29" t="s">
        <v>66</v>
      </c>
      <c r="D25" s="12" t="s">
        <v>2</v>
      </c>
      <c r="E25" s="13"/>
      <c r="F25" s="13" t="s">
        <v>2</v>
      </c>
      <c r="G25" s="14">
        <f>VLOOKUP(B25,[2]Sheet1!$B$16:$G$66,6,0)</f>
        <v>219501246.83999997</v>
      </c>
      <c r="H25" s="14">
        <f>VLOOKUP(B25,[1]Brokers!$B$9:$AD$69,29,0)</f>
        <v>0</v>
      </c>
      <c r="I25" s="14">
        <f>VLOOKUP(B25,[2]Sheet1!$B$16:$I$66,8,0)</f>
        <v>60291340</v>
      </c>
      <c r="J25" s="14">
        <f>VLOOKUP(B25,[2]Sheet1!$B$16:$J$66,9,0)</f>
        <v>272067900</v>
      </c>
      <c r="K25" s="14">
        <f>VLOOKUP(B25,[2]Sheet1!$B$16:$K$66,10,0)</f>
        <v>788500000</v>
      </c>
      <c r="L25" s="35">
        <f>VLOOKUP(B25,[2]Sheet1!$B$16:$L$66,11,0)</f>
        <v>1340360486.8400002</v>
      </c>
      <c r="M25" s="35">
        <f>VLOOKUP(B25,[2]Sheet1!$B$16:$M$66,12,0)</f>
        <v>1340360486.8400002</v>
      </c>
      <c r="N25" s="30">
        <f>M25/$M$67</f>
        <v>1.7415783651645787E-2</v>
      </c>
    </row>
    <row r="26" spans="1:15" x14ac:dyDescent="0.25">
      <c r="A26" s="10">
        <v>11</v>
      </c>
      <c r="B26" s="11" t="s">
        <v>3</v>
      </c>
      <c r="C26" s="29" t="s">
        <v>73</v>
      </c>
      <c r="D26" s="12" t="s">
        <v>2</v>
      </c>
      <c r="E26" s="13"/>
      <c r="F26" s="13" t="s">
        <v>2</v>
      </c>
      <c r="G26" s="14">
        <f>VLOOKUP(B26,[2]Sheet1!$B$16:$G$66,6,0)</f>
        <v>300673219.01999998</v>
      </c>
      <c r="H26" s="14">
        <f>VLOOKUP(B26,[1]Brokers!$B$9:$AD$69,29,0)</f>
        <v>0</v>
      </c>
      <c r="I26" s="14">
        <f>VLOOKUP(B26,[2]Sheet1!$B$16:$I$66,8,0)</f>
        <v>0</v>
      </c>
      <c r="J26" s="14">
        <f>VLOOKUP(B26,[2]Sheet1!$B$16:$J$66,9,0)</f>
        <v>658422800</v>
      </c>
      <c r="K26" s="14">
        <f>VLOOKUP(B26,[2]Sheet1!$B$16:$K$66,10,0)</f>
        <v>0</v>
      </c>
      <c r="L26" s="35">
        <f>VLOOKUP(B26,[2]Sheet1!$B$16:$L$66,11,0)</f>
        <v>959096019.01999998</v>
      </c>
      <c r="M26" s="35">
        <f>VLOOKUP(B26,[2]Sheet1!$B$16:$M$66,12,0)</f>
        <v>959096019.01999998</v>
      </c>
      <c r="N26" s="30">
        <f>M26/$M$67</f>
        <v>1.2461877929411813E-2</v>
      </c>
    </row>
    <row r="27" spans="1:15" x14ac:dyDescent="0.25">
      <c r="A27" s="10">
        <v>12</v>
      </c>
      <c r="B27" s="11" t="s">
        <v>39</v>
      </c>
      <c r="C27" s="29" t="s">
        <v>86</v>
      </c>
      <c r="D27" s="12" t="s">
        <v>2</v>
      </c>
      <c r="E27" s="13" t="s">
        <v>2</v>
      </c>
      <c r="F27" s="13" t="s">
        <v>2</v>
      </c>
      <c r="G27" s="14">
        <f>VLOOKUP(B27,[2]Sheet1!$B$16:$G$66,6,0)</f>
        <v>652451235.90999997</v>
      </c>
      <c r="H27" s="14">
        <f>VLOOKUP(B27,[1]Brokers!$B$9:$AD$69,29,0)</f>
        <v>0</v>
      </c>
      <c r="I27" s="14">
        <f>VLOOKUP(B27,[2]Sheet1!$B$16:$I$66,8,0)</f>
        <v>1800000</v>
      </c>
      <c r="J27" s="14">
        <f>VLOOKUP(B27,[2]Sheet1!$B$16:$J$66,9,0)</f>
        <v>50085000</v>
      </c>
      <c r="K27" s="14">
        <f>VLOOKUP(B27,[2]Sheet1!$B$16:$K$66,10,0)</f>
        <v>200000</v>
      </c>
      <c r="L27" s="35">
        <f>VLOOKUP(B27,[2]Sheet1!$B$16:$L$66,11,0)</f>
        <v>704536235.90999997</v>
      </c>
      <c r="M27" s="35">
        <f>VLOOKUP(B27,[2]Sheet1!$B$16:$M$66,12,0)</f>
        <v>704536235.90999997</v>
      </c>
      <c r="N27" s="30">
        <f>M27/$M$67</f>
        <v>9.1542915356159112E-3</v>
      </c>
    </row>
    <row r="28" spans="1:15" x14ac:dyDescent="0.25">
      <c r="A28" s="10">
        <v>13</v>
      </c>
      <c r="B28" s="11" t="s">
        <v>9</v>
      </c>
      <c r="C28" s="29" t="s">
        <v>71</v>
      </c>
      <c r="D28" s="12" t="s">
        <v>2</v>
      </c>
      <c r="E28" s="13" t="s">
        <v>2</v>
      </c>
      <c r="F28" s="13" t="s">
        <v>2</v>
      </c>
      <c r="G28" s="14">
        <f>VLOOKUP(B28,[2]Sheet1!$B$16:$G$66,6,0)</f>
        <v>318050046.56999999</v>
      </c>
      <c r="H28" s="14">
        <f>VLOOKUP(B28,[1]Brokers!$B$9:$AD$69,29,0)</f>
        <v>0</v>
      </c>
      <c r="I28" s="14">
        <f>VLOOKUP(B28,[2]Sheet1!$B$16:$I$66,8,0)</f>
        <v>0</v>
      </c>
      <c r="J28" s="14">
        <f>VLOOKUP(B28,[2]Sheet1!$B$16:$J$66,9,0)</f>
        <v>373534000</v>
      </c>
      <c r="K28" s="14">
        <f>VLOOKUP(B28,[2]Sheet1!$B$16:$K$66,10,0)</f>
        <v>0</v>
      </c>
      <c r="L28" s="35">
        <f>VLOOKUP(B28,[2]Sheet1!$B$16:$L$66,11,0)</f>
        <v>691584046.56999993</v>
      </c>
      <c r="M28" s="35">
        <f>VLOOKUP(B28,[2]Sheet1!$B$16:$M$66,12,0)</f>
        <v>691584046.56999993</v>
      </c>
      <c r="N28" s="30">
        <f>M28/$M$67</f>
        <v>8.9859991026657298E-3</v>
      </c>
    </row>
    <row r="29" spans="1:15" x14ac:dyDescent="0.25">
      <c r="A29" s="10">
        <v>14</v>
      </c>
      <c r="B29" s="11" t="s">
        <v>15</v>
      </c>
      <c r="C29" s="29" t="s">
        <v>72</v>
      </c>
      <c r="D29" s="12" t="s">
        <v>2</v>
      </c>
      <c r="E29" s="13"/>
      <c r="F29" s="13"/>
      <c r="G29" s="14">
        <f>VLOOKUP(B29,[2]Sheet1!$B$16:$G$66,6,0)</f>
        <v>531974804.29999995</v>
      </c>
      <c r="H29" s="14">
        <f>VLOOKUP(B29,[1]Brokers!$B$9:$AD$69,29,0)</f>
        <v>0</v>
      </c>
      <c r="I29" s="14">
        <f>VLOOKUP(B29,[2]Sheet1!$B$16:$I$66,8,0)</f>
        <v>0</v>
      </c>
      <c r="J29" s="14">
        <f>VLOOKUP(B29,[2]Sheet1!$B$16:$J$66,9,0)</f>
        <v>83813900</v>
      </c>
      <c r="K29" s="14">
        <f>VLOOKUP(B29,[2]Sheet1!$B$16:$K$66,10,0)</f>
        <v>200000</v>
      </c>
      <c r="L29" s="35">
        <f>VLOOKUP(B29,[2]Sheet1!$B$16:$L$66,11,0)</f>
        <v>615988704.29999995</v>
      </c>
      <c r="M29" s="35">
        <f>VLOOKUP(B29,[2]Sheet1!$B$16:$M$66,12,0)</f>
        <v>615988704.29999995</v>
      </c>
      <c r="N29" s="30">
        <f>M29/$M$67</f>
        <v>8.003761757583808E-3</v>
      </c>
    </row>
    <row r="30" spans="1:15" x14ac:dyDescent="0.25">
      <c r="A30" s="10">
        <f t="shared" ref="A17:A48" si="0">+A29+1</f>
        <v>15</v>
      </c>
      <c r="B30" s="11" t="s">
        <v>107</v>
      </c>
      <c r="C30" s="29" t="s">
        <v>108</v>
      </c>
      <c r="D30" s="12" t="s">
        <v>2</v>
      </c>
      <c r="E30" s="13"/>
      <c r="F30" s="13"/>
      <c r="G30" s="14">
        <f>VLOOKUP(B30,[2]Sheet1!$B$16:$G$66,6,0)</f>
        <v>237537218.72</v>
      </c>
      <c r="H30" s="14">
        <v>0</v>
      </c>
      <c r="I30" s="14">
        <f>VLOOKUP(B30,[2]Sheet1!$B$16:$I$66,8,0)</f>
        <v>0</v>
      </c>
      <c r="J30" s="14">
        <f>VLOOKUP(B30,[2]Sheet1!$B$16:$J$66,9,0)</f>
        <v>25152000</v>
      </c>
      <c r="K30" s="14">
        <f>VLOOKUP(B30,[2]Sheet1!$B$16:$K$66,10,0)</f>
        <v>147600000</v>
      </c>
      <c r="L30" s="35">
        <f>VLOOKUP(B30,[2]Sheet1!$B$16:$L$66,11,0)</f>
        <v>410289218.72000003</v>
      </c>
      <c r="M30" s="35">
        <f>VLOOKUP(B30,[2]Sheet1!$B$16:$M$66,12,0)</f>
        <v>410289218.72000003</v>
      </c>
      <c r="N30" s="30">
        <f>M30/$M$67</f>
        <v>5.3310347014752478E-3</v>
      </c>
    </row>
    <row r="31" spans="1:15" x14ac:dyDescent="0.25">
      <c r="A31" s="10">
        <f t="shared" si="0"/>
        <v>16</v>
      </c>
      <c r="B31" s="11" t="s">
        <v>16</v>
      </c>
      <c r="C31" s="29" t="s">
        <v>82</v>
      </c>
      <c r="D31" s="12" t="s">
        <v>2</v>
      </c>
      <c r="E31" s="13" t="s">
        <v>2</v>
      </c>
      <c r="F31" s="13"/>
      <c r="G31" s="14">
        <f>VLOOKUP(B31,[2]Sheet1!$B$16:$G$66,6,0)</f>
        <v>112656069.44</v>
      </c>
      <c r="H31" s="14">
        <f>VLOOKUP(B31,[1]Brokers!$B$9:$AD$69,29,0)</f>
        <v>0</v>
      </c>
      <c r="I31" s="14">
        <f>VLOOKUP(B31,[2]Sheet1!$B$16:$I$66,8,0)</f>
        <v>0</v>
      </c>
      <c r="J31" s="14">
        <f>VLOOKUP(B31,[2]Sheet1!$B$16:$J$66,9,0)</f>
        <v>190370100</v>
      </c>
      <c r="K31" s="14">
        <f>VLOOKUP(B31,[2]Sheet1!$B$16:$K$66,10,0)</f>
        <v>0</v>
      </c>
      <c r="L31" s="35">
        <f>VLOOKUP(B31,[2]Sheet1!$B$16:$L$66,11,0)</f>
        <v>303026169.44</v>
      </c>
      <c r="M31" s="35">
        <f>VLOOKUP(B31,[2]Sheet1!$B$16:$M$66,12,0)</f>
        <v>303026169.44</v>
      </c>
      <c r="N31" s="30">
        <f>M31/$M$67</f>
        <v>3.9373275022422903E-3</v>
      </c>
    </row>
    <row r="32" spans="1:15" x14ac:dyDescent="0.25">
      <c r="A32" s="10">
        <f t="shared" si="0"/>
        <v>17</v>
      </c>
      <c r="B32" s="11" t="s">
        <v>6</v>
      </c>
      <c r="C32" s="29" t="s">
        <v>70</v>
      </c>
      <c r="D32" s="12" t="s">
        <v>2</v>
      </c>
      <c r="E32" s="13" t="s">
        <v>2</v>
      </c>
      <c r="F32" s="13" t="s">
        <v>2</v>
      </c>
      <c r="G32" s="14">
        <f>VLOOKUP(B32,[2]Sheet1!$B$16:$G$66,6,0)</f>
        <v>212177585.87</v>
      </c>
      <c r="H32" s="14">
        <f>VLOOKUP(B32,[1]Brokers!$B$9:$AD$69,29,0)</f>
        <v>0</v>
      </c>
      <c r="I32" s="14">
        <f>VLOOKUP(B32,[2]Sheet1!$B$16:$I$66,8,0)</f>
        <v>0</v>
      </c>
      <c r="J32" s="14">
        <f>VLOOKUP(B32,[2]Sheet1!$B$16:$J$66,9,0)</f>
        <v>51426300</v>
      </c>
      <c r="K32" s="14">
        <f>VLOOKUP(B32,[2]Sheet1!$B$16:$K$66,10,0)</f>
        <v>0</v>
      </c>
      <c r="L32" s="35">
        <f>VLOOKUP(B32,[2]Sheet1!$B$16:$L$66,11,0)</f>
        <v>263603885.87</v>
      </c>
      <c r="M32" s="35">
        <f>VLOOKUP(B32,[2]Sheet1!$B$16:$M$66,12,0)</f>
        <v>263603885.87</v>
      </c>
      <c r="N32" s="30">
        <f>M32/$M$67</f>
        <v>3.4250996587256626E-3</v>
      </c>
      <c r="O32" s="1"/>
    </row>
    <row r="33" spans="1:15" x14ac:dyDescent="0.25">
      <c r="A33" s="10">
        <f t="shared" si="0"/>
        <v>18</v>
      </c>
      <c r="B33" s="11" t="s">
        <v>19</v>
      </c>
      <c r="C33" s="29" t="s">
        <v>95</v>
      </c>
      <c r="D33" s="12" t="s">
        <v>2</v>
      </c>
      <c r="E33" s="13"/>
      <c r="F33" s="13"/>
      <c r="G33" s="14">
        <f>VLOOKUP(B33,[2]Sheet1!$B$16:$G$66,6,0)</f>
        <v>37424999.019999996</v>
      </c>
      <c r="H33" s="14">
        <f>VLOOKUP(B33,[1]Brokers!$B$9:$AD$69,29,0)</f>
        <v>0</v>
      </c>
      <c r="I33" s="14">
        <f>VLOOKUP(B33,[2]Sheet1!$B$16:$I$66,8,0)</f>
        <v>0</v>
      </c>
      <c r="J33" s="14">
        <f>VLOOKUP(B33,[2]Sheet1!$B$16:$J$66,9,0)</f>
        <v>125351300</v>
      </c>
      <c r="K33" s="14">
        <f>VLOOKUP(B33,[2]Sheet1!$B$16:$K$66,10,0)</f>
        <v>0</v>
      </c>
      <c r="L33" s="35">
        <f>VLOOKUP(B33,[2]Sheet1!$B$16:$L$66,11,0)</f>
        <v>162776299.02000001</v>
      </c>
      <c r="M33" s="35">
        <f>VLOOKUP(B33,[2]Sheet1!$B$16:$M$66,12,0)</f>
        <v>162776299.02000001</v>
      </c>
      <c r="N33" s="30">
        <f>M33/$M$67</f>
        <v>2.1150107267272223E-3</v>
      </c>
      <c r="O33" s="1"/>
    </row>
    <row r="34" spans="1:15" x14ac:dyDescent="0.25">
      <c r="A34" s="10">
        <f t="shared" si="0"/>
        <v>19</v>
      </c>
      <c r="B34" s="11" t="s">
        <v>17</v>
      </c>
      <c r="C34" s="29" t="s">
        <v>115</v>
      </c>
      <c r="D34" s="12" t="s">
        <v>2</v>
      </c>
      <c r="E34" s="13"/>
      <c r="F34" s="13"/>
      <c r="G34" s="14">
        <f>VLOOKUP(B34,[2]Sheet1!$B$16:$G$66,6,0)</f>
        <v>121433947.19</v>
      </c>
      <c r="H34" s="14">
        <f>VLOOKUP(B34,[1]Brokers!$B$9:$AD$69,29,0)</f>
        <v>0</v>
      </c>
      <c r="I34" s="14">
        <f>VLOOKUP(B34,[2]Sheet1!$B$16:$I$66,8,0)</f>
        <v>0</v>
      </c>
      <c r="J34" s="14">
        <f>VLOOKUP(B34,[2]Sheet1!$B$16:$J$66,9,0)</f>
        <v>2046300</v>
      </c>
      <c r="K34" s="14">
        <f>VLOOKUP(B34,[2]Sheet1!$B$16:$K$66,10,0)</f>
        <v>0</v>
      </c>
      <c r="L34" s="35">
        <f>VLOOKUP(B34,[2]Sheet1!$B$16:$L$66,11,0)</f>
        <v>123480247.19</v>
      </c>
      <c r="M34" s="35">
        <f>VLOOKUP(B34,[2]Sheet1!$B$16:$M$66,12,0)</f>
        <v>123480247.19</v>
      </c>
      <c r="N34" s="30">
        <f>M34/$M$67</f>
        <v>1.6044230573991024E-3</v>
      </c>
      <c r="O34" s="1"/>
    </row>
    <row r="35" spans="1:15" x14ac:dyDescent="0.25">
      <c r="A35" s="10">
        <f t="shared" si="0"/>
        <v>20</v>
      </c>
      <c r="B35" s="11" t="s">
        <v>13</v>
      </c>
      <c r="C35" s="29" t="s">
        <v>85</v>
      </c>
      <c r="D35" s="12" t="s">
        <v>2</v>
      </c>
      <c r="E35" s="13"/>
      <c r="F35" s="13"/>
      <c r="G35" s="14">
        <f>VLOOKUP(B35,[2]Sheet1!$B$16:$G$66,6,0)</f>
        <v>91057805.210000008</v>
      </c>
      <c r="H35" s="14">
        <f>VLOOKUP(B35,[1]Brokers!$B$9:$AD$69,29,0)</f>
        <v>0</v>
      </c>
      <c r="I35" s="14">
        <f>VLOOKUP(B35,[2]Sheet1!$B$16:$I$66,8,0)</f>
        <v>0</v>
      </c>
      <c r="J35" s="14">
        <f>VLOOKUP(B35,[2]Sheet1!$B$16:$J$66,9,0)</f>
        <v>26540100</v>
      </c>
      <c r="K35" s="14">
        <f>VLOOKUP(B35,[2]Sheet1!$B$16:$K$66,10,0)</f>
        <v>0</v>
      </c>
      <c r="L35" s="35">
        <f>VLOOKUP(B35,[2]Sheet1!$B$16:$L$66,11,0)</f>
        <v>117597905.21000001</v>
      </c>
      <c r="M35" s="35">
        <f>VLOOKUP(B35,[2]Sheet1!$B$16:$M$66,12,0)</f>
        <v>117597905.21000001</v>
      </c>
      <c r="N35" s="30">
        <f>M35/$M$67</f>
        <v>1.5279916821873511E-3</v>
      </c>
      <c r="O35" s="1"/>
    </row>
    <row r="36" spans="1:15" x14ac:dyDescent="0.25">
      <c r="A36" s="10">
        <f t="shared" si="0"/>
        <v>21</v>
      </c>
      <c r="B36" s="11" t="s">
        <v>4</v>
      </c>
      <c r="C36" s="29" t="s">
        <v>88</v>
      </c>
      <c r="D36" s="12" t="s">
        <v>2</v>
      </c>
      <c r="E36" s="13"/>
      <c r="F36" s="13" t="s">
        <v>2</v>
      </c>
      <c r="G36" s="14">
        <f>VLOOKUP(B36,[2]Sheet1!$B$16:$G$66,6,0)</f>
        <v>4321202.9799999995</v>
      </c>
      <c r="H36" s="14">
        <f>VLOOKUP(B36,[1]Brokers!$B$9:$AD$69,29,0)</f>
        <v>0</v>
      </c>
      <c r="I36" s="14">
        <f>VLOOKUP(B36,[2]Sheet1!$B$16:$I$66,8,0)</f>
        <v>0</v>
      </c>
      <c r="J36" s="14">
        <f>VLOOKUP(B36,[2]Sheet1!$B$16:$J$66,9,0)</f>
        <v>102884000</v>
      </c>
      <c r="K36" s="14">
        <f>VLOOKUP(B36,[2]Sheet1!$B$16:$K$66,10,0)</f>
        <v>0</v>
      </c>
      <c r="L36" s="35">
        <f>VLOOKUP(B36,[2]Sheet1!$B$16:$L$66,11,0)</f>
        <v>107205202.97999999</v>
      </c>
      <c r="M36" s="35">
        <f>VLOOKUP(B36,[2]Sheet1!$B$16:$M$66,12,0)</f>
        <v>107205202.97999999</v>
      </c>
      <c r="N36" s="30">
        <f>M36/$M$67</f>
        <v>1.3929555815482082E-3</v>
      </c>
      <c r="O36" s="1"/>
    </row>
    <row r="37" spans="1:15" x14ac:dyDescent="0.25">
      <c r="A37" s="10">
        <f t="shared" si="0"/>
        <v>22</v>
      </c>
      <c r="B37" s="11" t="s">
        <v>36</v>
      </c>
      <c r="C37" s="29" t="s">
        <v>101</v>
      </c>
      <c r="D37" s="12" t="s">
        <v>2</v>
      </c>
      <c r="E37" s="13"/>
      <c r="F37" s="13"/>
      <c r="G37" s="14">
        <f>VLOOKUP(B37,[2]Sheet1!$B$16:$G$66,6,0)</f>
        <v>96671490.840000004</v>
      </c>
      <c r="H37" s="14">
        <f>VLOOKUP(B37,[1]Brokers!$B$9:$AD$69,29,0)</f>
        <v>0</v>
      </c>
      <c r="I37" s="14">
        <f>VLOOKUP(B37,[2]Sheet1!$B$16:$I$66,8,0)</f>
        <v>950000</v>
      </c>
      <c r="J37" s="14">
        <f>VLOOKUP(B37,[2]Sheet1!$B$16:$J$66,9,0)</f>
        <v>9427100</v>
      </c>
      <c r="K37" s="14">
        <f>VLOOKUP(B37,[2]Sheet1!$B$16:$K$66,10,0)</f>
        <v>0</v>
      </c>
      <c r="L37" s="35">
        <f>VLOOKUP(B37,[2]Sheet1!$B$16:$L$66,11,0)</f>
        <v>107048590.84</v>
      </c>
      <c r="M37" s="35">
        <f>VLOOKUP(B37,[2]Sheet1!$B$16:$M$66,12,0)</f>
        <v>107048590.84</v>
      </c>
      <c r="N37" s="30">
        <f>M37/$M$67</f>
        <v>1.3909206639463835E-3</v>
      </c>
      <c r="O37" s="1"/>
    </row>
    <row r="38" spans="1:15" x14ac:dyDescent="0.25">
      <c r="A38" s="10">
        <f t="shared" si="0"/>
        <v>23</v>
      </c>
      <c r="B38" s="11" t="s">
        <v>29</v>
      </c>
      <c r="C38" s="29" t="s">
        <v>91</v>
      </c>
      <c r="D38" s="12" t="s">
        <v>2</v>
      </c>
      <c r="E38" s="13"/>
      <c r="F38" s="13"/>
      <c r="G38" s="14">
        <f>VLOOKUP(B38,[2]Sheet1!$B$16:$G$66,6,0)</f>
        <v>84723134.219999999</v>
      </c>
      <c r="H38" s="14">
        <f>VLOOKUP(B38,[1]Brokers!$B$9:$AD$69,29,0)</f>
        <v>0</v>
      </c>
      <c r="I38" s="14">
        <f>VLOOKUP(B38,[2]Sheet1!$B$16:$I$66,8,0)</f>
        <v>0</v>
      </c>
      <c r="J38" s="14">
        <f>VLOOKUP(B38,[2]Sheet1!$B$16:$J$66,9,0)</f>
        <v>4684900</v>
      </c>
      <c r="K38" s="14">
        <f>VLOOKUP(B38,[2]Sheet1!$B$16:$K$66,10,0)</f>
        <v>0</v>
      </c>
      <c r="L38" s="35">
        <f>VLOOKUP(B38,[2]Sheet1!$B$16:$L$66,11,0)</f>
        <v>89408034.219999999</v>
      </c>
      <c r="M38" s="35">
        <f>VLOOKUP(B38,[2]Sheet1!$B$16:$M$66,12,0)</f>
        <v>89408034.219999999</v>
      </c>
      <c r="N38" s="30">
        <f>M38/$M$67</f>
        <v>1.161710596501892E-3</v>
      </c>
      <c r="O38" s="1"/>
    </row>
    <row r="39" spans="1:15" x14ac:dyDescent="0.25">
      <c r="A39" s="10">
        <f t="shared" si="0"/>
        <v>24</v>
      </c>
      <c r="B39" s="11" t="s">
        <v>24</v>
      </c>
      <c r="C39" s="29" t="s">
        <v>78</v>
      </c>
      <c r="D39" s="12" t="s">
        <v>2</v>
      </c>
      <c r="E39" s="13"/>
      <c r="F39" s="13"/>
      <c r="G39" s="14">
        <f>VLOOKUP(B39,[2]Sheet1!$B$16:$G$66,6,0)</f>
        <v>80493521.739999995</v>
      </c>
      <c r="H39" s="14">
        <f>VLOOKUP(B39,[1]Brokers!$B$9:$AD$69,29,0)</f>
        <v>0</v>
      </c>
      <c r="I39" s="14">
        <f>VLOOKUP(B39,[2]Sheet1!$B$16:$I$66,8,0)</f>
        <v>0</v>
      </c>
      <c r="J39" s="14">
        <f>VLOOKUP(B39,[2]Sheet1!$B$16:$J$66,9,0)</f>
        <v>7681900</v>
      </c>
      <c r="K39" s="14">
        <f>VLOOKUP(B39,[2]Sheet1!$B$16:$K$66,10,0)</f>
        <v>0</v>
      </c>
      <c r="L39" s="35">
        <f>VLOOKUP(B39,[2]Sheet1!$B$16:$L$66,11,0)</f>
        <v>88175421.739999995</v>
      </c>
      <c r="M39" s="35">
        <f>VLOOKUP(B39,[2]Sheet1!$B$16:$M$66,12,0)</f>
        <v>88175421.739999995</v>
      </c>
      <c r="N39" s="30">
        <f>M39/$M$67</f>
        <v>1.14569482127667E-3</v>
      </c>
      <c r="O39" s="1"/>
    </row>
    <row r="40" spans="1:15" x14ac:dyDescent="0.25">
      <c r="A40" s="10">
        <f t="shared" si="0"/>
        <v>25</v>
      </c>
      <c r="B40" s="11" t="s">
        <v>22</v>
      </c>
      <c r="C40" s="29" t="s">
        <v>83</v>
      </c>
      <c r="D40" s="12" t="s">
        <v>2</v>
      </c>
      <c r="E40" s="13"/>
      <c r="F40" s="13"/>
      <c r="G40" s="14">
        <f>VLOOKUP(B40,[2]Sheet1!$B$16:$G$66,6,0)</f>
        <v>46864946.589999996</v>
      </c>
      <c r="H40" s="14">
        <f>VLOOKUP(B40,[1]Brokers!$B$9:$AD$69,29,0)</f>
        <v>0</v>
      </c>
      <c r="I40" s="14">
        <f>VLOOKUP(B40,[2]Sheet1!$B$16:$I$66,8,0)</f>
        <v>0</v>
      </c>
      <c r="J40" s="14">
        <f>VLOOKUP(B40,[2]Sheet1!$B$16:$J$66,9,0)</f>
        <v>17909400</v>
      </c>
      <c r="K40" s="14">
        <f>VLOOKUP(B40,[2]Sheet1!$B$16:$K$66,10,0)</f>
        <v>0</v>
      </c>
      <c r="L40" s="35">
        <f>VLOOKUP(B40,[2]Sheet1!$B$16:$L$66,11,0)</f>
        <v>64774346.589999996</v>
      </c>
      <c r="M40" s="35">
        <f>VLOOKUP(B40,[2]Sheet1!$B$16:$M$66,12,0)</f>
        <v>64774346.589999996</v>
      </c>
      <c r="N40" s="30">
        <f>M40/$M$67</f>
        <v>8.4163627431880681E-4</v>
      </c>
      <c r="O40" s="1"/>
    </row>
    <row r="41" spans="1:15" x14ac:dyDescent="0.25">
      <c r="A41" s="10">
        <f t="shared" si="0"/>
        <v>26</v>
      </c>
      <c r="B41" s="11" t="s">
        <v>35</v>
      </c>
      <c r="C41" s="29" t="s">
        <v>35</v>
      </c>
      <c r="D41" s="12" t="s">
        <v>2</v>
      </c>
      <c r="E41" s="13" t="s">
        <v>2</v>
      </c>
      <c r="F41" s="13"/>
      <c r="G41" s="14">
        <f>VLOOKUP(B41,[2]Sheet1!$B$16:$G$66,6,0)</f>
        <v>50093248.469999999</v>
      </c>
      <c r="H41" s="14">
        <f>VLOOKUP(B41,[1]Brokers!$B$9:$AD$69,29,0)</f>
        <v>0</v>
      </c>
      <c r="I41" s="14">
        <f>VLOOKUP(B41,[2]Sheet1!$B$16:$I$66,8,0)</f>
        <v>0</v>
      </c>
      <c r="J41" s="14">
        <f>VLOOKUP(B41,[2]Sheet1!$B$16:$J$66,9,0)</f>
        <v>1261100</v>
      </c>
      <c r="K41" s="14">
        <f>VLOOKUP(B41,[2]Sheet1!$B$16:$K$66,10,0)</f>
        <v>0</v>
      </c>
      <c r="L41" s="35">
        <f>VLOOKUP(B41,[2]Sheet1!$B$16:$L$66,11,0)</f>
        <v>51354348.469999999</v>
      </c>
      <c r="M41" s="35">
        <f>VLOOKUP(B41,[2]Sheet1!$B$16:$M$66,12,0)</f>
        <v>51354348.469999999</v>
      </c>
      <c r="N41" s="30">
        <f>M41/$M$67</f>
        <v>6.672654344155619E-4</v>
      </c>
      <c r="O41" s="1"/>
    </row>
    <row r="42" spans="1:15" x14ac:dyDescent="0.25">
      <c r="A42" s="10">
        <v>27</v>
      </c>
      <c r="B42" s="11" t="s">
        <v>42</v>
      </c>
      <c r="C42" s="29" t="s">
        <v>42</v>
      </c>
      <c r="D42" s="12" t="s">
        <v>2</v>
      </c>
      <c r="E42" s="13"/>
      <c r="F42" s="13"/>
      <c r="G42" s="14">
        <f>VLOOKUP(B42,[2]Sheet1!$B$16:$G$66,6,0)</f>
        <v>1713980</v>
      </c>
      <c r="H42" s="14">
        <f>VLOOKUP(B42,[1]Brokers!$B$9:$AD$69,29,0)</f>
        <v>0</v>
      </c>
      <c r="I42" s="14">
        <f>VLOOKUP(B42,[2]Sheet1!$B$16:$I$66,8,0)</f>
        <v>0</v>
      </c>
      <c r="J42" s="14">
        <f>VLOOKUP(B42,[2]Sheet1!$B$16:$J$66,9,0)</f>
        <v>47014500</v>
      </c>
      <c r="K42" s="14">
        <f>VLOOKUP(B42,[2]Sheet1!$B$16:$K$66,10,0)</f>
        <v>0</v>
      </c>
      <c r="L42" s="35">
        <f>VLOOKUP(B42,[2]Sheet1!$B$16:$L$66,11,0)</f>
        <v>48728480</v>
      </c>
      <c r="M42" s="35">
        <f>VLOOKUP(B42,[2]Sheet1!$B$16:$M$66,12,0)</f>
        <v>48728480</v>
      </c>
      <c r="N42" s="30">
        <f>M42/$M$67</f>
        <v>6.3314658532966138E-4</v>
      </c>
      <c r="O42" s="1"/>
    </row>
    <row r="43" spans="1:15" x14ac:dyDescent="0.25">
      <c r="A43" s="10">
        <f t="shared" si="0"/>
        <v>28</v>
      </c>
      <c r="B43" s="11" t="s">
        <v>23</v>
      </c>
      <c r="C43" s="29" t="s">
        <v>81</v>
      </c>
      <c r="D43" s="12" t="s">
        <v>2</v>
      </c>
      <c r="E43" s="13" t="s">
        <v>2</v>
      </c>
      <c r="F43" s="13" t="s">
        <v>2</v>
      </c>
      <c r="G43" s="14">
        <f>VLOOKUP(B43,[2]Sheet1!$B$16:$G$66,6,0)</f>
        <v>12142573.5</v>
      </c>
      <c r="H43" s="14">
        <f>VLOOKUP(B43,[1]Brokers!$B$9:$AD$69,29,0)</f>
        <v>0</v>
      </c>
      <c r="I43" s="14">
        <f>VLOOKUP(B43,[2]Sheet1!$B$16:$I$66,8,0)</f>
        <v>0</v>
      </c>
      <c r="J43" s="14">
        <f>VLOOKUP(B43,[2]Sheet1!$B$16:$J$66,9,0)</f>
        <v>31623700</v>
      </c>
      <c r="K43" s="14">
        <f>VLOOKUP(B43,[2]Sheet1!$B$16:$K$66,10,0)</f>
        <v>0</v>
      </c>
      <c r="L43" s="35">
        <f>VLOOKUP(B43,[2]Sheet1!$B$16:$L$66,11,0)</f>
        <v>43766273.5</v>
      </c>
      <c r="M43" s="35">
        <f>VLOOKUP(B43,[2]Sheet1!$B$16:$M$66,12,0)</f>
        <v>43766273.5</v>
      </c>
      <c r="N43" s="30">
        <f>M43/$M$67</f>
        <v>5.6867085981604699E-4</v>
      </c>
      <c r="O43" s="1"/>
    </row>
    <row r="44" spans="1:15" x14ac:dyDescent="0.25">
      <c r="A44" s="10">
        <f t="shared" si="0"/>
        <v>29</v>
      </c>
      <c r="B44" s="11" t="s">
        <v>11</v>
      </c>
      <c r="C44" s="29" t="s">
        <v>77</v>
      </c>
      <c r="D44" s="12" t="s">
        <v>2</v>
      </c>
      <c r="E44" s="13" t="s">
        <v>109</v>
      </c>
      <c r="F44" s="13"/>
      <c r="G44" s="14">
        <f>VLOOKUP(B44,[2]Sheet1!$B$16:$G$66,6,0)</f>
        <v>33197384.050000001</v>
      </c>
      <c r="H44" s="14">
        <f>VLOOKUP(B44,[1]Brokers!$B$9:$AD$69,29,0)</f>
        <v>0</v>
      </c>
      <c r="I44" s="14">
        <f>VLOOKUP(B44,[2]Sheet1!$B$16:$I$66,8,0)</f>
        <v>0</v>
      </c>
      <c r="J44" s="14">
        <f>VLOOKUP(B44,[2]Sheet1!$B$16:$J$66,9,0)</f>
        <v>8455300</v>
      </c>
      <c r="K44" s="14">
        <f>VLOOKUP(B44,[2]Sheet1!$B$16:$K$66,10,0)</f>
        <v>700000</v>
      </c>
      <c r="L44" s="35">
        <f>VLOOKUP(B44,[2]Sheet1!$B$16:$L$66,11,0)</f>
        <v>42352684.049999997</v>
      </c>
      <c r="M44" s="35">
        <f>VLOOKUP(B44,[2]Sheet1!$B$16:$M$66,12,0)</f>
        <v>42352684.049999997</v>
      </c>
      <c r="N44" s="30">
        <f>M44/$M$67</f>
        <v>5.5030358603025398E-4</v>
      </c>
      <c r="O44" s="1"/>
    </row>
    <row r="45" spans="1:15" x14ac:dyDescent="0.25">
      <c r="A45" s="10">
        <f t="shared" si="0"/>
        <v>30</v>
      </c>
      <c r="B45" s="11" t="s">
        <v>18</v>
      </c>
      <c r="C45" s="29" t="s">
        <v>79</v>
      </c>
      <c r="D45" s="12" t="s">
        <v>2</v>
      </c>
      <c r="E45" s="13"/>
      <c r="F45" s="13"/>
      <c r="G45" s="14">
        <f>VLOOKUP(B45,[2]Sheet1!$B$16:$G$66,6,0)</f>
        <v>24477856.699999999</v>
      </c>
      <c r="H45" s="14">
        <f>VLOOKUP(B45,[1]Brokers!$B$9:$AD$69,29,0)</f>
        <v>0</v>
      </c>
      <c r="I45" s="14">
        <f>VLOOKUP(B45,[2]Sheet1!$B$16:$I$66,8,0)</f>
        <v>0</v>
      </c>
      <c r="J45" s="14">
        <f>VLOOKUP(B45,[2]Sheet1!$B$16:$J$66,9,0)</f>
        <v>12581800</v>
      </c>
      <c r="K45" s="14">
        <f>VLOOKUP(B45,[2]Sheet1!$B$16:$K$66,10,0)</f>
        <v>0</v>
      </c>
      <c r="L45" s="35">
        <f>VLOOKUP(B45,[2]Sheet1!$B$16:$L$66,11,0)</f>
        <v>37059656.700000003</v>
      </c>
      <c r="M45" s="35">
        <f>VLOOKUP(B45,[2]Sheet1!$B$16:$M$66,12,0)</f>
        <v>37059656.700000003</v>
      </c>
      <c r="N45" s="30">
        <f>M45/$M$67</f>
        <v>4.8152938677944622E-4</v>
      </c>
      <c r="O45" s="1"/>
    </row>
    <row r="46" spans="1:15" x14ac:dyDescent="0.25">
      <c r="A46" s="10">
        <f t="shared" si="0"/>
        <v>31</v>
      </c>
      <c r="B46" s="11" t="s">
        <v>27</v>
      </c>
      <c r="C46" s="29" t="s">
        <v>100</v>
      </c>
      <c r="D46" s="12" t="s">
        <v>2</v>
      </c>
      <c r="E46" s="13"/>
      <c r="F46" s="13"/>
      <c r="G46" s="14">
        <f>VLOOKUP(B46,[2]Sheet1!$B$16:$G$66,6,0)</f>
        <v>27331191.359999999</v>
      </c>
      <c r="H46" s="14">
        <f>VLOOKUP(B46,[1]Brokers!$B$9:$AD$69,29,0)</f>
        <v>0</v>
      </c>
      <c r="I46" s="14">
        <f>VLOOKUP(B46,[2]Sheet1!$B$16:$I$66,8,0)</f>
        <v>0</v>
      </c>
      <c r="J46" s="14">
        <f>VLOOKUP(B46,[2]Sheet1!$B$16:$J$66,9,0)</f>
        <v>9028700</v>
      </c>
      <c r="K46" s="14">
        <f>VLOOKUP(B46,[2]Sheet1!$B$16:$K$66,10,0)</f>
        <v>0</v>
      </c>
      <c r="L46" s="35">
        <f>VLOOKUP(B46,[2]Sheet1!$B$16:$L$66,11,0)</f>
        <v>36359891.359999999</v>
      </c>
      <c r="M46" s="35">
        <f>VLOOKUP(B46,[2]Sheet1!$B$16:$M$66,12,0)</f>
        <v>36359891.359999999</v>
      </c>
      <c r="N46" s="30">
        <f>M46/$M$67</f>
        <v>4.724370852023592E-4</v>
      </c>
      <c r="O46" s="1"/>
    </row>
    <row r="47" spans="1:15" x14ac:dyDescent="0.25">
      <c r="A47" s="10">
        <f t="shared" si="0"/>
        <v>32</v>
      </c>
      <c r="B47" s="11" t="s">
        <v>30</v>
      </c>
      <c r="C47" s="29" t="s">
        <v>92</v>
      </c>
      <c r="D47" s="12" t="s">
        <v>2</v>
      </c>
      <c r="E47" s="13"/>
      <c r="F47" s="13"/>
      <c r="G47" s="14">
        <f>VLOOKUP(B47,[2]Sheet1!$B$16:$G$66,6,0)</f>
        <v>10663359.01</v>
      </c>
      <c r="H47" s="14">
        <f>VLOOKUP(B47,[1]Brokers!$B$9:$AD$69,29,0)</f>
        <v>0</v>
      </c>
      <c r="I47" s="14">
        <f>VLOOKUP(B47,[2]Sheet1!$B$16:$I$66,8,0)</f>
        <v>0</v>
      </c>
      <c r="J47" s="14">
        <f>VLOOKUP(B47,[2]Sheet1!$B$16:$J$66,9,0)</f>
        <v>19428000</v>
      </c>
      <c r="K47" s="14">
        <f>VLOOKUP(B47,[2]Sheet1!$B$16:$K$66,10,0)</f>
        <v>0</v>
      </c>
      <c r="L47" s="35">
        <f>VLOOKUP(B47,[2]Sheet1!$B$16:$L$66,11,0)</f>
        <v>30091359.009999998</v>
      </c>
      <c r="M47" s="35">
        <f>VLOOKUP(B47,[2]Sheet1!$B$16:$M$66,12,0)</f>
        <v>30091359.009999998</v>
      </c>
      <c r="N47" s="30">
        <f>M47/$M$67</f>
        <v>3.9098780025788695E-4</v>
      </c>
      <c r="O47" s="1"/>
    </row>
    <row r="48" spans="1:15" x14ac:dyDescent="0.25">
      <c r="A48" s="10">
        <f t="shared" si="0"/>
        <v>33</v>
      </c>
      <c r="B48" s="11" t="s">
        <v>110</v>
      </c>
      <c r="C48" s="29" t="s">
        <v>111</v>
      </c>
      <c r="D48" s="12" t="s">
        <v>2</v>
      </c>
      <c r="E48" s="13"/>
      <c r="F48" s="13" t="s">
        <v>2</v>
      </c>
      <c r="G48" s="14">
        <f>VLOOKUP(B48,[2]Sheet1!$B$16:$G$66,6,0)</f>
        <v>18984337.899999999</v>
      </c>
      <c r="H48" s="14">
        <v>0</v>
      </c>
      <c r="I48" s="14">
        <f>VLOOKUP(B48,[2]Sheet1!$B$16:$I$66,8,0)</f>
        <v>0</v>
      </c>
      <c r="J48" s="14">
        <f>VLOOKUP(B48,[2]Sheet1!$B$16:$J$66,9,0)</f>
        <v>5675400</v>
      </c>
      <c r="K48" s="14">
        <f>VLOOKUP(B48,[2]Sheet1!$B$16:$K$66,10,0)</f>
        <v>0</v>
      </c>
      <c r="L48" s="35">
        <f>VLOOKUP(B48,[2]Sheet1!$B$16:$L$66,11,0)</f>
        <v>24659737.899999999</v>
      </c>
      <c r="M48" s="35">
        <f>VLOOKUP(B48,[2]Sheet1!$B$16:$M$66,12,0)</f>
        <v>24659737.899999999</v>
      </c>
      <c r="N48" s="30">
        <f>M48/$M$67</f>
        <v>3.2041280266713497E-4</v>
      </c>
    </row>
    <row r="49" spans="1:15" x14ac:dyDescent="0.25">
      <c r="A49" s="10">
        <f t="shared" ref="A49:A64" si="1">+A48+1</f>
        <v>34</v>
      </c>
      <c r="B49" s="11" t="s">
        <v>44</v>
      </c>
      <c r="C49" s="29" t="s">
        <v>93</v>
      </c>
      <c r="D49" s="12" t="s">
        <v>2</v>
      </c>
      <c r="E49" s="13"/>
      <c r="F49" s="13"/>
      <c r="G49" s="14">
        <f>VLOOKUP(B49,[2]Sheet1!$B$16:$G$66,6,0)</f>
        <v>15270582.210000001</v>
      </c>
      <c r="H49" s="14">
        <f>VLOOKUP(B49,[1]Brokers!$B$9:$AD$69,29,0)</f>
        <v>0</v>
      </c>
      <c r="I49" s="14">
        <f>VLOOKUP(B49,[2]Sheet1!$B$16:$I$66,8,0)</f>
        <v>0</v>
      </c>
      <c r="J49" s="14">
        <f>VLOOKUP(B49,[2]Sheet1!$B$16:$J$66,9,0)</f>
        <v>0</v>
      </c>
      <c r="K49" s="14">
        <f>VLOOKUP(B49,[2]Sheet1!$B$16:$K$66,10,0)</f>
        <v>0</v>
      </c>
      <c r="L49" s="35">
        <f>VLOOKUP(B49,[2]Sheet1!$B$16:$L$66,11,0)</f>
        <v>15270582.210000001</v>
      </c>
      <c r="M49" s="35">
        <f>VLOOKUP(B49,[2]Sheet1!$B$16:$M$66,12,0)</f>
        <v>15270582.210000001</v>
      </c>
      <c r="N49" s="30">
        <f>M49/$M$67</f>
        <v>1.9841614148968681E-4</v>
      </c>
    </row>
    <row r="50" spans="1:15" s="16" customFormat="1" x14ac:dyDescent="0.25">
      <c r="A50" s="10">
        <f t="shared" si="1"/>
        <v>35</v>
      </c>
      <c r="B50" s="11" t="s">
        <v>28</v>
      </c>
      <c r="C50" s="29" t="s">
        <v>94</v>
      </c>
      <c r="D50" s="12" t="s">
        <v>2</v>
      </c>
      <c r="E50" s="13"/>
      <c r="F50" s="13"/>
      <c r="G50" s="14">
        <f>VLOOKUP(B50,[2]Sheet1!$B$16:$G$66,6,0)</f>
        <v>7486834.7599999998</v>
      </c>
      <c r="H50" s="14">
        <f>VLOOKUP(B50,[1]Brokers!$B$9:$AD$69,29,0)</f>
        <v>0</v>
      </c>
      <c r="I50" s="14">
        <f>VLOOKUP(B50,[2]Sheet1!$B$16:$I$66,8,0)</f>
        <v>0</v>
      </c>
      <c r="J50" s="14">
        <f>VLOOKUP(B50,[2]Sheet1!$B$16:$J$66,9,0)</f>
        <v>4460300</v>
      </c>
      <c r="K50" s="14">
        <f>VLOOKUP(B50,[2]Sheet1!$B$16:$K$66,10,0)</f>
        <v>0</v>
      </c>
      <c r="L50" s="35">
        <f>VLOOKUP(B50,[2]Sheet1!$B$16:$L$66,11,0)</f>
        <v>11947134.76</v>
      </c>
      <c r="M50" s="35">
        <f>VLOOKUP(B50,[2]Sheet1!$B$16:$M$66,12,0)</f>
        <v>11947134.76</v>
      </c>
      <c r="N50" s="30">
        <f>M50/$M$67</f>
        <v>1.5523339898489144E-4</v>
      </c>
      <c r="O50" s="15"/>
    </row>
    <row r="51" spans="1:15" x14ac:dyDescent="0.25">
      <c r="A51" s="10">
        <f t="shared" si="1"/>
        <v>36</v>
      </c>
      <c r="B51" s="11" t="s">
        <v>41</v>
      </c>
      <c r="C51" s="29" t="s">
        <v>104</v>
      </c>
      <c r="D51" s="12" t="s">
        <v>2</v>
      </c>
      <c r="E51" s="13" t="s">
        <v>2</v>
      </c>
      <c r="F51" s="13" t="s">
        <v>2</v>
      </c>
      <c r="G51" s="14">
        <f>VLOOKUP(B51,[2]Sheet1!$B$16:$G$66,6,0)</f>
        <v>11117807</v>
      </c>
      <c r="H51" s="14">
        <f>VLOOKUP(B51,[1]Brokers!$B$9:$AD$69,29,0)</f>
        <v>0</v>
      </c>
      <c r="I51" s="14">
        <f>VLOOKUP(B51,[2]Sheet1!$B$16:$I$66,8,0)</f>
        <v>0</v>
      </c>
      <c r="J51" s="14">
        <f>VLOOKUP(B51,[2]Sheet1!$B$16:$J$66,9,0)</f>
        <v>55600</v>
      </c>
      <c r="K51" s="14">
        <f>VLOOKUP(B51,[2]Sheet1!$B$16:$K$66,10,0)</f>
        <v>0</v>
      </c>
      <c r="L51" s="35">
        <f>VLOOKUP(B51,[2]Sheet1!$B$16:$L$66,11,0)</f>
        <v>11173407</v>
      </c>
      <c r="M51" s="35">
        <f>VLOOKUP(B51,[2]Sheet1!$B$16:$M$66,12,0)</f>
        <v>11173407</v>
      </c>
      <c r="N51" s="30">
        <f>M51/$M$67</f>
        <v>1.4518007720635932E-4</v>
      </c>
    </row>
    <row r="52" spans="1:15" x14ac:dyDescent="0.25">
      <c r="A52" s="10">
        <f t="shared" si="1"/>
        <v>37</v>
      </c>
      <c r="B52" s="11" t="s">
        <v>20</v>
      </c>
      <c r="C52" s="29" t="s">
        <v>74</v>
      </c>
      <c r="D52" s="12" t="s">
        <v>2</v>
      </c>
      <c r="E52" s="13"/>
      <c r="F52" s="13"/>
      <c r="G52" s="14">
        <f>VLOOKUP(B52,[2]Sheet1!$B$16:$G$66,6,0)</f>
        <v>577500</v>
      </c>
      <c r="H52" s="14">
        <f>VLOOKUP(B52,[1]Brokers!$B$9:$AD$69,29,0)</f>
        <v>0</v>
      </c>
      <c r="I52" s="14">
        <f>VLOOKUP(B52,[2]Sheet1!$B$16:$I$66,8,0)</f>
        <v>0</v>
      </c>
      <c r="J52" s="14">
        <f>VLOOKUP(B52,[2]Sheet1!$B$16:$J$66,9,0)</f>
        <v>8708600</v>
      </c>
      <c r="K52" s="14">
        <f>VLOOKUP(B52,[2]Sheet1!$B$16:$K$66,10,0)</f>
        <v>0</v>
      </c>
      <c r="L52" s="35">
        <f>VLOOKUP(B52,[2]Sheet1!$B$16:$L$66,11,0)</f>
        <v>9286100</v>
      </c>
      <c r="M52" s="35">
        <f>VLOOKUP(B52,[2]Sheet1!$B$16:$M$66,12,0)</f>
        <v>9286100</v>
      </c>
      <c r="N52" s="30">
        <f>M52/$M$67</f>
        <v>1.2065762170356572E-4</v>
      </c>
    </row>
    <row r="53" spans="1:15" x14ac:dyDescent="0.25">
      <c r="A53" s="10">
        <f t="shared" si="1"/>
        <v>38</v>
      </c>
      <c r="B53" s="11" t="s">
        <v>37</v>
      </c>
      <c r="C53" s="29" t="s">
        <v>102</v>
      </c>
      <c r="D53" s="12" t="s">
        <v>2</v>
      </c>
      <c r="E53" s="13"/>
      <c r="F53" s="13"/>
      <c r="G53" s="14">
        <f>VLOOKUP(B53,[2]Sheet1!$B$16:$G$66,6,0)</f>
        <v>601156.30000000005</v>
      </c>
      <c r="H53" s="14">
        <f>VLOOKUP(B53,[1]Brokers!$B$9:$AD$69,29,0)</f>
        <v>0</v>
      </c>
      <c r="I53" s="14">
        <f>VLOOKUP(B53,[2]Sheet1!$B$16:$I$66,8,0)</f>
        <v>0</v>
      </c>
      <c r="J53" s="14">
        <f>VLOOKUP(B53,[2]Sheet1!$B$16:$J$66,9,0)</f>
        <v>4351300</v>
      </c>
      <c r="K53" s="14">
        <f>VLOOKUP(B53,[2]Sheet1!$B$16:$K$66,10,0)</f>
        <v>0</v>
      </c>
      <c r="L53" s="35">
        <f>VLOOKUP(B53,[2]Sheet1!$B$16:$L$66,11,0)</f>
        <v>4952456.3</v>
      </c>
      <c r="M53" s="35">
        <f>VLOOKUP(B53,[2]Sheet1!$B$16:$M$66,12,0)</f>
        <v>4952456.3</v>
      </c>
      <c r="N53" s="30">
        <f>M53/$M$67</f>
        <v>6.434903767446407E-5</v>
      </c>
    </row>
    <row r="54" spans="1:15" x14ac:dyDescent="0.25">
      <c r="A54" s="10">
        <f t="shared" si="1"/>
        <v>39</v>
      </c>
      <c r="B54" s="11" t="s">
        <v>31</v>
      </c>
      <c r="C54" s="29" t="s">
        <v>80</v>
      </c>
      <c r="D54" s="12" t="s">
        <v>2</v>
      </c>
      <c r="E54" s="13"/>
      <c r="F54" s="13"/>
      <c r="G54" s="14">
        <f>VLOOKUP(B54,[2]Sheet1!$B$16:$G$66,6,0)</f>
        <v>2865420</v>
      </c>
      <c r="H54" s="14">
        <f>VLOOKUP(B54,[1]Brokers!$B$9:$AD$69,29,0)</f>
        <v>0</v>
      </c>
      <c r="I54" s="14">
        <f>VLOOKUP(B54,[2]Sheet1!$B$16:$I$66,8,0)</f>
        <v>0</v>
      </c>
      <c r="J54" s="14">
        <f>VLOOKUP(B54,[2]Sheet1!$B$16:$J$66,9,0)</f>
        <v>1979200</v>
      </c>
      <c r="K54" s="14">
        <f>VLOOKUP(B54,[2]Sheet1!$B$16:$K$66,10,0)</f>
        <v>0</v>
      </c>
      <c r="L54" s="35">
        <f>VLOOKUP(B54,[2]Sheet1!$B$16:$L$66,11,0)</f>
        <v>4844620</v>
      </c>
      <c r="M54" s="35">
        <f>VLOOKUP(B54,[2]Sheet1!$B$16:$M$66,12,0)</f>
        <v>4844620</v>
      </c>
      <c r="N54" s="30">
        <f>M54/$M$67</f>
        <v>6.2947882023403647E-5</v>
      </c>
    </row>
    <row r="55" spans="1:15" x14ac:dyDescent="0.25">
      <c r="A55" s="10">
        <f t="shared" si="1"/>
        <v>40</v>
      </c>
      <c r="B55" s="11" t="s">
        <v>21</v>
      </c>
      <c r="C55" s="29" t="s">
        <v>89</v>
      </c>
      <c r="D55" s="12" t="s">
        <v>2</v>
      </c>
      <c r="E55" s="13"/>
      <c r="F55" s="13"/>
      <c r="G55" s="14">
        <f>VLOOKUP(B55,[2]Sheet1!$B$16:$G$66,6,0)</f>
        <v>0</v>
      </c>
      <c r="H55" s="14">
        <f>VLOOKUP(B55,[1]Brokers!$B$9:$AD$69,29,0)</f>
        <v>0</v>
      </c>
      <c r="I55" s="14">
        <f>VLOOKUP(B55,[2]Sheet1!$B$16:$I$66,8,0)</f>
        <v>0</v>
      </c>
      <c r="J55" s="14">
        <f>VLOOKUP(B55,[2]Sheet1!$B$16:$J$66,9,0)</f>
        <v>4520800</v>
      </c>
      <c r="K55" s="14">
        <f>VLOOKUP(B55,[2]Sheet1!$B$16:$K$66,10,0)</f>
        <v>0</v>
      </c>
      <c r="L55" s="35">
        <f>VLOOKUP(B55,[2]Sheet1!$B$16:$L$66,11,0)</f>
        <v>4520800</v>
      </c>
      <c r="M55" s="35">
        <f>VLOOKUP(B55,[2]Sheet1!$B$16:$M$66,12,0)</f>
        <v>4520800</v>
      </c>
      <c r="N55" s="30">
        <f>M55/$M$67</f>
        <v>5.8740372836549242E-5</v>
      </c>
    </row>
    <row r="56" spans="1:15" x14ac:dyDescent="0.25">
      <c r="A56" s="10">
        <f t="shared" si="1"/>
        <v>41</v>
      </c>
      <c r="B56" s="11" t="s">
        <v>14</v>
      </c>
      <c r="C56" s="29" t="s">
        <v>87</v>
      </c>
      <c r="D56" s="12" t="s">
        <v>2</v>
      </c>
      <c r="E56" s="13" t="s">
        <v>2</v>
      </c>
      <c r="F56" s="13" t="s">
        <v>2</v>
      </c>
      <c r="G56" s="14">
        <f>VLOOKUP(B56,[2]Sheet1!$B$16:$G$66,6,0)</f>
        <v>2485904.34</v>
      </c>
      <c r="H56" s="14">
        <f>VLOOKUP(B56,[1]Brokers!$B$9:$AD$69,29,0)</f>
        <v>0</v>
      </c>
      <c r="I56" s="14">
        <f>VLOOKUP(B56,[2]Sheet1!$B$16:$I$66,8,0)</f>
        <v>0</v>
      </c>
      <c r="J56" s="14">
        <f>VLOOKUP(B56,[2]Sheet1!$B$16:$J$66,9,0)</f>
        <v>688000</v>
      </c>
      <c r="K56" s="14">
        <f>VLOOKUP(B56,[2]Sheet1!$B$16:$K$66,10,0)</f>
        <v>0</v>
      </c>
      <c r="L56" s="35">
        <f>VLOOKUP(B56,[2]Sheet1!$B$16:$L$66,11,0)</f>
        <v>3173904.34</v>
      </c>
      <c r="M56" s="35">
        <f>VLOOKUP(B56,[2]Sheet1!$B$16:$M$66,12,0)</f>
        <v>3173904.34</v>
      </c>
      <c r="N56" s="30">
        <f>M56/$M$67</f>
        <v>4.1239675340457828E-5</v>
      </c>
    </row>
    <row r="57" spans="1:15" x14ac:dyDescent="0.25">
      <c r="A57" s="10">
        <f t="shared" si="1"/>
        <v>42</v>
      </c>
      <c r="B57" s="11" t="s">
        <v>63</v>
      </c>
      <c r="C57" s="29" t="s">
        <v>64</v>
      </c>
      <c r="D57" s="12" t="s">
        <v>2</v>
      </c>
      <c r="E57" s="13"/>
      <c r="F57" s="13"/>
      <c r="G57" s="14">
        <f>VLOOKUP(B57,[2]Sheet1!$B$16:$G$66,6,0)</f>
        <v>1964931.47</v>
      </c>
      <c r="H57" s="14">
        <f>VLOOKUP(B57,[1]Brokers!$B$9:$AD$69,29,0)</f>
        <v>0</v>
      </c>
      <c r="I57" s="14">
        <f>VLOOKUP(B57,[2]Sheet1!$B$16:$I$66,8,0)</f>
        <v>0</v>
      </c>
      <c r="J57" s="14">
        <f>VLOOKUP(B57,[2]Sheet1!$B$16:$J$66,9,0)</f>
        <v>512100</v>
      </c>
      <c r="K57" s="14">
        <f>VLOOKUP(B57,[2]Sheet1!$B$16:$K$66,10,0)</f>
        <v>0</v>
      </c>
      <c r="L57" s="35">
        <f>VLOOKUP(B57,[2]Sheet1!$B$16:$L$66,11,0)</f>
        <v>2477031.4699999997</v>
      </c>
      <c r="M57" s="35">
        <f>VLOOKUP(B57,[2]Sheet1!$B$16:$M$66,12,0)</f>
        <v>2477031.4699999997</v>
      </c>
      <c r="N57" s="30">
        <f>M57/$M$67</f>
        <v>3.2184956661578842E-5</v>
      </c>
    </row>
    <row r="58" spans="1:15" x14ac:dyDescent="0.25">
      <c r="A58" s="10">
        <v>43</v>
      </c>
      <c r="B58" s="11" t="s">
        <v>38</v>
      </c>
      <c r="C58" s="29" t="s">
        <v>96</v>
      </c>
      <c r="D58" s="12" t="s">
        <v>2</v>
      </c>
      <c r="E58" s="13"/>
      <c r="F58" s="13"/>
      <c r="G58" s="14">
        <f>VLOOKUP(B58,[2]Sheet1!$B$16:$G$66,6,0)</f>
        <v>759337.4</v>
      </c>
      <c r="H58" s="14">
        <f>VLOOKUP(B58,[1]Brokers!$B$9:$AD$69,29,0)</f>
        <v>0</v>
      </c>
      <c r="I58" s="14">
        <f>VLOOKUP(B58,[2]Sheet1!$B$16:$I$66,8,0)</f>
        <v>0</v>
      </c>
      <c r="J58" s="14">
        <f>VLOOKUP(B58,[2]Sheet1!$B$16:$J$66,9,0)</f>
        <v>128300</v>
      </c>
      <c r="K58" s="14">
        <f>VLOOKUP(B58,[2]Sheet1!$B$16:$K$66,10,0)</f>
        <v>0</v>
      </c>
      <c r="L58" s="35">
        <f>VLOOKUP(B58,[2]Sheet1!$B$16:$L$66,11,0)</f>
        <v>887637.4</v>
      </c>
      <c r="M58" s="35">
        <f>VLOOKUP(B58,[2]Sheet1!$B$16:$M$66,12,0)</f>
        <v>887637.4</v>
      </c>
      <c r="N58" s="30">
        <f>M58/$M$67</f>
        <v>1.1533390510455051E-5</v>
      </c>
    </row>
    <row r="59" spans="1:15" x14ac:dyDescent="0.25">
      <c r="A59" s="10">
        <f t="shared" si="1"/>
        <v>44</v>
      </c>
      <c r="B59" s="11" t="s">
        <v>32</v>
      </c>
      <c r="C59" s="29" t="s">
        <v>98</v>
      </c>
      <c r="D59" s="12" t="s">
        <v>2</v>
      </c>
      <c r="E59" s="13"/>
      <c r="F59" s="13"/>
      <c r="G59" s="14">
        <f>VLOOKUP(B59,[2]Sheet1!$B$16:$G$66,6,0)</f>
        <v>0</v>
      </c>
      <c r="H59" s="14">
        <f>VLOOKUP(B59,[1]Brokers!$B$9:$AD$69,29,0)</f>
        <v>0</v>
      </c>
      <c r="I59" s="14">
        <f>VLOOKUP(B59,[2]Sheet1!$B$16:$I$66,8,0)</f>
        <v>0</v>
      </c>
      <c r="J59" s="14">
        <f>VLOOKUP(B59,[2]Sheet1!$B$16:$J$66,9,0)</f>
        <v>273900</v>
      </c>
      <c r="K59" s="14">
        <f>VLOOKUP(B59,[2]Sheet1!$B$16:$K$66,10,0)</f>
        <v>0</v>
      </c>
      <c r="L59" s="35">
        <f>VLOOKUP(B59,[2]Sheet1!$B$16:$L$66,11,0)</f>
        <v>273900</v>
      </c>
      <c r="M59" s="35">
        <f>VLOOKUP(B59,[2]Sheet1!$B$16:$M$66,12,0)</f>
        <v>273900</v>
      </c>
      <c r="N59" s="30">
        <f>M59/$M$67</f>
        <v>3.5588807556031761E-6</v>
      </c>
    </row>
    <row r="60" spans="1:15" x14ac:dyDescent="0.25">
      <c r="A60" s="10">
        <v>45</v>
      </c>
      <c r="B60" s="11" t="s">
        <v>34</v>
      </c>
      <c r="C60" s="29" t="s">
        <v>90</v>
      </c>
      <c r="D60" s="12" t="s">
        <v>2</v>
      </c>
      <c r="E60" s="13"/>
      <c r="F60" s="13"/>
      <c r="G60" s="14">
        <f>VLOOKUP(B60,[2]Sheet1!$B$16:$G$66,6,0)</f>
        <v>0</v>
      </c>
      <c r="H60" s="14">
        <f>VLOOKUP(B60,[1]Brokers!$B$9:$AD$69,29,0)</f>
        <v>0</v>
      </c>
      <c r="I60" s="14">
        <f>VLOOKUP(B60,[2]Sheet1!$B$16:$I$66,8,0)</f>
        <v>0</v>
      </c>
      <c r="J60" s="14">
        <f>VLOOKUP(B60,[2]Sheet1!$B$16:$J$66,9,0)</f>
        <v>155800</v>
      </c>
      <c r="K60" s="14">
        <f>VLOOKUP(B60,[2]Sheet1!$B$16:$K$66,10,0)</f>
        <v>0</v>
      </c>
      <c r="L60" s="35">
        <f>VLOOKUP(B60,[2]Sheet1!$B$16:$L$66,11,0)</f>
        <v>155800</v>
      </c>
      <c r="M60" s="35">
        <f>VLOOKUP(B60,[2]Sheet1!$B$16:$M$66,12,0)</f>
        <v>155800</v>
      </c>
      <c r="N60" s="30">
        <f>M60/$M$67</f>
        <v>2.0243651760605141E-6</v>
      </c>
    </row>
    <row r="61" spans="1:15" x14ac:dyDescent="0.25">
      <c r="A61" s="10">
        <f t="shared" si="1"/>
        <v>46</v>
      </c>
      <c r="B61" s="11" t="s">
        <v>60</v>
      </c>
      <c r="C61" s="29" t="s">
        <v>97</v>
      </c>
      <c r="D61" s="12" t="s">
        <v>2</v>
      </c>
      <c r="E61" s="13"/>
      <c r="F61" s="13"/>
      <c r="G61" s="14">
        <f>VLOOKUP(B61,[2]Sheet1!$B$16:$G$66,6,0)</f>
        <v>0</v>
      </c>
      <c r="H61" s="14">
        <f>VLOOKUP(B61,[1]Brokers!$B$9:$AD$69,29,0)</f>
        <v>0</v>
      </c>
      <c r="I61" s="14">
        <f>VLOOKUP(B61,[2]Sheet1!$B$16:$I$66,8,0)</f>
        <v>0</v>
      </c>
      <c r="J61" s="14">
        <f>VLOOKUP(B61,[2]Sheet1!$B$16:$J$66,9,0)</f>
        <v>0</v>
      </c>
      <c r="K61" s="14">
        <f>VLOOKUP(B61,[2]Sheet1!$B$16:$K$66,10,0)</f>
        <v>0</v>
      </c>
      <c r="L61" s="35">
        <f>VLOOKUP(B61,[2]Sheet1!$B$16:$L$66,11,0)</f>
        <v>0</v>
      </c>
      <c r="M61" s="35">
        <f>VLOOKUP(B61,[2]Sheet1!$B$16:$M$66,12,0)</f>
        <v>0</v>
      </c>
      <c r="N61" s="30">
        <f>M61/$M$67</f>
        <v>0</v>
      </c>
    </row>
    <row r="62" spans="1:15" x14ac:dyDescent="0.25">
      <c r="A62" s="10">
        <f t="shared" si="1"/>
        <v>47</v>
      </c>
      <c r="B62" s="11" t="s">
        <v>25</v>
      </c>
      <c r="C62" s="29" t="s">
        <v>99</v>
      </c>
      <c r="D62" s="12" t="s">
        <v>2</v>
      </c>
      <c r="E62" s="13" t="s">
        <v>2</v>
      </c>
      <c r="F62" s="13" t="s">
        <v>2</v>
      </c>
      <c r="G62" s="14">
        <f>VLOOKUP(B62,[2]Sheet1!$B$16:$G$66,6,0)</f>
        <v>0</v>
      </c>
      <c r="H62" s="14">
        <f>VLOOKUP(B62,[1]Brokers!$B$9:$AD$69,29,0)</f>
        <v>0</v>
      </c>
      <c r="I62" s="14">
        <f>VLOOKUP(B62,[2]Sheet1!$B$16:$I$66,8,0)</f>
        <v>0</v>
      </c>
      <c r="J62" s="14">
        <f>VLOOKUP(B62,[2]Sheet1!$B$16:$J$66,9,0)</f>
        <v>0</v>
      </c>
      <c r="K62" s="14">
        <f>VLOOKUP(B62,[2]Sheet1!$B$16:$K$66,10,0)</f>
        <v>0</v>
      </c>
      <c r="L62" s="35">
        <f>VLOOKUP(B62,[2]Sheet1!$B$16:$L$66,11,0)</f>
        <v>0</v>
      </c>
      <c r="M62" s="35">
        <f>VLOOKUP(B62,[2]Sheet1!$B$16:$M$66,12,0)</f>
        <v>0</v>
      </c>
      <c r="N62" s="30">
        <v>0</v>
      </c>
    </row>
    <row r="63" spans="1:15" x14ac:dyDescent="0.25">
      <c r="A63" s="10">
        <f t="shared" si="1"/>
        <v>48</v>
      </c>
      <c r="B63" s="11" t="s">
        <v>26</v>
      </c>
      <c r="C63" s="29" t="s">
        <v>103</v>
      </c>
      <c r="D63" s="12" t="s">
        <v>2</v>
      </c>
      <c r="E63" s="13"/>
      <c r="F63" s="13"/>
      <c r="G63" s="14">
        <f>VLOOKUP(B63,[2]Sheet1!$B$16:$G$66,6,0)</f>
        <v>0</v>
      </c>
      <c r="H63" s="14">
        <f>VLOOKUP(B63,[1]Brokers!$B$9:$AD$69,29,0)</f>
        <v>0</v>
      </c>
      <c r="I63" s="14">
        <f>VLOOKUP(B63,[2]Sheet1!$B$16:$I$66,8,0)</f>
        <v>0</v>
      </c>
      <c r="J63" s="14">
        <f>VLOOKUP(B63,[2]Sheet1!$B$16:$J$66,9,0)</f>
        <v>0</v>
      </c>
      <c r="K63" s="14">
        <f>VLOOKUP(B63,[2]Sheet1!$B$16:$K$66,10,0)</f>
        <v>0</v>
      </c>
      <c r="L63" s="35">
        <f>VLOOKUP(B63,[2]Sheet1!$B$16:$L$66,11,0)</f>
        <v>0</v>
      </c>
      <c r="M63" s="35">
        <f>VLOOKUP(B63,[2]Sheet1!$B$16:$M$66,12,0)</f>
        <v>0</v>
      </c>
      <c r="N63" s="30">
        <f>M63/$M$67</f>
        <v>0</v>
      </c>
    </row>
    <row r="64" spans="1:15" x14ac:dyDescent="0.25">
      <c r="A64" s="10">
        <f t="shared" si="1"/>
        <v>49</v>
      </c>
      <c r="B64" s="11" t="s">
        <v>62</v>
      </c>
      <c r="C64" s="29" t="s">
        <v>84</v>
      </c>
      <c r="D64" s="12" t="s">
        <v>2</v>
      </c>
      <c r="E64" s="13"/>
      <c r="F64" s="13"/>
      <c r="G64" s="14">
        <f>VLOOKUP(B64,[2]Sheet1!$B$16:$G$66,6,0)</f>
        <v>0</v>
      </c>
      <c r="H64" s="14">
        <f>VLOOKUP(B64,[1]Brokers!$B$9:$AD$69,29,0)</f>
        <v>0</v>
      </c>
      <c r="I64" s="14">
        <f>VLOOKUP(B64,[2]Sheet1!$B$16:$I$66,8,0)</f>
        <v>0</v>
      </c>
      <c r="J64" s="14">
        <f>VLOOKUP(B64,[2]Sheet1!$B$16:$J$66,9,0)</f>
        <v>0</v>
      </c>
      <c r="K64" s="14">
        <f>VLOOKUP(B64,[2]Sheet1!$B$16:$K$66,10,0)</f>
        <v>0</v>
      </c>
      <c r="L64" s="35">
        <f>VLOOKUP(B64,[2]Sheet1!$B$16:$L$66,11,0)</f>
        <v>0</v>
      </c>
      <c r="M64" s="35">
        <f>VLOOKUP(B64,[2]Sheet1!$B$16:$M$66,12,0)</f>
        <v>0</v>
      </c>
      <c r="N64" s="30">
        <f>M64/$M$67</f>
        <v>0</v>
      </c>
    </row>
    <row r="65" spans="1:15" x14ac:dyDescent="0.25">
      <c r="A65" s="10">
        <v>50</v>
      </c>
      <c r="B65" s="11" t="s">
        <v>43</v>
      </c>
      <c r="C65" s="29" t="s">
        <v>43</v>
      </c>
      <c r="D65" s="12" t="s">
        <v>2</v>
      </c>
      <c r="E65" s="13"/>
      <c r="F65" s="13"/>
      <c r="G65" s="14">
        <v>0</v>
      </c>
      <c r="H65" s="14">
        <f>VLOOKUP(B65,[1]Brokers!$B$9:$AD$69,29,0)</f>
        <v>0</v>
      </c>
      <c r="I65" s="14">
        <v>0</v>
      </c>
      <c r="J65" s="14">
        <v>0</v>
      </c>
      <c r="K65" s="14">
        <v>0</v>
      </c>
      <c r="L65" s="35">
        <v>0</v>
      </c>
      <c r="M65" s="35">
        <v>0</v>
      </c>
      <c r="N65" s="30">
        <f>M65/$M$67</f>
        <v>0</v>
      </c>
    </row>
    <row r="66" spans="1:15" x14ac:dyDescent="0.25">
      <c r="A66" s="10">
        <v>51</v>
      </c>
      <c r="B66" s="11" t="s">
        <v>116</v>
      </c>
      <c r="C66" s="29" t="s">
        <v>117</v>
      </c>
      <c r="D66" s="12" t="s">
        <v>2</v>
      </c>
      <c r="E66" s="13"/>
      <c r="F66" s="13"/>
      <c r="G66" s="14">
        <f>VLOOKUP(B66,[2]Sheet1!$B$16:$G$66,6,0)</f>
        <v>0</v>
      </c>
      <c r="H66" s="14"/>
      <c r="I66" s="14">
        <f>VLOOKUP(B66,[2]Sheet1!$B$16:$I$66,8,0)</f>
        <v>0</v>
      </c>
      <c r="J66" s="14">
        <f>VLOOKUP(B66,[2]Sheet1!$B$16:$J$66,9,0)</f>
        <v>0</v>
      </c>
      <c r="K66" s="14">
        <f>VLOOKUP(B66,[2]Sheet1!$B$16:$K$66,10,0)</f>
        <v>0</v>
      </c>
      <c r="L66" s="35">
        <f>VLOOKUP(B66,[2]Sheet1!$B$16:$L$66,11,0)</f>
        <v>0</v>
      </c>
      <c r="M66" s="35">
        <f>VLOOKUP(B66,[2]Sheet1!$B$16:$M$66,12,0)</f>
        <v>0</v>
      </c>
      <c r="N66" s="30">
        <v>0</v>
      </c>
    </row>
    <row r="67" spans="1:15" ht="16.5" customHeight="1" thickBot="1" x14ac:dyDescent="0.3">
      <c r="A67" s="47" t="s">
        <v>51</v>
      </c>
      <c r="B67" s="48"/>
      <c r="C67" s="49"/>
      <c r="D67" s="26">
        <f>COUNTA(D16:D66)</f>
        <v>51</v>
      </c>
      <c r="E67" s="26">
        <f>COUNTA(E16:E66)</f>
        <v>16</v>
      </c>
      <c r="F67" s="26">
        <f>COUNTA(F16:F66)</f>
        <v>15</v>
      </c>
      <c r="G67" s="36">
        <v>31987694081.580002</v>
      </c>
      <c r="H67" s="31">
        <f>SUM(H16:H66)</f>
        <v>0</v>
      </c>
      <c r="I67" s="36">
        <v>4143184120</v>
      </c>
      <c r="J67" s="36">
        <v>23831520600</v>
      </c>
      <c r="K67" s="36">
        <v>17000000000</v>
      </c>
      <c r="L67" s="37">
        <v>76962398801.580002</v>
      </c>
      <c r="M67" s="31">
        <f>SUM(M16:M66)</f>
        <v>76962398801.580002</v>
      </c>
      <c r="N67" s="32">
        <f>SUM(N16:N66)</f>
        <v>0.99999999999999978</v>
      </c>
      <c r="O67" s="17"/>
    </row>
    <row r="68" spans="1:15" x14ac:dyDescent="0.25">
      <c r="J68" s="18" t="s">
        <v>109</v>
      </c>
      <c r="K68" s="18"/>
      <c r="L68" s="19" t="s">
        <v>109</v>
      </c>
      <c r="N68" s="18"/>
      <c r="O68" s="17"/>
    </row>
    <row r="69" spans="1:15" ht="27.6" customHeight="1" x14ac:dyDescent="0.25">
      <c r="B69" s="46" t="s">
        <v>52</v>
      </c>
      <c r="C69" s="46"/>
      <c r="D69" s="24"/>
      <c r="E69" s="24"/>
      <c r="F69" s="24"/>
      <c r="H69" s="20"/>
      <c r="L69" s="18"/>
      <c r="M69" s="1" t="s">
        <v>109</v>
      </c>
      <c r="O69" s="17"/>
    </row>
    <row r="70" spans="1:15" ht="27.6" customHeight="1" x14ac:dyDescent="0.25">
      <c r="C70" s="25"/>
      <c r="D70" s="25"/>
      <c r="E70" s="25"/>
      <c r="F70" s="25"/>
      <c r="G70" s="2" t="s">
        <v>109</v>
      </c>
      <c r="H70" s="20">
        <f>SUM(H16:H66)</f>
        <v>0</v>
      </c>
      <c r="I70" s="18" t="s">
        <v>109</v>
      </c>
      <c r="J70" s="18" t="s">
        <v>109</v>
      </c>
      <c r="K70" s="18"/>
      <c r="L70" s="18" t="s">
        <v>109</v>
      </c>
      <c r="M70" s="18" t="s">
        <v>109</v>
      </c>
      <c r="N70" s="18">
        <f>SUM(L70:M70)</f>
        <v>0</v>
      </c>
      <c r="O70" s="17"/>
    </row>
    <row r="71" spans="1:15" x14ac:dyDescent="0.25">
      <c r="O71" s="17"/>
    </row>
    <row r="72" spans="1:15" x14ac:dyDescent="0.25">
      <c r="O72" s="17"/>
    </row>
  </sheetData>
  <autoFilter ref="E15:F67"/>
  <sortState ref="B16:M66">
    <sortCondition descending="1" ref="M16:M66"/>
  </sortState>
  <mergeCells count="15">
    <mergeCell ref="M11:N11"/>
    <mergeCell ref="L14:L15"/>
    <mergeCell ref="M14:M15"/>
    <mergeCell ref="D9:J9"/>
    <mergeCell ref="B69:C69"/>
    <mergeCell ref="A67:C67"/>
    <mergeCell ref="N14:N15"/>
    <mergeCell ref="A12:A15"/>
    <mergeCell ref="B12:B15"/>
    <mergeCell ref="C12:C15"/>
    <mergeCell ref="D12:F14"/>
    <mergeCell ref="G12:L13"/>
    <mergeCell ref="J14:K14"/>
    <mergeCell ref="G14:I14"/>
    <mergeCell ref="M12:N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5"/>
  <sheetViews>
    <sheetView topLeftCell="A283" workbookViewId="0">
      <selection activeCell="F296" sqref="F296"/>
    </sheetView>
  </sheetViews>
  <sheetFormatPr defaultRowHeight="15" x14ac:dyDescent="0.25"/>
  <cols>
    <col min="2" max="2" width="23.140625" customWidth="1"/>
    <col min="4" max="4" width="19.85546875" customWidth="1"/>
    <col min="6" max="6" width="18" bestFit="1" customWidth="1"/>
    <col min="8" max="8" width="19" bestFit="1" customWidth="1"/>
  </cols>
  <sheetData>
    <row r="2" spans="2:2" x14ac:dyDescent="0.25">
      <c r="B2" s="40">
        <v>1956246651.5</v>
      </c>
    </row>
    <row r="3" spans="2:2" x14ac:dyDescent="0.25">
      <c r="B3" s="40">
        <v>438614824.88</v>
      </c>
    </row>
    <row r="4" spans="2:2" x14ac:dyDescent="0.25">
      <c r="B4" s="40">
        <v>13931370285.49</v>
      </c>
    </row>
    <row r="5" spans="2:2" x14ac:dyDescent="0.25">
      <c r="B5" s="40">
        <v>1410156625.8899999</v>
      </c>
    </row>
    <row r="6" spans="2:2" x14ac:dyDescent="0.25">
      <c r="B6" s="40">
        <v>1698122430.2399998</v>
      </c>
    </row>
    <row r="7" spans="2:2" x14ac:dyDescent="0.25">
      <c r="B7" s="40">
        <v>7511389914.2399998</v>
      </c>
    </row>
    <row r="8" spans="2:2" x14ac:dyDescent="0.25">
      <c r="B8" s="40">
        <v>2896315019.2799997</v>
      </c>
    </row>
    <row r="9" spans="2:2" x14ac:dyDescent="0.25">
      <c r="B9" s="40">
        <v>2103888364.7</v>
      </c>
    </row>
    <row r="10" spans="2:2" x14ac:dyDescent="0.25">
      <c r="B10" s="40">
        <v>191297408.99000001</v>
      </c>
    </row>
    <row r="11" spans="2:2" x14ac:dyDescent="0.25">
      <c r="B11" s="40">
        <v>21109255.16</v>
      </c>
    </row>
    <row r="12" spans="2:2" x14ac:dyDescent="0.25">
      <c r="B12" s="40">
        <v>239614143.47999999</v>
      </c>
    </row>
    <row r="13" spans="2:2" x14ac:dyDescent="0.25">
      <c r="B13" s="40">
        <v>1055079113.6</v>
      </c>
    </row>
    <row r="14" spans="2:2" x14ac:dyDescent="0.25">
      <c r="B14" s="40">
        <v>260990812.01999998</v>
      </c>
    </row>
    <row r="15" spans="2:2" x14ac:dyDescent="0.25">
      <c r="B15" s="40">
        <v>310124021.98000002</v>
      </c>
    </row>
    <row r="16" spans="2:2" x14ac:dyDescent="0.25">
      <c r="B16" s="40">
        <v>242123487.48000002</v>
      </c>
    </row>
    <row r="17" spans="2:2" x14ac:dyDescent="0.25">
      <c r="B17" s="40">
        <v>423783786.86000001</v>
      </c>
    </row>
    <row r="18" spans="2:2" x14ac:dyDescent="0.25">
      <c r="B18" s="40">
        <v>162675211.11000001</v>
      </c>
    </row>
    <row r="19" spans="2:2" x14ac:dyDescent="0.25">
      <c r="B19" s="40">
        <v>0</v>
      </c>
    </row>
    <row r="20" spans="2:2" x14ac:dyDescent="0.25">
      <c r="B20" s="40">
        <v>15848808.720000001</v>
      </c>
    </row>
    <row r="21" spans="2:2" x14ac:dyDescent="0.25">
      <c r="B21" s="40">
        <v>59821151.5</v>
      </c>
    </row>
    <row r="22" spans="2:2" x14ac:dyDescent="0.25">
      <c r="B22" s="40">
        <v>47569049</v>
      </c>
    </row>
    <row r="23" spans="2:2" x14ac:dyDescent="0.25">
      <c r="B23" s="40">
        <v>33132513.439999998</v>
      </c>
    </row>
    <row r="24" spans="2:2" x14ac:dyDescent="0.25">
      <c r="B24" s="40">
        <v>349134.75</v>
      </c>
    </row>
    <row r="25" spans="2:2" x14ac:dyDescent="0.25">
      <c r="B25" s="40">
        <v>0</v>
      </c>
    </row>
    <row r="26" spans="2:2" x14ac:dyDescent="0.25">
      <c r="B26" s="40">
        <v>25690464</v>
      </c>
    </row>
    <row r="27" spans="2:2" x14ac:dyDescent="0.25">
      <c r="B27" s="40">
        <v>0</v>
      </c>
    </row>
    <row r="28" spans="2:2" x14ac:dyDescent="0.25">
      <c r="B28" s="40">
        <v>30540563.710000001</v>
      </c>
    </row>
    <row r="29" spans="2:2" x14ac:dyDescent="0.25">
      <c r="B29" s="40">
        <v>100755905.58000001</v>
      </c>
    </row>
    <row r="30" spans="2:2" x14ac:dyDescent="0.25">
      <c r="B30" s="40">
        <v>460184</v>
      </c>
    </row>
    <row r="31" spans="2:2" x14ac:dyDescent="0.25">
      <c r="B31" s="40">
        <v>24076654.920000002</v>
      </c>
    </row>
    <row r="32" spans="2:2" x14ac:dyDescent="0.25">
      <c r="B32" s="40">
        <v>39889303</v>
      </c>
    </row>
    <row r="33" spans="2:4" x14ac:dyDescent="0.25">
      <c r="B33" s="40">
        <v>1628731</v>
      </c>
    </row>
    <row r="34" spans="2:4" x14ac:dyDescent="0.25">
      <c r="B34" s="40">
        <v>3616747.74</v>
      </c>
    </row>
    <row r="35" spans="2:4" x14ac:dyDescent="0.25">
      <c r="B35" s="40">
        <v>63200247.549999997</v>
      </c>
    </row>
    <row r="36" spans="2:4" x14ac:dyDescent="0.25">
      <c r="B36" s="40">
        <v>14106227.91</v>
      </c>
    </row>
    <row r="37" spans="2:4" x14ac:dyDescent="0.25">
      <c r="B37" s="40">
        <v>6830213.8700000001</v>
      </c>
    </row>
    <row r="38" spans="2:4" x14ac:dyDescent="0.25">
      <c r="B38" s="40">
        <v>9432258.4000000004</v>
      </c>
    </row>
    <row r="39" spans="2:4" x14ac:dyDescent="0.25">
      <c r="B39" s="40">
        <v>51621006.450000003</v>
      </c>
    </row>
    <row r="40" spans="2:4" x14ac:dyDescent="0.25">
      <c r="B40" s="40">
        <v>8925794</v>
      </c>
    </row>
    <row r="41" spans="2:4" x14ac:dyDescent="0.25">
      <c r="B41" s="40">
        <v>0</v>
      </c>
    </row>
    <row r="42" spans="2:4" x14ac:dyDescent="0.25">
      <c r="B42" s="40">
        <v>0</v>
      </c>
    </row>
    <row r="43" spans="2:4" x14ac:dyDescent="0.25">
      <c r="B43" s="40">
        <v>6290749</v>
      </c>
    </row>
    <row r="44" spans="2:4" x14ac:dyDescent="0.25">
      <c r="B44" s="40">
        <v>0</v>
      </c>
    </row>
    <row r="45" spans="2:4" x14ac:dyDescent="0.25">
      <c r="B45" s="40">
        <v>2994585</v>
      </c>
      <c r="D45" s="40">
        <v>1000000</v>
      </c>
    </row>
    <row r="46" spans="2:4" x14ac:dyDescent="0.25">
      <c r="B46" s="40">
        <v>621492.4</v>
      </c>
      <c r="D46" s="40">
        <v>1500000</v>
      </c>
    </row>
    <row r="47" spans="2:4" x14ac:dyDescent="0.25">
      <c r="B47" s="40">
        <v>0</v>
      </c>
      <c r="D47" s="40">
        <v>2013953164.26</v>
      </c>
    </row>
    <row r="48" spans="2:4" x14ac:dyDescent="0.25">
      <c r="B48" s="40">
        <v>640700</v>
      </c>
      <c r="D48" s="40">
        <v>1018811300</v>
      </c>
    </row>
    <row r="49" spans="2:4" x14ac:dyDescent="0.25">
      <c r="B49" s="40">
        <v>0</v>
      </c>
      <c r="D49" s="40">
        <v>0</v>
      </c>
    </row>
    <row r="50" spans="2:4" x14ac:dyDescent="0.25">
      <c r="B50" s="40">
        <v>18920980</v>
      </c>
      <c r="D50" s="40">
        <v>1208534.26</v>
      </c>
    </row>
    <row r="51" spans="2:4" x14ac:dyDescent="0.25">
      <c r="B51" s="40">
        <v>0</v>
      </c>
      <c r="D51" s="40">
        <v>2202550</v>
      </c>
    </row>
    <row r="52" spans="2:4" x14ac:dyDescent="0.25">
      <c r="B52" s="40">
        <v>0</v>
      </c>
      <c r="D52" s="40">
        <v>0</v>
      </c>
    </row>
    <row r="53" spans="2:4" x14ac:dyDescent="0.25">
      <c r="B53" s="40">
        <v>0</v>
      </c>
      <c r="D53" s="40">
        <v>2099200</v>
      </c>
    </row>
    <row r="54" spans="2:4" x14ac:dyDescent="0.25">
      <c r="B54" s="40">
        <v>0</v>
      </c>
      <c r="D54" s="40">
        <v>0</v>
      </c>
    </row>
    <row r="55" spans="2:4" x14ac:dyDescent="0.25">
      <c r="B55" s="40">
        <v>0</v>
      </c>
      <c r="D55" s="40">
        <v>0</v>
      </c>
    </row>
    <row r="56" spans="2:4" x14ac:dyDescent="0.25">
      <c r="B56" s="40">
        <v>0</v>
      </c>
      <c r="D56" s="40">
        <v>4748520080</v>
      </c>
    </row>
    <row r="57" spans="2:4" x14ac:dyDescent="0.25">
      <c r="B57" s="40" t="s">
        <v>109</v>
      </c>
      <c r="D57" s="40">
        <v>0</v>
      </c>
    </row>
    <row r="58" spans="2:4" x14ac:dyDescent="0.25">
      <c r="B58" s="41">
        <f>SUM(B2:B57)</f>
        <v>35419864822.840004</v>
      </c>
      <c r="D58" s="40">
        <v>0</v>
      </c>
    </row>
    <row r="59" spans="2:4" x14ac:dyDescent="0.25">
      <c r="B59">
        <v>35419864822.839996</v>
      </c>
      <c r="D59" s="40">
        <v>0</v>
      </c>
    </row>
    <row r="60" spans="2:4" x14ac:dyDescent="0.25">
      <c r="D60" s="40">
        <v>0</v>
      </c>
    </row>
    <row r="61" spans="2:4" x14ac:dyDescent="0.25">
      <c r="D61" s="40">
        <v>0</v>
      </c>
    </row>
    <row r="62" spans="2:4" x14ac:dyDescent="0.25">
      <c r="D62" s="40">
        <v>0</v>
      </c>
    </row>
    <row r="63" spans="2:4" x14ac:dyDescent="0.25">
      <c r="D63" s="40">
        <v>0</v>
      </c>
    </row>
    <row r="64" spans="2:4" x14ac:dyDescent="0.25">
      <c r="D64" s="40">
        <v>0</v>
      </c>
    </row>
    <row r="65" spans="4:4" x14ac:dyDescent="0.25">
      <c r="D65" s="40">
        <v>0</v>
      </c>
    </row>
    <row r="66" spans="4:4" x14ac:dyDescent="0.25">
      <c r="D66" s="40">
        <v>0</v>
      </c>
    </row>
    <row r="67" spans="4:4" x14ac:dyDescent="0.25">
      <c r="D67" s="40">
        <v>0</v>
      </c>
    </row>
    <row r="68" spans="4:4" x14ac:dyDescent="0.25">
      <c r="D68" s="40">
        <v>0</v>
      </c>
    </row>
    <row r="69" spans="4:4" x14ac:dyDescent="0.25">
      <c r="D69" s="40">
        <v>0</v>
      </c>
    </row>
    <row r="70" spans="4:4" x14ac:dyDescent="0.25">
      <c r="D70" s="40">
        <v>0</v>
      </c>
    </row>
    <row r="71" spans="4:4" x14ac:dyDescent="0.25">
      <c r="D71" s="40">
        <v>0</v>
      </c>
    </row>
    <row r="72" spans="4:4" x14ac:dyDescent="0.25">
      <c r="D72" s="40">
        <v>1440000</v>
      </c>
    </row>
    <row r="73" spans="4:4" x14ac:dyDescent="0.25">
      <c r="D73" s="40">
        <v>0</v>
      </c>
    </row>
    <row r="74" spans="4:4" x14ac:dyDescent="0.25">
      <c r="D74" s="40">
        <v>0</v>
      </c>
    </row>
    <row r="75" spans="4:4" x14ac:dyDescent="0.25">
      <c r="D75" s="40">
        <v>0</v>
      </c>
    </row>
    <row r="76" spans="4:4" x14ac:dyDescent="0.25">
      <c r="D76" s="40">
        <v>0</v>
      </c>
    </row>
    <row r="77" spans="4:4" x14ac:dyDescent="0.25">
      <c r="D77" s="40">
        <v>0</v>
      </c>
    </row>
    <row r="78" spans="4:4" x14ac:dyDescent="0.25">
      <c r="D78" s="40">
        <v>0</v>
      </c>
    </row>
    <row r="79" spans="4:4" x14ac:dyDescent="0.25">
      <c r="D79" s="40">
        <v>0</v>
      </c>
    </row>
    <row r="80" spans="4:4" x14ac:dyDescent="0.25">
      <c r="D80" s="40">
        <v>0</v>
      </c>
    </row>
    <row r="81" spans="4:6" x14ac:dyDescent="0.25">
      <c r="D81" s="40">
        <v>0</v>
      </c>
    </row>
    <row r="82" spans="4:6" x14ac:dyDescent="0.25">
      <c r="D82" s="40">
        <v>0</v>
      </c>
    </row>
    <row r="83" spans="4:6" x14ac:dyDescent="0.25">
      <c r="D83" s="40">
        <v>0</v>
      </c>
    </row>
    <row r="84" spans="4:6" x14ac:dyDescent="0.25">
      <c r="D84" s="40">
        <v>0</v>
      </c>
    </row>
    <row r="85" spans="4:6" x14ac:dyDescent="0.25">
      <c r="D85" s="40">
        <v>0</v>
      </c>
    </row>
    <row r="86" spans="4:6" x14ac:dyDescent="0.25">
      <c r="D86" s="40">
        <v>0</v>
      </c>
    </row>
    <row r="87" spans="4:6" x14ac:dyDescent="0.25">
      <c r="D87" s="40">
        <v>0</v>
      </c>
    </row>
    <row r="88" spans="4:6" x14ac:dyDescent="0.25">
      <c r="D88" s="40">
        <v>0</v>
      </c>
    </row>
    <row r="89" spans="4:6" x14ac:dyDescent="0.25">
      <c r="D89" s="40">
        <v>0</v>
      </c>
    </row>
    <row r="90" spans="4:6" x14ac:dyDescent="0.25">
      <c r="D90" s="40">
        <v>0</v>
      </c>
    </row>
    <row r="91" spans="4:6" x14ac:dyDescent="0.25">
      <c r="D91" s="40">
        <v>0</v>
      </c>
    </row>
    <row r="92" spans="4:6" x14ac:dyDescent="0.25">
      <c r="D92" s="40">
        <v>0</v>
      </c>
    </row>
    <row r="93" spans="4:6" x14ac:dyDescent="0.25">
      <c r="D93" s="40">
        <v>0</v>
      </c>
      <c r="F93" s="40">
        <v>15500000</v>
      </c>
    </row>
    <row r="94" spans="4:6" x14ac:dyDescent="0.25">
      <c r="D94" s="40">
        <v>0</v>
      </c>
      <c r="F94" s="40">
        <v>7000000</v>
      </c>
    </row>
    <row r="95" spans="4:6" x14ac:dyDescent="0.25">
      <c r="D95" s="40">
        <v>0</v>
      </c>
      <c r="F95" s="40">
        <v>2316300000</v>
      </c>
    </row>
    <row r="96" spans="4:6" x14ac:dyDescent="0.25">
      <c r="D96" s="40">
        <v>0</v>
      </c>
      <c r="F96" s="40">
        <v>117800000</v>
      </c>
    </row>
    <row r="97" spans="4:6" x14ac:dyDescent="0.25">
      <c r="D97" s="40">
        <v>0</v>
      </c>
      <c r="F97" s="40">
        <v>0</v>
      </c>
    </row>
    <row r="98" spans="4:6" x14ac:dyDescent="0.25">
      <c r="D98" s="40">
        <v>0</v>
      </c>
      <c r="F98" s="40">
        <v>0</v>
      </c>
    </row>
    <row r="99" spans="4:6" x14ac:dyDescent="0.25">
      <c r="D99" s="40">
        <v>0</v>
      </c>
      <c r="F99" s="40">
        <v>0</v>
      </c>
    </row>
    <row r="100" spans="4:6" x14ac:dyDescent="0.25">
      <c r="D100" s="41">
        <f>SUM(D45:D99)</f>
        <v>7790734828.5200005</v>
      </c>
      <c r="F100" s="40">
        <v>6400000</v>
      </c>
    </row>
    <row r="101" spans="4:6" x14ac:dyDescent="0.25">
      <c r="F101" s="40">
        <v>0</v>
      </c>
    </row>
    <row r="102" spans="4:6" x14ac:dyDescent="0.25">
      <c r="F102" s="40">
        <v>0</v>
      </c>
    </row>
    <row r="103" spans="4:6" x14ac:dyDescent="0.25">
      <c r="F103" s="40">
        <v>100000</v>
      </c>
    </row>
    <row r="104" spans="4:6" x14ac:dyDescent="0.25">
      <c r="F104" s="40">
        <v>17467100000</v>
      </c>
    </row>
    <row r="105" spans="4:6" x14ac:dyDescent="0.25">
      <c r="F105" s="40">
        <v>5600000</v>
      </c>
    </row>
    <row r="106" spans="4:6" x14ac:dyDescent="0.25">
      <c r="F106" s="40">
        <v>0</v>
      </c>
    </row>
    <row r="107" spans="4:6" x14ac:dyDescent="0.25">
      <c r="F107" s="40">
        <v>11000000</v>
      </c>
    </row>
    <row r="108" spans="4:6" x14ac:dyDescent="0.25">
      <c r="F108" s="40">
        <v>50700000</v>
      </c>
    </row>
    <row r="109" spans="4:6" x14ac:dyDescent="0.25">
      <c r="F109" s="40">
        <v>0</v>
      </c>
    </row>
    <row r="110" spans="4:6" x14ac:dyDescent="0.25">
      <c r="F110" s="40">
        <v>0</v>
      </c>
    </row>
    <row r="111" spans="4:6" x14ac:dyDescent="0.25">
      <c r="F111" s="40">
        <v>0</v>
      </c>
    </row>
    <row r="112" spans="4:6" x14ac:dyDescent="0.25">
      <c r="F112" s="40">
        <v>0</v>
      </c>
    </row>
    <row r="113" spans="6:6" x14ac:dyDescent="0.25">
      <c r="F113" s="40">
        <v>0</v>
      </c>
    </row>
    <row r="114" spans="6:6" x14ac:dyDescent="0.25">
      <c r="F114" s="40">
        <v>2500000</v>
      </c>
    </row>
    <row r="115" spans="6:6" x14ac:dyDescent="0.25">
      <c r="F115" s="40">
        <v>0</v>
      </c>
    </row>
    <row r="116" spans="6:6" x14ac:dyDescent="0.25">
      <c r="F116" s="40">
        <v>0</v>
      </c>
    </row>
    <row r="117" spans="6:6" x14ac:dyDescent="0.25">
      <c r="F117" s="40">
        <v>0</v>
      </c>
    </row>
    <row r="118" spans="6:6" x14ac:dyDescent="0.25">
      <c r="F118" s="40">
        <v>0</v>
      </c>
    </row>
    <row r="119" spans="6:6" x14ac:dyDescent="0.25">
      <c r="F119" s="40">
        <v>0</v>
      </c>
    </row>
    <row r="120" spans="6:6" x14ac:dyDescent="0.25">
      <c r="F120" s="40">
        <v>0</v>
      </c>
    </row>
    <row r="121" spans="6:6" x14ac:dyDescent="0.25">
      <c r="F121" s="40">
        <v>0</v>
      </c>
    </row>
    <row r="122" spans="6:6" x14ac:dyDescent="0.25">
      <c r="F122" s="40">
        <v>0</v>
      </c>
    </row>
    <row r="123" spans="6:6" x14ac:dyDescent="0.25">
      <c r="F123" s="40">
        <v>0</v>
      </c>
    </row>
    <row r="124" spans="6:6" x14ac:dyDescent="0.25">
      <c r="F124" s="40">
        <v>0</v>
      </c>
    </row>
    <row r="125" spans="6:6" x14ac:dyDescent="0.25">
      <c r="F125" s="40">
        <v>0</v>
      </c>
    </row>
    <row r="126" spans="6:6" x14ac:dyDescent="0.25">
      <c r="F126" s="40">
        <v>0</v>
      </c>
    </row>
    <row r="127" spans="6:6" x14ac:dyDescent="0.25">
      <c r="F127" s="40">
        <v>0</v>
      </c>
    </row>
    <row r="128" spans="6:6" x14ac:dyDescent="0.25">
      <c r="F128" s="40">
        <v>0</v>
      </c>
    </row>
    <row r="129" spans="6:8" x14ac:dyDescent="0.25">
      <c r="F129" s="40">
        <v>0</v>
      </c>
    </row>
    <row r="130" spans="6:8" x14ac:dyDescent="0.25">
      <c r="F130" s="40">
        <v>0</v>
      </c>
    </row>
    <row r="131" spans="6:8" x14ac:dyDescent="0.25">
      <c r="F131" s="40">
        <v>0</v>
      </c>
    </row>
    <row r="132" spans="6:8" x14ac:dyDescent="0.25">
      <c r="F132" s="40">
        <v>0</v>
      </c>
    </row>
    <row r="133" spans="6:8" x14ac:dyDescent="0.25">
      <c r="F133" s="40">
        <v>0</v>
      </c>
      <c r="H133" s="40">
        <v>3092437196.5</v>
      </c>
    </row>
    <row r="134" spans="6:8" x14ac:dyDescent="0.25">
      <c r="F134" s="40">
        <v>0</v>
      </c>
      <c r="H134" s="40">
        <v>783315759.88000011</v>
      </c>
    </row>
    <row r="135" spans="6:8" x14ac:dyDescent="0.25">
      <c r="F135" s="40">
        <v>0</v>
      </c>
      <c r="H135" s="40">
        <v>119887394434.75</v>
      </c>
    </row>
    <row r="136" spans="6:8" x14ac:dyDescent="0.25">
      <c r="F136" s="40">
        <v>0</v>
      </c>
      <c r="H136" s="40">
        <v>3064059085.8900003</v>
      </c>
    </row>
    <row r="137" spans="6:8" x14ac:dyDescent="0.25">
      <c r="F137" s="40">
        <v>0</v>
      </c>
      <c r="H137" s="40">
        <v>2221684185.2399998</v>
      </c>
    </row>
    <row r="138" spans="6:8" x14ac:dyDescent="0.25">
      <c r="F138" s="40">
        <v>0</v>
      </c>
      <c r="H138" s="40">
        <v>8151274288.5</v>
      </c>
    </row>
    <row r="139" spans="6:8" x14ac:dyDescent="0.25">
      <c r="F139" s="40">
        <v>0</v>
      </c>
      <c r="H139" s="40">
        <v>141964123094.28</v>
      </c>
    </row>
    <row r="140" spans="6:8" x14ac:dyDescent="0.25">
      <c r="F140" s="40">
        <v>0</v>
      </c>
      <c r="H140" s="40">
        <v>33539512199.699997</v>
      </c>
    </row>
    <row r="141" spans="6:8" x14ac:dyDescent="0.25">
      <c r="F141" s="40">
        <v>0</v>
      </c>
      <c r="H141" s="40">
        <v>351163768.99000001</v>
      </c>
    </row>
    <row r="142" spans="6:8" x14ac:dyDescent="0.25">
      <c r="F142" s="40">
        <v>0</v>
      </c>
      <c r="H142" s="40">
        <v>25010515.16</v>
      </c>
    </row>
    <row r="143" spans="6:8" x14ac:dyDescent="0.25">
      <c r="F143" s="40">
        <v>0</v>
      </c>
      <c r="H143" s="40">
        <v>463008983.48000002</v>
      </c>
    </row>
    <row r="144" spans="6:8" x14ac:dyDescent="0.25">
      <c r="F144" s="40">
        <v>0</v>
      </c>
      <c r="H144" s="40">
        <v>23902175173.600002</v>
      </c>
    </row>
    <row r="145" spans="6:8" x14ac:dyDescent="0.25">
      <c r="F145" s="40">
        <v>0</v>
      </c>
      <c r="H145" s="40">
        <v>431726162.01999998</v>
      </c>
    </row>
    <row r="146" spans="6:8" x14ac:dyDescent="0.25">
      <c r="F146" s="40">
        <v>0</v>
      </c>
      <c r="H146" s="40">
        <v>370982906.98000002</v>
      </c>
    </row>
    <row r="147" spans="6:8" x14ac:dyDescent="0.25">
      <c r="F147" s="40">
        <v>0</v>
      </c>
      <c r="H147" s="40">
        <v>502576682.48000002</v>
      </c>
    </row>
    <row r="148" spans="6:8" x14ac:dyDescent="0.25">
      <c r="F148" s="41">
        <f>SUM(F93:F147)</f>
        <v>20000000000</v>
      </c>
      <c r="H148" s="40">
        <v>678096486.86000001</v>
      </c>
    </row>
    <row r="149" spans="6:8" x14ac:dyDescent="0.25">
      <c r="H149" s="40">
        <v>256592006.11000001</v>
      </c>
    </row>
    <row r="150" spans="6:8" x14ac:dyDescent="0.25">
      <c r="H150" s="40">
        <v>1359530</v>
      </c>
    </row>
    <row r="151" spans="6:8" x14ac:dyDescent="0.25">
      <c r="H151" s="40">
        <v>49342333.719999999</v>
      </c>
    </row>
    <row r="152" spans="6:8" x14ac:dyDescent="0.25">
      <c r="H152" s="40">
        <v>87967791.5</v>
      </c>
    </row>
    <row r="153" spans="6:8" x14ac:dyDescent="0.25">
      <c r="H153" s="40">
        <v>69031119</v>
      </c>
    </row>
    <row r="154" spans="6:8" x14ac:dyDescent="0.25">
      <c r="H154" s="40">
        <v>78506538.439999998</v>
      </c>
    </row>
    <row r="155" spans="6:8" x14ac:dyDescent="0.25">
      <c r="H155" s="40">
        <v>9542024.75</v>
      </c>
    </row>
    <row r="156" spans="6:8" x14ac:dyDescent="0.25">
      <c r="H156" s="40">
        <v>0</v>
      </c>
    </row>
    <row r="157" spans="6:8" x14ac:dyDescent="0.25">
      <c r="H157" s="40">
        <v>32476549</v>
      </c>
    </row>
    <row r="158" spans="6:8" x14ac:dyDescent="0.25">
      <c r="H158" s="40">
        <v>0</v>
      </c>
    </row>
    <row r="159" spans="6:8" x14ac:dyDescent="0.25">
      <c r="H159" s="40">
        <v>55980993.709999993</v>
      </c>
    </row>
    <row r="160" spans="6:8" x14ac:dyDescent="0.25">
      <c r="H160" s="40">
        <v>143445690.57999998</v>
      </c>
    </row>
    <row r="161" spans="8:8" x14ac:dyDescent="0.25">
      <c r="H161" s="40">
        <v>34988134</v>
      </c>
    </row>
    <row r="162" spans="8:8" x14ac:dyDescent="0.25">
      <c r="H162" s="40">
        <v>50045219.920000002</v>
      </c>
    </row>
    <row r="163" spans="8:8" x14ac:dyDescent="0.25">
      <c r="H163" s="40">
        <v>63790303</v>
      </c>
    </row>
    <row r="164" spans="8:8" x14ac:dyDescent="0.25">
      <c r="H164" s="40">
        <v>1628731</v>
      </c>
    </row>
    <row r="165" spans="8:8" x14ac:dyDescent="0.25">
      <c r="H165" s="40">
        <v>16312547.739999998</v>
      </c>
    </row>
    <row r="166" spans="8:8" x14ac:dyDescent="0.25">
      <c r="H166" s="40">
        <v>103740712.55</v>
      </c>
    </row>
    <row r="167" spans="8:8" x14ac:dyDescent="0.25">
      <c r="H167" s="40">
        <v>14759007.91</v>
      </c>
    </row>
    <row r="168" spans="8:8" x14ac:dyDescent="0.25">
      <c r="H168" s="40">
        <v>12344148.870000001</v>
      </c>
    </row>
    <row r="169" spans="8:8" x14ac:dyDescent="0.25">
      <c r="H169" s="40">
        <v>157798358.40000001</v>
      </c>
    </row>
    <row r="170" spans="8:8" x14ac:dyDescent="0.25">
      <c r="H170" s="40">
        <v>80015651.450000003</v>
      </c>
    </row>
    <row r="171" spans="8:8" x14ac:dyDescent="0.25">
      <c r="H171" s="40">
        <v>10150399</v>
      </c>
    </row>
    <row r="172" spans="8:8" x14ac:dyDescent="0.25">
      <c r="H172" s="40">
        <v>10412355</v>
      </c>
    </row>
    <row r="173" spans="8:8" x14ac:dyDescent="0.25">
      <c r="H173" s="40">
        <v>0</v>
      </c>
    </row>
    <row r="174" spans="8:8" x14ac:dyDescent="0.25">
      <c r="H174" s="40">
        <v>15275469</v>
      </c>
    </row>
    <row r="175" spans="8:8" x14ac:dyDescent="0.25">
      <c r="H175" s="40">
        <v>0</v>
      </c>
    </row>
    <row r="176" spans="8:8" x14ac:dyDescent="0.25">
      <c r="H176" s="40">
        <v>3450760</v>
      </c>
    </row>
    <row r="177" spans="4:8" x14ac:dyDescent="0.25">
      <c r="H177" s="40">
        <v>23022897.399999999</v>
      </c>
    </row>
    <row r="178" spans="4:8" x14ac:dyDescent="0.25">
      <c r="H178" s="40">
        <v>0</v>
      </c>
    </row>
    <row r="179" spans="4:8" x14ac:dyDescent="0.25">
      <c r="H179" s="40">
        <v>4328650</v>
      </c>
    </row>
    <row r="180" spans="4:8" x14ac:dyDescent="0.25">
      <c r="H180" s="40">
        <v>0</v>
      </c>
    </row>
    <row r="181" spans="4:8" x14ac:dyDescent="0.25">
      <c r="H181" s="40">
        <v>26056585</v>
      </c>
    </row>
    <row r="182" spans="4:8" x14ac:dyDescent="0.25">
      <c r="H182" s="40">
        <v>0</v>
      </c>
    </row>
    <row r="183" spans="4:8" x14ac:dyDescent="0.25">
      <c r="D183" s="40">
        <v>11961514808.450001</v>
      </c>
      <c r="H183" s="40">
        <v>0</v>
      </c>
    </row>
    <row r="184" spans="4:8" x14ac:dyDescent="0.25">
      <c r="D184" s="40">
        <v>4599774150.3600006</v>
      </c>
      <c r="H184" s="40">
        <v>0</v>
      </c>
    </row>
    <row r="185" spans="4:8" x14ac:dyDescent="0.25">
      <c r="D185" s="40">
        <v>319305908.65999997</v>
      </c>
      <c r="H185" s="40">
        <v>0</v>
      </c>
    </row>
    <row r="186" spans="4:8" x14ac:dyDescent="0.25">
      <c r="D186" s="40">
        <v>1258187168.48</v>
      </c>
      <c r="H186" s="40">
        <v>0</v>
      </c>
    </row>
    <row r="187" spans="4:8" x14ac:dyDescent="0.25">
      <c r="D187" s="40">
        <v>2875189791.0500002</v>
      </c>
      <c r="H187" s="40">
        <v>0</v>
      </c>
    </row>
    <row r="188" spans="4:8" x14ac:dyDescent="0.25">
      <c r="D188" s="40">
        <v>2581870229.5</v>
      </c>
      <c r="H188" s="41">
        <f>SUM(H133:H187)</f>
        <v>340840905431.35992</v>
      </c>
    </row>
    <row r="189" spans="4:8" x14ac:dyDescent="0.25">
      <c r="D189" s="40">
        <v>2514947641.29</v>
      </c>
    </row>
    <row r="190" spans="4:8" x14ac:dyDescent="0.25">
      <c r="D190" s="40">
        <v>1518486548.6500001</v>
      </c>
    </row>
    <row r="191" spans="4:8" x14ac:dyDescent="0.25">
      <c r="D191" s="40">
        <v>988671956.21000004</v>
      </c>
    </row>
    <row r="192" spans="4:8" x14ac:dyDescent="0.25">
      <c r="D192" s="40">
        <v>219501246.83999997</v>
      </c>
    </row>
    <row r="193" spans="4:4" x14ac:dyDescent="0.25">
      <c r="D193" s="40">
        <v>318050046.56999999</v>
      </c>
    </row>
    <row r="194" spans="4:4" x14ac:dyDescent="0.25">
      <c r="D194" s="40">
        <v>112656069.44</v>
      </c>
    </row>
    <row r="195" spans="4:4" x14ac:dyDescent="0.25">
      <c r="D195" s="40">
        <v>652451235.90999997</v>
      </c>
    </row>
    <row r="196" spans="4:4" x14ac:dyDescent="0.25">
      <c r="D196" s="40">
        <v>531974804.29999995</v>
      </c>
    </row>
    <row r="197" spans="4:4" x14ac:dyDescent="0.25">
      <c r="D197" s="40">
        <v>212177585.87</v>
      </c>
    </row>
    <row r="198" spans="4:4" x14ac:dyDescent="0.25">
      <c r="D198" s="40">
        <v>237537218.72</v>
      </c>
    </row>
    <row r="199" spans="4:4" x14ac:dyDescent="0.25">
      <c r="D199" s="40">
        <v>300673219.01999998</v>
      </c>
    </row>
    <row r="200" spans="4:4" x14ac:dyDescent="0.25">
      <c r="D200" s="40">
        <v>33197384.050000001</v>
      </c>
    </row>
    <row r="201" spans="4:4" x14ac:dyDescent="0.25">
      <c r="D201" s="40">
        <v>2485904.34</v>
      </c>
    </row>
    <row r="202" spans="4:4" x14ac:dyDescent="0.25">
      <c r="D202" s="40">
        <v>121433947.19</v>
      </c>
    </row>
    <row r="203" spans="4:4" x14ac:dyDescent="0.25">
      <c r="D203" s="40">
        <v>80493521.739999995</v>
      </c>
    </row>
    <row r="204" spans="4:4" x14ac:dyDescent="0.25">
      <c r="D204" s="40">
        <v>96671490.840000004</v>
      </c>
    </row>
    <row r="205" spans="4:4" x14ac:dyDescent="0.25">
      <c r="D205" s="40">
        <v>12142573.5</v>
      </c>
    </row>
    <row r="206" spans="4:4" x14ac:dyDescent="0.25">
      <c r="D206" s="40">
        <v>50093248.469999999</v>
      </c>
    </row>
    <row r="207" spans="4:4" x14ac:dyDescent="0.25">
      <c r="D207" s="40">
        <v>0</v>
      </c>
    </row>
    <row r="208" spans="4:4" x14ac:dyDescent="0.25">
      <c r="D208" s="40">
        <v>91057805.210000008</v>
      </c>
    </row>
    <row r="209" spans="4:4" x14ac:dyDescent="0.25">
      <c r="D209" s="40">
        <v>24477856.699999999</v>
      </c>
    </row>
    <row r="210" spans="4:4" x14ac:dyDescent="0.25">
      <c r="D210" s="40">
        <v>46864946.589999996</v>
      </c>
    </row>
    <row r="211" spans="4:4" x14ac:dyDescent="0.25">
      <c r="D211" s="40">
        <v>759337.4</v>
      </c>
    </row>
    <row r="212" spans="4:4" x14ac:dyDescent="0.25">
      <c r="D212" s="40">
        <v>27331191.359999999</v>
      </c>
    </row>
    <row r="213" spans="4:4" x14ac:dyDescent="0.25">
      <c r="D213" s="40">
        <v>10663359.01</v>
      </c>
    </row>
    <row r="214" spans="4:4" x14ac:dyDescent="0.25">
      <c r="D214" s="40">
        <v>15270582.210000001</v>
      </c>
    </row>
    <row r="215" spans="4:4" x14ac:dyDescent="0.25">
      <c r="D215" s="40">
        <v>11117807</v>
      </c>
    </row>
    <row r="216" spans="4:4" x14ac:dyDescent="0.25">
      <c r="D216" s="40">
        <v>84723134.219999999</v>
      </c>
    </row>
    <row r="217" spans="4:4" x14ac:dyDescent="0.25">
      <c r="D217" s="40">
        <v>37424999.019999996</v>
      </c>
    </row>
    <row r="218" spans="4:4" x14ac:dyDescent="0.25">
      <c r="D218" s="40">
        <v>0</v>
      </c>
    </row>
    <row r="219" spans="4:4" x14ac:dyDescent="0.25">
      <c r="D219" s="40">
        <v>4321202.9799999995</v>
      </c>
    </row>
    <row r="220" spans="4:4" x14ac:dyDescent="0.25">
      <c r="D220" s="40">
        <v>1964931.47</v>
      </c>
    </row>
    <row r="221" spans="4:4" x14ac:dyDescent="0.25">
      <c r="D221" s="40">
        <v>0</v>
      </c>
    </row>
    <row r="222" spans="4:4" x14ac:dyDescent="0.25">
      <c r="D222" s="40">
        <v>7486834.7599999998</v>
      </c>
    </row>
    <row r="223" spans="4:4" x14ac:dyDescent="0.25">
      <c r="D223" s="40">
        <v>1713980</v>
      </c>
    </row>
    <row r="224" spans="4:4" x14ac:dyDescent="0.25">
      <c r="D224" s="40">
        <v>577500</v>
      </c>
    </row>
    <row r="225" spans="4:6" x14ac:dyDescent="0.25">
      <c r="D225" s="40">
        <v>2865420</v>
      </c>
    </row>
    <row r="226" spans="4:6" x14ac:dyDescent="0.25">
      <c r="D226" s="40">
        <v>601156.30000000005</v>
      </c>
    </row>
    <row r="227" spans="4:6" x14ac:dyDescent="0.25">
      <c r="D227" s="40">
        <v>0</v>
      </c>
      <c r="F227" s="40">
        <v>3922878500</v>
      </c>
    </row>
    <row r="228" spans="4:6" x14ac:dyDescent="0.25">
      <c r="D228" s="40">
        <v>18984337.899999999</v>
      </c>
      <c r="F228" s="40">
        <v>834893300</v>
      </c>
    </row>
    <row r="229" spans="4:6" x14ac:dyDescent="0.25">
      <c r="D229" s="41">
        <f>SUM(D183:D228)</f>
        <v>31987694081.580002</v>
      </c>
      <c r="F229" s="40">
        <v>13463007500</v>
      </c>
    </row>
    <row r="230" spans="4:6" x14ac:dyDescent="0.25">
      <c r="F230" s="40">
        <v>769841600</v>
      </c>
    </row>
    <row r="231" spans="4:6" x14ac:dyDescent="0.25">
      <c r="F231" s="40">
        <v>775458400</v>
      </c>
    </row>
    <row r="232" spans="4:6" x14ac:dyDescent="0.25">
      <c r="F232" s="40">
        <v>284226600</v>
      </c>
    </row>
    <row r="233" spans="4:6" x14ac:dyDescent="0.25">
      <c r="F233" s="40">
        <v>261910200</v>
      </c>
    </row>
    <row r="234" spans="4:6" x14ac:dyDescent="0.25">
      <c r="F234" s="40">
        <v>432149600</v>
      </c>
    </row>
    <row r="235" spans="4:6" x14ac:dyDescent="0.25">
      <c r="F235" s="40">
        <v>924855500</v>
      </c>
    </row>
    <row r="236" spans="4:6" x14ac:dyDescent="0.25">
      <c r="F236" s="40">
        <v>272067900</v>
      </c>
    </row>
    <row r="237" spans="4:6" x14ac:dyDescent="0.25">
      <c r="F237" s="40">
        <v>373534000</v>
      </c>
    </row>
    <row r="238" spans="4:6" x14ac:dyDescent="0.25">
      <c r="F238" s="40">
        <v>190370100</v>
      </c>
    </row>
    <row r="239" spans="4:6" x14ac:dyDescent="0.25">
      <c r="F239" s="40">
        <v>50085000</v>
      </c>
    </row>
    <row r="240" spans="4:6" x14ac:dyDescent="0.25">
      <c r="F240" s="40">
        <v>83813900</v>
      </c>
    </row>
    <row r="241" spans="4:6" x14ac:dyDescent="0.25">
      <c r="F241" s="40">
        <v>51426300</v>
      </c>
    </row>
    <row r="242" spans="4:6" x14ac:dyDescent="0.25">
      <c r="F242" s="40">
        <v>25152000</v>
      </c>
    </row>
    <row r="243" spans="4:6" x14ac:dyDescent="0.25">
      <c r="F243" s="40">
        <v>658422800</v>
      </c>
    </row>
    <row r="244" spans="4:6" x14ac:dyDescent="0.25">
      <c r="D244" s="40">
        <v>20311888628.450001</v>
      </c>
      <c r="F244" s="40">
        <v>8455300</v>
      </c>
    </row>
    <row r="245" spans="4:6" x14ac:dyDescent="0.25">
      <c r="D245" s="40">
        <v>5464167450.3600006</v>
      </c>
      <c r="F245" s="40">
        <v>688000</v>
      </c>
    </row>
    <row r="246" spans="4:6" x14ac:dyDescent="0.25">
      <c r="D246" s="40">
        <v>13816400408.660002</v>
      </c>
      <c r="F246" s="40">
        <v>2046300</v>
      </c>
    </row>
    <row r="247" spans="4:6" x14ac:dyDescent="0.25">
      <c r="D247" s="40">
        <v>11374928768.48</v>
      </c>
      <c r="F247" s="40">
        <v>7681900</v>
      </c>
    </row>
    <row r="248" spans="4:6" x14ac:dyDescent="0.25">
      <c r="D248" s="40">
        <v>7404567471.0500002</v>
      </c>
      <c r="F248" s="40">
        <v>9427100</v>
      </c>
    </row>
    <row r="249" spans="4:6" x14ac:dyDescent="0.25">
      <c r="D249" s="40">
        <v>2869639009.5</v>
      </c>
      <c r="F249" s="40">
        <v>31623700</v>
      </c>
    </row>
    <row r="250" spans="4:6" x14ac:dyDescent="0.25">
      <c r="D250" s="40">
        <v>2889457841.29</v>
      </c>
      <c r="F250" s="40">
        <v>1261100</v>
      </c>
    </row>
    <row r="251" spans="4:6" x14ac:dyDescent="0.25">
      <c r="D251" s="40">
        <v>2021636148.6500001</v>
      </c>
      <c r="F251" s="40">
        <v>0</v>
      </c>
    </row>
    <row r="252" spans="4:6" x14ac:dyDescent="0.25">
      <c r="D252" s="40">
        <v>4277426456.21</v>
      </c>
      <c r="F252" s="40">
        <v>26540100</v>
      </c>
    </row>
    <row r="253" spans="4:6" x14ac:dyDescent="0.25">
      <c r="D253" s="40">
        <v>1340360486.8400002</v>
      </c>
      <c r="F253" s="40">
        <v>12581800</v>
      </c>
    </row>
    <row r="254" spans="4:6" x14ac:dyDescent="0.25">
      <c r="D254" s="40">
        <v>691584046.56999993</v>
      </c>
      <c r="F254" s="40">
        <v>17909400</v>
      </c>
    </row>
    <row r="255" spans="4:6" x14ac:dyDescent="0.25">
      <c r="D255" s="40">
        <v>303026169.44</v>
      </c>
      <c r="F255" s="40">
        <v>128300</v>
      </c>
    </row>
    <row r="256" spans="4:6" x14ac:dyDescent="0.25">
      <c r="D256" s="40">
        <v>704536235.90999997</v>
      </c>
      <c r="F256" s="40">
        <v>9028700</v>
      </c>
    </row>
    <row r="257" spans="4:8" x14ac:dyDescent="0.25">
      <c r="D257" s="40">
        <v>615988704.29999995</v>
      </c>
      <c r="F257" s="40">
        <v>19428000</v>
      </c>
    </row>
    <row r="258" spans="4:8" x14ac:dyDescent="0.25">
      <c r="D258" s="40">
        <v>263603885.87</v>
      </c>
      <c r="F258" s="40">
        <v>0</v>
      </c>
    </row>
    <row r="259" spans="4:8" x14ac:dyDescent="0.25">
      <c r="D259" s="40">
        <v>410289218.72000003</v>
      </c>
      <c r="F259" s="40">
        <v>55600</v>
      </c>
    </row>
    <row r="260" spans="4:8" x14ac:dyDescent="0.25">
      <c r="D260" s="40">
        <v>959096019.01999998</v>
      </c>
      <c r="F260" s="40">
        <v>4684900</v>
      </c>
    </row>
    <row r="261" spans="4:8" x14ac:dyDescent="0.25">
      <c r="D261" s="40">
        <v>42352684.049999997</v>
      </c>
      <c r="F261" s="40">
        <v>125351300</v>
      </c>
    </row>
    <row r="262" spans="4:8" x14ac:dyDescent="0.25">
      <c r="D262" s="40">
        <v>3173904.34</v>
      </c>
      <c r="F262" s="40">
        <v>273900</v>
      </c>
    </row>
    <row r="263" spans="4:8" x14ac:dyDescent="0.25">
      <c r="D263" s="40">
        <v>123480247.19</v>
      </c>
      <c r="F263" s="40">
        <v>102884000</v>
      </c>
    </row>
    <row r="264" spans="4:8" x14ac:dyDescent="0.25">
      <c r="D264" s="40">
        <v>88175421.739999995</v>
      </c>
      <c r="F264" s="40">
        <v>512100</v>
      </c>
      <c r="H264" s="40">
        <v>4351200000</v>
      </c>
    </row>
    <row r="265" spans="4:8" x14ac:dyDescent="0.25">
      <c r="D265" s="40">
        <v>107048590.84</v>
      </c>
      <c r="F265" s="40">
        <v>4520800</v>
      </c>
      <c r="H265" s="40">
        <v>29500000</v>
      </c>
    </row>
    <row r="266" spans="4:8" x14ac:dyDescent="0.25">
      <c r="D266" s="40">
        <v>43766273.5</v>
      </c>
      <c r="F266" s="40">
        <v>4460300</v>
      </c>
      <c r="H266" s="40">
        <v>12700000</v>
      </c>
    </row>
    <row r="267" spans="4:8" x14ac:dyDescent="0.25">
      <c r="D267" s="40">
        <v>51354348.469999999</v>
      </c>
      <c r="F267" s="40">
        <v>47014500</v>
      </c>
      <c r="H267" s="40">
        <v>9346000000</v>
      </c>
    </row>
    <row r="268" spans="4:8" x14ac:dyDescent="0.25">
      <c r="D268" s="40">
        <v>0</v>
      </c>
      <c r="F268" s="40">
        <v>8708600</v>
      </c>
      <c r="H268" s="40">
        <v>120500000</v>
      </c>
    </row>
    <row r="269" spans="4:8" x14ac:dyDescent="0.25">
      <c r="D269" s="40">
        <v>117597905.21000001</v>
      </c>
      <c r="F269" s="40">
        <v>1979200</v>
      </c>
      <c r="H269" s="40">
        <v>0</v>
      </c>
    </row>
    <row r="270" spans="4:8" x14ac:dyDescent="0.25">
      <c r="D270" s="40">
        <v>37059656.700000003</v>
      </c>
      <c r="F270" s="40">
        <v>4351300</v>
      </c>
      <c r="H270" s="40">
        <v>112600000</v>
      </c>
    </row>
    <row r="271" spans="4:8" x14ac:dyDescent="0.25">
      <c r="D271" s="40">
        <v>64774346.589999996</v>
      </c>
      <c r="F271" s="40">
        <v>0</v>
      </c>
      <c r="H271" s="40">
        <v>71000000</v>
      </c>
    </row>
    <row r="272" spans="4:8" x14ac:dyDescent="0.25">
      <c r="D272" s="40">
        <v>887637.4</v>
      </c>
      <c r="F272" s="40">
        <v>5675400</v>
      </c>
      <c r="H272" s="40">
        <v>2019300000</v>
      </c>
    </row>
    <row r="273" spans="4:8" x14ac:dyDescent="0.25">
      <c r="D273" s="40">
        <v>36359891.359999999</v>
      </c>
      <c r="F273" s="40">
        <v>0</v>
      </c>
      <c r="H273" s="40">
        <v>788500000</v>
      </c>
    </row>
    <row r="274" spans="4:8" x14ac:dyDescent="0.25">
      <c r="D274" s="40">
        <v>30091359.009999998</v>
      </c>
      <c r="F274" s="40">
        <v>0</v>
      </c>
      <c r="H274" s="40">
        <v>0</v>
      </c>
    </row>
    <row r="275" spans="4:8" x14ac:dyDescent="0.25">
      <c r="D275" s="40">
        <v>15270582.210000001</v>
      </c>
      <c r="F275" s="40">
        <v>0</v>
      </c>
      <c r="H275" s="40">
        <v>0</v>
      </c>
    </row>
    <row r="276" spans="4:8" x14ac:dyDescent="0.25">
      <c r="D276" s="40">
        <v>11173407</v>
      </c>
      <c r="F276" s="40">
        <v>155800</v>
      </c>
      <c r="H276" s="40">
        <v>200000</v>
      </c>
    </row>
    <row r="277" spans="4:8" x14ac:dyDescent="0.25">
      <c r="D277" s="40">
        <v>89408034.219999999</v>
      </c>
      <c r="F277" s="40">
        <v>0</v>
      </c>
      <c r="H277" s="40">
        <v>200000</v>
      </c>
    </row>
    <row r="278" spans="4:8" x14ac:dyDescent="0.25">
      <c r="D278" s="40">
        <v>162776299.02000001</v>
      </c>
      <c r="F278" s="41">
        <f>SUM(F227:F277)</f>
        <v>23831520600</v>
      </c>
      <c r="H278" s="40">
        <v>0</v>
      </c>
    </row>
    <row r="279" spans="4:8" x14ac:dyDescent="0.25">
      <c r="D279" s="40">
        <v>273900</v>
      </c>
      <c r="H279" s="40">
        <v>147600000</v>
      </c>
    </row>
    <row r="280" spans="4:8" x14ac:dyDescent="0.25">
      <c r="D280" s="40">
        <v>107205202.97999999</v>
      </c>
      <c r="H280" s="40">
        <v>0</v>
      </c>
    </row>
    <row r="281" spans="4:8" x14ac:dyDescent="0.25">
      <c r="D281" s="40">
        <v>2477031.4699999997</v>
      </c>
      <c r="H281" s="40">
        <v>700000</v>
      </c>
    </row>
    <row r="282" spans="4:8" x14ac:dyDescent="0.25">
      <c r="D282" s="40">
        <v>4520800</v>
      </c>
      <c r="H282" s="41">
        <f>SUM(H264:H281)</f>
        <v>17000000000</v>
      </c>
    </row>
    <row r="283" spans="4:8" x14ac:dyDescent="0.25">
      <c r="D283" s="40">
        <v>11947134.76</v>
      </c>
    </row>
    <row r="284" spans="4:8" x14ac:dyDescent="0.25">
      <c r="D284" s="40">
        <v>48728480</v>
      </c>
    </row>
    <row r="285" spans="4:8" x14ac:dyDescent="0.25">
      <c r="D285" s="40">
        <v>9286100</v>
      </c>
    </row>
    <row r="286" spans="4:8" x14ac:dyDescent="0.25">
      <c r="D286" s="40">
        <v>4844620</v>
      </c>
    </row>
    <row r="287" spans="4:8" x14ac:dyDescent="0.25">
      <c r="D287" s="40">
        <v>4952456.3</v>
      </c>
    </row>
    <row r="288" spans="4:8" x14ac:dyDescent="0.25">
      <c r="D288" s="40">
        <v>0</v>
      </c>
    </row>
    <row r="289" spans="4:4" x14ac:dyDescent="0.25">
      <c r="D289" s="40">
        <v>24659737.899999999</v>
      </c>
    </row>
    <row r="290" spans="4:4" x14ac:dyDescent="0.25">
      <c r="D290" s="40">
        <v>0</v>
      </c>
    </row>
    <row r="291" spans="4:4" x14ac:dyDescent="0.25">
      <c r="D291" s="40">
        <v>0</v>
      </c>
    </row>
    <row r="292" spans="4:4" x14ac:dyDescent="0.25">
      <c r="D292" s="40">
        <v>0</v>
      </c>
    </row>
    <row r="293" spans="4:4" x14ac:dyDescent="0.25">
      <c r="D293" s="40">
        <v>155800</v>
      </c>
    </row>
    <row r="294" spans="4:4" x14ac:dyDescent="0.25">
      <c r="D294" s="40">
        <v>0</v>
      </c>
    </row>
    <row r="295" spans="4:4" x14ac:dyDescent="0.25">
      <c r="D295" s="41">
        <f>SUM(D244:D294)</f>
        <v>76962398801.580017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2023-02-07T06:53:31Z</cp:lastPrinted>
  <dcterms:created xsi:type="dcterms:W3CDTF">2017-06-09T07:51:20Z</dcterms:created>
  <dcterms:modified xsi:type="dcterms:W3CDTF">2023-02-07T07:05:57Z</dcterms:modified>
</cp:coreProperties>
</file>