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Sheet1!$E$15:$F$70</definedName>
    <definedName name="_xlnm.Print_Area" localSheetId="0">Sheet1!$A$1:$N$73</definedName>
  </definedNames>
  <calcPr calcId="152511"/>
  <fileRecoveryPr repairLoad="1"/>
</workbook>
</file>

<file path=xl/calcChain.xml><?xml version="1.0" encoding="utf-8"?>
<calcChain xmlns="http://schemas.openxmlformats.org/spreadsheetml/2006/main">
  <c r="M59" i="1" l="1"/>
  <c r="M69" i="1"/>
  <c r="M20" i="1"/>
  <c r="M18" i="1"/>
  <c r="M19" i="1"/>
  <c r="M22" i="1"/>
  <c r="M21" i="1"/>
  <c r="M23" i="1"/>
  <c r="M17" i="1"/>
  <c r="M29" i="1"/>
  <c r="M26" i="1"/>
  <c r="M24" i="1"/>
  <c r="M28" i="1"/>
  <c r="M27" i="1"/>
  <c r="M32" i="1"/>
  <c r="M35" i="1"/>
  <c r="M25" i="1"/>
  <c r="M30" i="1"/>
  <c r="M31" i="1"/>
  <c r="M37" i="1"/>
  <c r="M38" i="1"/>
  <c r="M43" i="1"/>
  <c r="M44" i="1"/>
  <c r="M33" i="1"/>
  <c r="M36" i="1"/>
  <c r="M47" i="1"/>
  <c r="M34" i="1"/>
  <c r="M40" i="1"/>
  <c r="M39" i="1"/>
  <c r="M45" i="1"/>
  <c r="M46" i="1"/>
  <c r="M49" i="1"/>
  <c r="M52" i="1"/>
  <c r="M48" i="1"/>
  <c r="M42" i="1"/>
  <c r="M50" i="1"/>
  <c r="M55" i="1"/>
  <c r="M54" i="1"/>
  <c r="M53" i="1"/>
  <c r="M41" i="1"/>
  <c r="M57" i="1"/>
  <c r="M58" i="1"/>
  <c r="M56" i="1"/>
  <c r="M61" i="1"/>
  <c r="M62" i="1"/>
  <c r="M63" i="1"/>
  <c r="M51" i="1"/>
  <c r="M64" i="1"/>
  <c r="M65" i="1"/>
  <c r="M66" i="1"/>
  <c r="M67" i="1"/>
  <c r="M68" i="1"/>
  <c r="M60" i="1"/>
  <c r="M16" i="1"/>
  <c r="G59" i="1" l="1"/>
  <c r="L59" i="1" s="1"/>
  <c r="G69" i="1"/>
  <c r="G20" i="1"/>
  <c r="G18" i="1"/>
  <c r="G19" i="1"/>
  <c r="G22" i="1"/>
  <c r="G21" i="1"/>
  <c r="G23" i="1"/>
  <c r="G17" i="1"/>
  <c r="G29" i="1"/>
  <c r="G26" i="1"/>
  <c r="G24" i="1"/>
  <c r="G28" i="1"/>
  <c r="G27" i="1"/>
  <c r="G32" i="1"/>
  <c r="G35" i="1"/>
  <c r="G25" i="1"/>
  <c r="G30" i="1"/>
  <c r="G31" i="1"/>
  <c r="G37" i="1"/>
  <c r="G38" i="1"/>
  <c r="G43" i="1"/>
  <c r="G44" i="1"/>
  <c r="G33" i="1"/>
  <c r="G36" i="1"/>
  <c r="G47" i="1"/>
  <c r="G34" i="1"/>
  <c r="G40" i="1"/>
  <c r="G39" i="1"/>
  <c r="G45" i="1"/>
  <c r="G46" i="1"/>
  <c r="G49" i="1"/>
  <c r="G52" i="1"/>
  <c r="G48" i="1"/>
  <c r="G42" i="1"/>
  <c r="G50" i="1"/>
  <c r="G55" i="1"/>
  <c r="G54" i="1"/>
  <c r="G53" i="1"/>
  <c r="G41" i="1"/>
  <c r="G57" i="1"/>
  <c r="G58" i="1"/>
  <c r="G56" i="1"/>
  <c r="G61" i="1"/>
  <c r="G62" i="1"/>
  <c r="G63" i="1"/>
  <c r="G51" i="1"/>
  <c r="G64" i="1"/>
  <c r="G65" i="1"/>
  <c r="G66" i="1"/>
  <c r="G67" i="1"/>
  <c r="G68" i="1"/>
  <c r="G60" i="1"/>
  <c r="L60" i="1" s="1"/>
  <c r="G16" i="1"/>
  <c r="H22" i="1" l="1"/>
  <c r="H26" i="1"/>
  <c r="H18" i="1"/>
  <c r="H20" i="1"/>
  <c r="H17" i="1"/>
  <c r="H16" i="1"/>
  <c r="H23" i="1"/>
  <c r="H42" i="1"/>
  <c r="H21" i="1"/>
  <c r="H27" i="1"/>
  <c r="H33" i="1"/>
  <c r="H28" i="1"/>
  <c r="H24" i="1"/>
  <c r="H44" i="1"/>
  <c r="H29" i="1"/>
  <c r="H40" i="1"/>
  <c r="H30" i="1"/>
  <c r="H38" i="1"/>
  <c r="H37" i="1"/>
  <c r="H46" i="1"/>
  <c r="H36" i="1"/>
  <c r="H35" i="1"/>
  <c r="H39" i="1"/>
  <c r="H53" i="1"/>
  <c r="H25" i="1"/>
  <c r="H34" i="1"/>
  <c r="H48" i="1"/>
  <c r="H57" i="1"/>
  <c r="H43" i="1"/>
  <c r="H56" i="1"/>
  <c r="H47" i="1"/>
  <c r="H58" i="1"/>
  <c r="H41" i="1"/>
  <c r="H61" i="1"/>
  <c r="H32" i="1"/>
  <c r="H50" i="1"/>
  <c r="H49" i="1"/>
  <c r="H62" i="1"/>
  <c r="H63" i="1"/>
  <c r="H55" i="1"/>
  <c r="H52" i="1"/>
  <c r="H51" i="1"/>
  <c r="H64" i="1"/>
  <c r="H45" i="1"/>
  <c r="H65" i="1"/>
  <c r="H54" i="1"/>
  <c r="H66" i="1"/>
  <c r="H67" i="1"/>
  <c r="H31" i="1"/>
  <c r="H68" i="1"/>
  <c r="H69" i="1"/>
  <c r="H19" i="1"/>
  <c r="J22" i="1" l="1"/>
  <c r="J26" i="1"/>
  <c r="J18" i="1"/>
  <c r="J20" i="1"/>
  <c r="J17" i="1"/>
  <c r="J16" i="1"/>
  <c r="J23" i="1"/>
  <c r="J42" i="1"/>
  <c r="J21" i="1"/>
  <c r="J27" i="1"/>
  <c r="J33" i="1"/>
  <c r="J28" i="1"/>
  <c r="J24" i="1"/>
  <c r="J44" i="1"/>
  <c r="J29" i="1"/>
  <c r="J40" i="1"/>
  <c r="J30" i="1"/>
  <c r="J38" i="1"/>
  <c r="J37" i="1"/>
  <c r="J46" i="1"/>
  <c r="J36" i="1"/>
  <c r="J35" i="1"/>
  <c r="J39" i="1"/>
  <c r="J53" i="1"/>
  <c r="J25" i="1"/>
  <c r="J34" i="1"/>
  <c r="J48" i="1"/>
  <c r="J57" i="1"/>
  <c r="J43" i="1"/>
  <c r="J56" i="1"/>
  <c r="J47" i="1"/>
  <c r="J58" i="1"/>
  <c r="J41" i="1"/>
  <c r="J61" i="1"/>
  <c r="J32" i="1"/>
  <c r="J50" i="1"/>
  <c r="J49" i="1"/>
  <c r="J62" i="1"/>
  <c r="J63" i="1"/>
  <c r="J55" i="1"/>
  <c r="J52" i="1"/>
  <c r="J51" i="1"/>
  <c r="J64" i="1"/>
  <c r="J19" i="1"/>
  <c r="I22" i="1"/>
  <c r="I26" i="1"/>
  <c r="I18" i="1"/>
  <c r="I20" i="1"/>
  <c r="I17" i="1"/>
  <c r="I16" i="1"/>
  <c r="I23" i="1"/>
  <c r="I42" i="1"/>
  <c r="I21" i="1"/>
  <c r="I27" i="1"/>
  <c r="I33" i="1"/>
  <c r="I28" i="1"/>
  <c r="I24" i="1"/>
  <c r="I44" i="1"/>
  <c r="I29" i="1"/>
  <c r="I40" i="1"/>
  <c r="I30" i="1"/>
  <c r="I38" i="1"/>
  <c r="I37" i="1"/>
  <c r="I46" i="1"/>
  <c r="I36" i="1"/>
  <c r="I35" i="1"/>
  <c r="I39" i="1"/>
  <c r="I53" i="1"/>
  <c r="I25" i="1"/>
  <c r="I34" i="1"/>
  <c r="I48" i="1"/>
  <c r="I57" i="1"/>
  <c r="I43" i="1"/>
  <c r="I56" i="1"/>
  <c r="I47" i="1"/>
  <c r="I58" i="1"/>
  <c r="I41" i="1"/>
  <c r="I61" i="1"/>
  <c r="I32" i="1"/>
  <c r="I50" i="1"/>
  <c r="I49" i="1"/>
  <c r="I62" i="1"/>
  <c r="I63" i="1"/>
  <c r="I55" i="1"/>
  <c r="I52" i="1"/>
  <c r="I51" i="1"/>
  <c r="I64" i="1"/>
  <c r="I19" i="1"/>
  <c r="L64" i="1" l="1"/>
  <c r="L45" i="1"/>
  <c r="J65" i="1" l="1"/>
  <c r="J54" i="1"/>
  <c r="J66" i="1"/>
  <c r="J67" i="1"/>
  <c r="J31" i="1"/>
  <c r="J68" i="1"/>
  <c r="J69" i="1"/>
  <c r="I65" i="1" l="1"/>
  <c r="L65" i="1" s="1"/>
  <c r="I54" i="1"/>
  <c r="I67" i="1"/>
  <c r="L67" i="1" s="1"/>
  <c r="I31" i="1"/>
  <c r="L31" i="1" s="1"/>
  <c r="I68" i="1"/>
  <c r="L68" i="1" s="1"/>
  <c r="I69" i="1"/>
  <c r="L69" i="1" s="1"/>
  <c r="I66" i="1"/>
  <c r="L66" i="1" s="1"/>
  <c r="K70" i="1" l="1"/>
  <c r="F70" i="1"/>
  <c r="E70" i="1"/>
  <c r="D70" i="1"/>
  <c r="J70" i="1"/>
  <c r="H70" i="1" l="1"/>
  <c r="G70" i="1"/>
  <c r="L18" i="1"/>
  <c r="L16" i="1"/>
  <c r="L20" i="1"/>
  <c r="L23" i="1"/>
  <c r="L22" i="1"/>
  <c r="L21" i="1"/>
  <c r="L42" i="1"/>
  <c r="L24" i="1"/>
  <c r="L28" i="1"/>
  <c r="L17" i="1"/>
  <c r="L27" i="1"/>
  <c r="L40" i="1"/>
  <c r="L38" i="1"/>
  <c r="L39" i="1"/>
  <c r="L36" i="1"/>
  <c r="L34" i="1"/>
  <c r="L46" i="1"/>
  <c r="L37" i="1"/>
  <c r="L30" i="1"/>
  <c r="L53" i="1"/>
  <c r="L25" i="1"/>
  <c r="L43" i="1"/>
  <c r="L47" i="1"/>
  <c r="L62" i="1"/>
  <c r="L32" i="1"/>
  <c r="L35" i="1"/>
  <c r="L48" i="1"/>
  <c r="L58" i="1"/>
  <c r="L29" i="1"/>
  <c r="L44" i="1"/>
  <c r="L49" i="1"/>
  <c r="L33" i="1"/>
  <c r="L50" i="1"/>
  <c r="L63" i="1"/>
  <c r="L61" i="1"/>
  <c r="L55" i="1"/>
  <c r="L52" i="1"/>
  <c r="L54" i="1"/>
  <c r="L57" i="1"/>
  <c r="L41" i="1"/>
  <c r="L56" i="1"/>
  <c r="L51" i="1"/>
  <c r="L26" i="1"/>
  <c r="L19" i="1"/>
  <c r="I70" i="1"/>
  <c r="L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M70" i="1" l="1"/>
  <c r="N59" i="1" s="1"/>
  <c r="N36" i="1" l="1"/>
  <c r="N60" i="1"/>
  <c r="N24" i="1"/>
  <c r="N17" i="1"/>
  <c r="N16" i="1"/>
  <c r="N52" i="1"/>
  <c r="N29" i="1"/>
  <c r="N21" i="1"/>
  <c r="N37" i="1"/>
  <c r="N22" i="1"/>
  <c r="N54" i="1"/>
  <c r="N31" i="1"/>
  <c r="N28" i="1"/>
  <c r="N56" i="1"/>
  <c r="N64" i="1"/>
  <c r="N58" i="1"/>
  <c r="N39" i="1"/>
  <c r="N65" i="1"/>
  <c r="N26" i="1"/>
  <c r="N48" i="1"/>
  <c r="N57" i="1"/>
  <c r="N32" i="1"/>
  <c r="N19" i="1"/>
  <c r="N30" i="1"/>
  <c r="N66" i="1"/>
  <c r="N33" i="1"/>
  <c r="N67" i="1"/>
  <c r="N61" i="1"/>
  <c r="N40" i="1"/>
  <c r="N46" i="1"/>
  <c r="N35" i="1"/>
  <c r="N49" i="1"/>
  <c r="N41" i="1"/>
  <c r="N44" i="1"/>
  <c r="N62" i="1"/>
  <c r="N43" i="1"/>
  <c r="N18" i="1"/>
  <c r="N53" i="1"/>
  <c r="N63" i="1"/>
  <c r="N47" i="1"/>
  <c r="N42" i="1"/>
  <c r="N27" i="1"/>
  <c r="N25" i="1"/>
  <c r="N34" i="1"/>
  <c r="N68" i="1"/>
  <c r="N51" i="1"/>
  <c r="N55" i="1"/>
  <c r="N20" i="1"/>
  <c r="N38" i="1"/>
  <c r="N50" i="1"/>
  <c r="N69" i="1"/>
  <c r="N23" i="1"/>
  <c r="N45" i="1"/>
  <c r="N70" i="1" l="1"/>
</calcChain>
</file>

<file path=xl/sharedStrings.xml><?xml version="1.0" encoding="utf-8"?>
<sst xmlns="http://schemas.openxmlformats.org/spreadsheetml/2006/main" count="216" uniqueCount="124">
  <si>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</si>
  <si>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</si>
  <si>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</si>
  <si>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</si>
  <si>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</si>
  <si>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</si>
  <si>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</si>
  <si>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</si>
  <si>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</si>
  <si>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</si>
  <si>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</si>
  <si>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</si>
  <si>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</si>
  <si>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</si>
  <si>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</si>
  <si>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</si>
  <si>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</si>
  <si>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</si>
  <si>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</si>
  <si>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</si>
  <si>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</si>
  <si>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</si>
  <si>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</si>
  <si>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</si>
  <si>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</si>
  <si>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</si>
  <si>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</si>
  <si>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</si>
  <si>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</si>
  <si>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</si>
  <si>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</si>
  <si>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</si>
  <si>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</si>
  <si>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</si>
  <si>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</si>
  <si>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</si>
  <si>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</si>
  <si>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</si>
  <si>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</si>
  <si>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</si>
  <si>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</si>
  <si>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</si>
  <si>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</si>
  <si>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</si>
  <si>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</si>
  <si>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</si>
  <si>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</si>
  <si>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</si>
  <si>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</si>
  <si>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</si>
  <si>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</si>
  <si>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</si>
  <si>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</si>
  <si>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</si>
  <si>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</si>
  <si>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</si>
  <si>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</si>
  <si>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</si>
  <si>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</si>
  <si>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</si>
  <si>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</si>
  <si>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</si>
  <si>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</si>
  <si>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</si>
  <si>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</si>
  <si>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</si>
  <si>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</si>
  <si>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</si>
  <si>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</si>
  <si>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</si>
  <si>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</si>
  <si>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</si>
  <si>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</si>
  <si>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</si>
  <si>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Trading value of February</t>
  </si>
  <si>
    <t>As of Febrary 29,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</si>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</sst>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0202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55264</v>
          </cell>
        </row>
        <row r="67">
          <cell r="B67" t="str">
            <v>нийт</v>
          </cell>
          <cell r="C67">
            <v>0</v>
          </cell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нийт</v>
          </cell>
          <cell r="C67">
            <v>0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1000</v>
          </cell>
          <cell r="E11">
            <v>258000</v>
          </cell>
          <cell r="F11">
            <v>2800</v>
          </cell>
          <cell r="G11">
            <v>728099</v>
          </cell>
          <cell r="H11">
            <v>986099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16663838</v>
          </cell>
          <cell r="E12">
            <v>775378065.88999999</v>
          </cell>
          <cell r="F12">
            <v>16643883</v>
          </cell>
          <cell r="G12">
            <v>780702871.44000006</v>
          </cell>
          <cell r="H12">
            <v>1556080937.3299999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20</v>
          </cell>
          <cell r="E14">
            <v>130000</v>
          </cell>
          <cell r="F14">
            <v>71756</v>
          </cell>
          <cell r="G14">
            <v>7508221.6200000001</v>
          </cell>
          <cell r="H14">
            <v>7638221.6200000001</v>
          </cell>
        </row>
        <row r="15">
          <cell r="B15" t="str">
            <v>BDSC</v>
          </cell>
          <cell r="C15" t="str">
            <v>БиДиСек ХК</v>
          </cell>
          <cell r="D15">
            <v>1341639</v>
          </cell>
          <cell r="E15">
            <v>400244498.72000003</v>
          </cell>
          <cell r="F15">
            <v>598711</v>
          </cell>
          <cell r="G15">
            <v>340513073.49000001</v>
          </cell>
          <cell r="H15">
            <v>740757572.21000004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30842</v>
          </cell>
          <cell r="E17">
            <v>7858785</v>
          </cell>
          <cell r="F17">
            <v>348859</v>
          </cell>
          <cell r="G17">
            <v>72467067.739999995</v>
          </cell>
          <cell r="H17">
            <v>80325852.739999995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300</v>
          </cell>
          <cell r="E19">
            <v>196500</v>
          </cell>
          <cell r="F19">
            <v>1536</v>
          </cell>
          <cell r="G19">
            <v>3870000</v>
          </cell>
          <cell r="H19">
            <v>4066500</v>
          </cell>
        </row>
        <row r="20">
          <cell r="B20" t="str">
            <v>BUMB</v>
          </cell>
          <cell r="C20" t="str">
            <v>Бумбат-Алтай ХХК</v>
          </cell>
          <cell r="D20">
            <v>182274</v>
          </cell>
          <cell r="E20">
            <v>31699867.559999999</v>
          </cell>
          <cell r="F20">
            <v>56735</v>
          </cell>
          <cell r="G20">
            <v>20386274.190000001</v>
          </cell>
          <cell r="H20">
            <v>52086141.75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20675</v>
          </cell>
          <cell r="E21">
            <v>1213715.3</v>
          </cell>
          <cell r="F21">
            <v>180008</v>
          </cell>
          <cell r="G21">
            <v>20856410.399999999</v>
          </cell>
          <cell r="H21">
            <v>22070125.699999999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107130</v>
          </cell>
          <cell r="E23">
            <v>9525449.6999999993</v>
          </cell>
          <cell r="F23">
            <v>70803</v>
          </cell>
          <cell r="G23">
            <v>11726822.699999999</v>
          </cell>
          <cell r="H23">
            <v>21252272.399999999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3810</v>
          </cell>
          <cell r="E25">
            <v>3118345</v>
          </cell>
          <cell r="F25">
            <v>298</v>
          </cell>
          <cell r="G25">
            <v>353130</v>
          </cell>
          <cell r="H25">
            <v>3471475</v>
          </cell>
        </row>
        <row r="26">
          <cell r="B26" t="str">
            <v>DOMI</v>
          </cell>
          <cell r="C26" t="str">
            <v>Домикс сек ҮЦК ХХК</v>
          </cell>
          <cell r="D26">
            <v>4208</v>
          </cell>
          <cell r="E26">
            <v>1473081.82</v>
          </cell>
          <cell r="F26">
            <v>8960</v>
          </cell>
          <cell r="G26">
            <v>3419654.6</v>
          </cell>
          <cell r="H26">
            <v>4892736.42</v>
          </cell>
        </row>
        <row r="27">
          <cell r="B27" t="str">
            <v>DRBR</v>
          </cell>
          <cell r="C27" t="str">
            <v>Дархан брокер ХХК</v>
          </cell>
          <cell r="D27">
            <v>565</v>
          </cell>
          <cell r="E27">
            <v>236803</v>
          </cell>
          <cell r="F27">
            <v>14348</v>
          </cell>
          <cell r="G27">
            <v>4027257.76</v>
          </cell>
          <cell r="H27">
            <v>4264060.76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5</v>
          </cell>
          <cell r="G28">
            <v>8500</v>
          </cell>
          <cell r="H28">
            <v>8500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14055</v>
          </cell>
          <cell r="E30">
            <v>5230343</v>
          </cell>
          <cell r="F30">
            <v>0</v>
          </cell>
          <cell r="G30">
            <v>0</v>
          </cell>
          <cell r="H30">
            <v>5230343</v>
          </cell>
        </row>
        <row r="31">
          <cell r="B31" t="str">
            <v>GAUL</v>
          </cell>
          <cell r="C31" t="str">
            <v>Гаүли ХХК</v>
          </cell>
          <cell r="D31">
            <v>183856</v>
          </cell>
          <cell r="E31">
            <v>40728139.740000002</v>
          </cell>
          <cell r="F31">
            <v>43344</v>
          </cell>
          <cell r="G31">
            <v>5482368.9400000004</v>
          </cell>
          <cell r="H31">
            <v>46210508.68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1707</v>
          </cell>
          <cell r="E32">
            <v>1442753.6</v>
          </cell>
          <cell r="F32">
            <v>13712</v>
          </cell>
          <cell r="G32">
            <v>2285438.42</v>
          </cell>
          <cell r="H32">
            <v>3728192.02</v>
          </cell>
        </row>
        <row r="33">
          <cell r="B33" t="str">
            <v>GDSC</v>
          </cell>
          <cell r="C33" t="str">
            <v>Гүүдсек ХХК</v>
          </cell>
          <cell r="D33">
            <v>15207</v>
          </cell>
          <cell r="E33">
            <v>1882710.3</v>
          </cell>
          <cell r="F33">
            <v>43158</v>
          </cell>
          <cell r="G33">
            <v>7319027</v>
          </cell>
          <cell r="H33">
            <v>9201737.3000000007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2879358</v>
          </cell>
          <cell r="E34">
            <v>199027746.47999999</v>
          </cell>
          <cell r="F34">
            <v>3017957</v>
          </cell>
          <cell r="G34">
            <v>200948210.56</v>
          </cell>
          <cell r="H34">
            <v>399975957.03999996</v>
          </cell>
        </row>
        <row r="35">
          <cell r="B35" t="str">
            <v>GNDX</v>
          </cell>
          <cell r="C35" t="str">
            <v>Гендекс ХХК</v>
          </cell>
          <cell r="D35">
            <v>1699</v>
          </cell>
          <cell r="E35">
            <v>210870</v>
          </cell>
          <cell r="F35">
            <v>297</v>
          </cell>
          <cell r="G35">
            <v>106747.77</v>
          </cell>
          <cell r="H35">
            <v>317617.77</v>
          </cell>
        </row>
        <row r="36">
          <cell r="B36" t="str">
            <v>HUN</v>
          </cell>
          <cell r="C36" t="str">
            <v>Хүннү Эмпайр ХХК</v>
          </cell>
          <cell r="D36">
            <v>6688</v>
          </cell>
          <cell r="E36">
            <v>3993855.1</v>
          </cell>
          <cell r="F36">
            <v>4233</v>
          </cell>
          <cell r="G36">
            <v>892852.1</v>
          </cell>
          <cell r="H36">
            <v>4886707.2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15296</v>
          </cell>
          <cell r="E37">
            <v>39908939</v>
          </cell>
          <cell r="F37">
            <v>110</v>
          </cell>
          <cell r="G37">
            <v>290230</v>
          </cell>
          <cell r="H37">
            <v>40199169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8961</v>
          </cell>
          <cell r="E38">
            <v>23087005.5</v>
          </cell>
          <cell r="F38">
            <v>9200</v>
          </cell>
          <cell r="G38">
            <v>3469205.4299999997</v>
          </cell>
          <cell r="H38">
            <v>26556210.93</v>
          </cell>
        </row>
        <row r="39">
          <cell r="B39" t="str">
            <v>MERG</v>
          </cell>
          <cell r="C39" t="str">
            <v>Мэргэн санаа ХХК</v>
          </cell>
          <cell r="D39">
            <v>160</v>
          </cell>
          <cell r="E39">
            <v>25438.400000000001</v>
          </cell>
          <cell r="F39">
            <v>3360</v>
          </cell>
          <cell r="G39">
            <v>798942.3</v>
          </cell>
          <cell r="H39">
            <v>824380.70000000007</v>
          </cell>
        </row>
        <row r="40">
          <cell r="B40" t="str">
            <v>MIBG</v>
          </cell>
          <cell r="C40" t="str">
            <v>Эм Ай Би Жи ХХК</v>
          </cell>
          <cell r="D40">
            <v>28543</v>
          </cell>
          <cell r="E40">
            <v>11357000</v>
          </cell>
          <cell r="F40">
            <v>4000</v>
          </cell>
          <cell r="G40">
            <v>352000</v>
          </cell>
          <cell r="H40">
            <v>11709000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20000</v>
          </cell>
          <cell r="G41">
            <v>1100000</v>
          </cell>
          <cell r="H41">
            <v>1100000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540489</v>
          </cell>
          <cell r="E42">
            <v>118609837.46000001</v>
          </cell>
          <cell r="F42">
            <v>323231</v>
          </cell>
          <cell r="G42">
            <v>66880449.370000005</v>
          </cell>
          <cell r="H42">
            <v>185490286.83000001</v>
          </cell>
        </row>
        <row r="43">
          <cell r="B43" t="str">
            <v>MOHU</v>
          </cell>
          <cell r="C43" t="str">
            <v>Монгол хувьцаа ХХК</v>
          </cell>
          <cell r="D43">
            <v>22</v>
          </cell>
          <cell r="E43">
            <v>1155</v>
          </cell>
          <cell r="F43">
            <v>0</v>
          </cell>
          <cell r="G43">
            <v>0</v>
          </cell>
          <cell r="H43">
            <v>1155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51107</v>
          </cell>
          <cell r="E44">
            <v>31566662.75</v>
          </cell>
          <cell r="F44">
            <v>147</v>
          </cell>
          <cell r="G44">
            <v>66150</v>
          </cell>
          <cell r="H44">
            <v>31632812.75</v>
          </cell>
        </row>
        <row r="45">
          <cell r="B45" t="str">
            <v>MSDQ</v>
          </cell>
          <cell r="C45" t="str">
            <v>Масдак ХХК</v>
          </cell>
          <cell r="D45">
            <v>252</v>
          </cell>
          <cell r="E45">
            <v>45210.76</v>
          </cell>
          <cell r="F45">
            <v>1768</v>
          </cell>
          <cell r="G45">
            <v>1720880</v>
          </cell>
          <cell r="H45">
            <v>1766090.76</v>
          </cell>
        </row>
        <row r="46">
          <cell r="B46" t="str">
            <v>MSEC</v>
          </cell>
          <cell r="C46" t="str">
            <v>Монсек ХХК</v>
          </cell>
          <cell r="D46">
            <v>47581</v>
          </cell>
          <cell r="E46">
            <v>6856496.25</v>
          </cell>
          <cell r="F46">
            <v>37776</v>
          </cell>
          <cell r="G46">
            <v>4596089.22</v>
          </cell>
          <cell r="H46">
            <v>11452585.469999999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64270</v>
          </cell>
          <cell r="E47">
            <v>43976365.990000002</v>
          </cell>
          <cell r="F47">
            <v>31648</v>
          </cell>
          <cell r="G47">
            <v>21317250</v>
          </cell>
          <cell r="H47">
            <v>65293615.990000002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0</v>
          </cell>
          <cell r="E48">
            <v>0</v>
          </cell>
          <cell r="F48">
            <v>7789</v>
          </cell>
          <cell r="G48">
            <v>16618500</v>
          </cell>
          <cell r="H48">
            <v>16618500</v>
          </cell>
        </row>
        <row r="49">
          <cell r="B49" t="str">
            <v>RISM</v>
          </cell>
          <cell r="C49" t="str">
            <v>"РАЙНОС ИНВЕСТМЕНТ ҮЦК" ХХК</v>
          </cell>
          <cell r="D49">
            <v>1020</v>
          </cell>
          <cell r="E49">
            <v>48986.5</v>
          </cell>
          <cell r="F49">
            <v>0</v>
          </cell>
          <cell r="G49">
            <v>0</v>
          </cell>
          <cell r="H49">
            <v>48986.5</v>
          </cell>
        </row>
        <row r="50">
          <cell r="B50" t="str">
            <v>SANR</v>
          </cell>
          <cell r="C50" t="str">
            <v>Санар ХХК</v>
          </cell>
          <cell r="D50">
            <v>2300</v>
          </cell>
          <cell r="E50">
            <v>1431898</v>
          </cell>
          <cell r="F50">
            <v>0</v>
          </cell>
          <cell r="G50">
            <v>0</v>
          </cell>
          <cell r="H50">
            <v>1431898</v>
          </cell>
        </row>
        <row r="51">
          <cell r="B51" t="str">
            <v>SECP</v>
          </cell>
          <cell r="C51" t="str">
            <v>СИКАП</v>
          </cell>
          <cell r="D51">
            <v>127457</v>
          </cell>
          <cell r="E51">
            <v>9343072</v>
          </cell>
          <cell r="F51">
            <v>6400</v>
          </cell>
          <cell r="G51">
            <v>159552.5</v>
          </cell>
          <cell r="H51">
            <v>9502624.5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576210</v>
          </cell>
          <cell r="E54">
            <v>68036994.980000004</v>
          </cell>
          <cell r="F54">
            <v>1423557</v>
          </cell>
          <cell r="G54">
            <v>136469901.08000001</v>
          </cell>
          <cell r="H54">
            <v>204506896.06</v>
          </cell>
        </row>
        <row r="55">
          <cell r="B55" t="str">
            <v>TABO</v>
          </cell>
          <cell r="C55" t="str">
            <v>Таван богд ХХК</v>
          </cell>
          <cell r="D55">
            <v>1393</v>
          </cell>
          <cell r="E55">
            <v>3613359.9</v>
          </cell>
          <cell r="F55">
            <v>32710</v>
          </cell>
          <cell r="G55">
            <v>22336014.649999999</v>
          </cell>
          <cell r="H55">
            <v>25949374.549999997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1240</v>
          </cell>
          <cell r="E56">
            <v>1246787.01</v>
          </cell>
          <cell r="F56">
            <v>3421</v>
          </cell>
          <cell r="G56">
            <v>8258852</v>
          </cell>
          <cell r="H56">
            <v>9505639.0099999998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310979</v>
          </cell>
          <cell r="E57">
            <v>55889558.57</v>
          </cell>
          <cell r="F57">
            <v>259435</v>
          </cell>
          <cell r="G57">
            <v>94819501.109999999</v>
          </cell>
          <cell r="H57">
            <v>150709059.68000001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34692</v>
          </cell>
          <cell r="E58">
            <v>8951381</v>
          </cell>
          <cell r="F58">
            <v>10700</v>
          </cell>
          <cell r="G58">
            <v>2640644</v>
          </cell>
          <cell r="H58">
            <v>11592025</v>
          </cell>
        </row>
        <row r="59">
          <cell r="B59" t="str">
            <v>TTOL</v>
          </cell>
          <cell r="C59" t="str">
            <v>Апекс Капитал ҮЦК</v>
          </cell>
          <cell r="D59">
            <v>197642</v>
          </cell>
          <cell r="E59">
            <v>24182624.940000001</v>
          </cell>
          <cell r="F59">
            <v>210038</v>
          </cell>
          <cell r="G59">
            <v>32731463.739999998</v>
          </cell>
          <cell r="H59">
            <v>56914088.68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1441</v>
          </cell>
          <cell r="G60">
            <v>3231640</v>
          </cell>
          <cell r="H60">
            <v>3231640</v>
          </cell>
        </row>
        <row r="61">
          <cell r="B61" t="str">
            <v>ZGB</v>
          </cell>
          <cell r="C61" t="str">
            <v>Зэт жи би ХХК</v>
          </cell>
          <cell r="D61">
            <v>473</v>
          </cell>
          <cell r="E61">
            <v>292473</v>
          </cell>
          <cell r="F61">
            <v>0</v>
          </cell>
          <cell r="G61">
            <v>0</v>
          </cell>
          <cell r="H61">
            <v>292473</v>
          </cell>
        </row>
        <row r="62">
          <cell r="B62" t="str">
            <v>ZRGD</v>
          </cell>
          <cell r="C62" t="str">
            <v>Зэргэд ХХК</v>
          </cell>
          <cell r="D62">
            <v>108912</v>
          </cell>
          <cell r="E62">
            <v>10657350.91</v>
          </cell>
          <cell r="F62">
            <v>69736</v>
          </cell>
          <cell r="G62">
            <v>41518835</v>
          </cell>
          <cell r="H62">
            <v>52176185.909999996</v>
          </cell>
        </row>
        <row r="63">
          <cell r="B63" t="str">
            <v>нийт</v>
          </cell>
          <cell r="C63">
            <v>0</v>
          </cell>
          <cell r="D63">
            <v>23577870</v>
          </cell>
          <cell r="E63">
            <v>1942978128.1300001</v>
          </cell>
          <cell r="F63">
            <v>23577870</v>
          </cell>
          <cell r="G63">
            <v>1942978128.1300004</v>
          </cell>
          <cell r="H63">
            <v>3885956256.2599988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185490286.83000001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185490286.83000001</v>
          </cell>
          <cell r="N16">
            <v>6554241274.04</v>
          </cell>
        </row>
        <row r="17">
          <cell r="B17" t="str">
            <v>ARD</v>
          </cell>
          <cell r="C17" t="str">
            <v>"АРД КАПИТАЛ ГРУПП ҮЦК" ХХК</v>
          </cell>
          <cell r="D17" t="str">
            <v>●</v>
          </cell>
          <cell r="E17" t="str">
            <v>●</v>
          </cell>
          <cell r="G17">
            <v>1556080937.3299999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1556080937.3299999</v>
          </cell>
          <cell r="N17">
            <v>1668224458.75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740757572.21000004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740757572.21000004</v>
          </cell>
          <cell r="N18">
            <v>962270181.68000007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399975957.03999996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399975957.03999996</v>
          </cell>
          <cell r="N19">
            <v>610799623.1099999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22070125.699999999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22070125.699999999</v>
          </cell>
          <cell r="N20">
            <v>590468712.9000001</v>
          </cell>
        </row>
        <row r="21">
          <cell r="B21" t="str">
            <v>STIN</v>
          </cell>
          <cell r="C21" t="str">
            <v>"СТАНДАРТ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204506896.06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204506896.06</v>
          </cell>
          <cell r="N21">
            <v>345998995.48000002</v>
          </cell>
        </row>
        <row r="22">
          <cell r="B22" t="str">
            <v>TDB</v>
          </cell>
          <cell r="C22" t="str">
            <v>"ТИ ДИ БИ КАПИТАЛ ҮЦК" ХХК</v>
          </cell>
          <cell r="D22" t="str">
            <v>●</v>
          </cell>
          <cell r="E22" t="str">
            <v>●</v>
          </cell>
          <cell r="G22">
            <v>150709059.68000001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150709059.68000001</v>
          </cell>
          <cell r="N22">
            <v>322083322.51999998</v>
          </cell>
        </row>
        <row r="23">
          <cell r="B23" t="str">
            <v>BUMB</v>
          </cell>
          <cell r="C23" t="str">
            <v>"БУМБАТ-АЛТАЙ ҮЦК" ХХК</v>
          </cell>
          <cell r="D23" t="str">
            <v>●</v>
          </cell>
          <cell r="E23" t="str">
            <v>●</v>
          </cell>
          <cell r="G23">
            <v>52086141.75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52086141.75</v>
          </cell>
          <cell r="N23">
            <v>182348268.46000001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F24" t="str">
            <v>●</v>
          </cell>
          <cell r="G24">
            <v>65293615.990000002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65293615.990000002</v>
          </cell>
          <cell r="N24">
            <v>111742584.97</v>
          </cell>
        </row>
        <row r="25">
          <cell r="B25" t="str">
            <v>BLMB</v>
          </cell>
          <cell r="C25" t="str">
            <v xml:space="preserve">"БЛҮМСБЮРИ СЕКЮРИТИЕС ҮЦК" ХХК </v>
          </cell>
          <cell r="D25" t="str">
            <v>●</v>
          </cell>
          <cell r="G25">
            <v>80325852.739999995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80325852.739999995</v>
          </cell>
          <cell r="N25">
            <v>108755472.73999999</v>
          </cell>
        </row>
        <row r="26">
          <cell r="B26" t="str">
            <v>INVC</v>
          </cell>
          <cell r="C26" t="str">
            <v>"ИНВЕСКОР КАПИТАЛ ҮЦК" ХХК</v>
          </cell>
          <cell r="D26" t="str">
            <v>●</v>
          </cell>
          <cell r="E26" t="str">
            <v>●</v>
          </cell>
          <cell r="G26">
            <v>40199169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40199169</v>
          </cell>
          <cell r="N26">
            <v>102675623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G27">
            <v>56914088.68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56914088.68</v>
          </cell>
          <cell r="N27">
            <v>93646231.289999992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G28">
            <v>46210508.68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46210508.68</v>
          </cell>
          <cell r="N28">
            <v>89692634.890000001</v>
          </cell>
        </row>
        <row r="29">
          <cell r="B29" t="str">
            <v>TCHB</v>
          </cell>
          <cell r="C29" t="str">
            <v>"ТУЛГАТ ЧАНДМАНЬ БАЯН  ҮЦК" ХХК</v>
          </cell>
          <cell r="D29" t="str">
            <v>●</v>
          </cell>
          <cell r="G29">
            <v>9505639.0099999998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9505639.0099999998</v>
          </cell>
          <cell r="N29">
            <v>76279078.800000012</v>
          </cell>
        </row>
        <row r="30">
          <cell r="B30" t="str">
            <v>ZRGD</v>
          </cell>
          <cell r="C30" t="str">
            <v>"ЗЭРГЭД ҮЦК" ХХК</v>
          </cell>
          <cell r="D30" t="str">
            <v>●</v>
          </cell>
          <cell r="G30">
            <v>52176185.909999996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52176185.909999996</v>
          </cell>
          <cell r="N30">
            <v>73597999.849999994</v>
          </cell>
        </row>
        <row r="31">
          <cell r="B31" t="str">
            <v>MONG</v>
          </cell>
          <cell r="C31" t="str">
            <v>"МОНГОЛ СЕКЮРИТИЕС ҮЦК" ХК</v>
          </cell>
          <cell r="D31" t="str">
            <v>●</v>
          </cell>
          <cell r="G31">
            <v>31632812.75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31632812.75</v>
          </cell>
          <cell r="N31">
            <v>52295725.439999998</v>
          </cell>
        </row>
        <row r="32">
          <cell r="B32" t="str">
            <v>SECP</v>
          </cell>
          <cell r="C32" t="str">
            <v>"СИКАП 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9502624.5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9502624.5</v>
          </cell>
          <cell r="N32">
            <v>41028073.200000003</v>
          </cell>
        </row>
        <row r="33">
          <cell r="B33" t="str">
            <v>LFTI</v>
          </cell>
          <cell r="C33" t="str">
            <v>"ЛАЙФТАЙМ ИНВЕСТМЕНТ ҮЦК" ХХК</v>
          </cell>
          <cell r="D33" t="str">
            <v>●</v>
          </cell>
          <cell r="E33" t="str">
            <v>●</v>
          </cell>
          <cell r="G33">
            <v>26556210.93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26556210.93</v>
          </cell>
          <cell r="N33">
            <v>37642980.93</v>
          </cell>
        </row>
        <row r="34">
          <cell r="B34" t="str">
            <v>TABO</v>
          </cell>
          <cell r="C34" t="str">
            <v>"ТАВАН БОГД ҮЦК" ХХК</v>
          </cell>
          <cell r="D34" t="str">
            <v>●</v>
          </cell>
          <cell r="G34">
            <v>25949374.549999997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25949374.549999997</v>
          </cell>
          <cell r="N34">
            <v>34786929.890000001</v>
          </cell>
        </row>
        <row r="35">
          <cell r="B35" t="str">
            <v>DELG</v>
          </cell>
          <cell r="C35" t="str">
            <v>"ДЭЛГЭРХАНГАЙ СЕКЮРИТИЗ ҮЦК" ХХК</v>
          </cell>
          <cell r="D35" t="str">
            <v>●</v>
          </cell>
          <cell r="G35">
            <v>3471475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3471475</v>
          </cell>
          <cell r="N35">
            <v>34000130.030000001</v>
          </cell>
        </row>
        <row r="36">
          <cell r="B36" t="str">
            <v>CTRL</v>
          </cell>
          <cell r="C36" t="str">
            <v>ЦЕНТРАЛ СЕКЬЮРИТИЙЗ ҮЦК</v>
          </cell>
          <cell r="D36" t="str">
            <v>●</v>
          </cell>
          <cell r="G36">
            <v>21252272.399999999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21252272.399999999</v>
          </cell>
          <cell r="N36">
            <v>31180164.699999999</v>
          </cell>
        </row>
        <row r="37">
          <cell r="B37" t="str">
            <v>MSEC</v>
          </cell>
          <cell r="C37" t="str">
            <v>"МОНСЕК ҮЦК" ХХК</v>
          </cell>
          <cell r="D37" t="str">
            <v>●</v>
          </cell>
          <cell r="E37" t="str">
            <v>●</v>
          </cell>
          <cell r="G37">
            <v>11452585.469999999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11452585.469999999</v>
          </cell>
          <cell r="N37">
            <v>26290000.589999996</v>
          </cell>
        </row>
        <row r="38">
          <cell r="B38" t="str">
            <v>BATS</v>
          </cell>
          <cell r="C38" t="str">
            <v>"БАТС ҮЦК" ХХК</v>
          </cell>
          <cell r="D38" t="str">
            <v>●</v>
          </cell>
          <cell r="G38">
            <v>7638221.6200000001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7638221.6200000001</v>
          </cell>
          <cell r="N38">
            <v>21411303.140000001</v>
          </cell>
        </row>
        <row r="39">
          <cell r="B39" t="str">
            <v>MIBG</v>
          </cell>
          <cell r="C39" t="str">
            <v>"ЭМ АЙ БИ ЖИ ХХК ҮЦК"</v>
          </cell>
          <cell r="D39" t="str">
            <v>●</v>
          </cell>
          <cell r="G39">
            <v>11709000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11709000</v>
          </cell>
          <cell r="N39">
            <v>19388091</v>
          </cell>
        </row>
        <row r="40">
          <cell r="B40" t="str">
            <v>GDSC</v>
          </cell>
          <cell r="C40" t="str">
            <v>"ГҮҮДСЕК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9201737.3000000007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9201737.3000000007</v>
          </cell>
          <cell r="N40">
            <v>18030124.300000001</v>
          </cell>
        </row>
        <row r="41">
          <cell r="B41" t="str">
            <v>NSEC</v>
          </cell>
          <cell r="C41" t="str">
            <v>"НЭЙШНЛ СЕКЮРИТИС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16618500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16618500</v>
          </cell>
          <cell r="N41">
            <v>17005027.789999999</v>
          </cell>
        </row>
        <row r="42">
          <cell r="B42" t="str">
            <v>TNGR</v>
          </cell>
          <cell r="C42" t="str">
            <v>"ТЭНГЭР КАПИТАЛ  ҮЦК" ХХК</v>
          </cell>
          <cell r="D42" t="str">
            <v>●</v>
          </cell>
          <cell r="F42" t="str">
            <v>●</v>
          </cell>
          <cell r="G42">
            <v>11592025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11592025</v>
          </cell>
          <cell r="N42">
            <v>15595621.550000001</v>
          </cell>
        </row>
        <row r="43">
          <cell r="B43" t="str">
            <v>UNDR</v>
          </cell>
          <cell r="C43" t="str">
            <v>"ӨНДӨРХААН ИНВЕСТ ҮЦК" ХХК</v>
          </cell>
          <cell r="D43" t="str">
            <v>●</v>
          </cell>
          <cell r="G43">
            <v>3231640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3231640</v>
          </cell>
          <cell r="N43">
            <v>15225925.959999999</v>
          </cell>
        </row>
        <row r="44">
          <cell r="B44" t="str">
            <v>MSDQ</v>
          </cell>
          <cell r="C44" t="str">
            <v>"МАСДАК ҮНЭТ ЦААСНЫ КОМПАНИ" ХХК</v>
          </cell>
          <cell r="D44" t="str">
            <v>●</v>
          </cell>
          <cell r="G44">
            <v>1766090.76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1766090.76</v>
          </cell>
          <cell r="N44">
            <v>13634088.560000001</v>
          </cell>
        </row>
        <row r="45">
          <cell r="B45" t="str">
            <v>DOMI</v>
          </cell>
          <cell r="C45" t="str">
            <v>"ДОМИКС СЕК ҮЦК" ХХК</v>
          </cell>
          <cell r="D45" t="str">
            <v>●</v>
          </cell>
          <cell r="G45">
            <v>4892736.42</v>
          </cell>
          <cell r="H45">
            <v>0</v>
          </cell>
          <cell r="I45">
            <v>0</v>
          </cell>
          <cell r="M45">
            <v>4892736.42</v>
          </cell>
          <cell r="N45">
            <v>12547587.859999999</v>
          </cell>
        </row>
        <row r="46">
          <cell r="B46" t="str">
            <v>DRBR</v>
          </cell>
          <cell r="C46" t="str">
            <v>"ДАРХАН БРОКЕР ҮЦК" ХХК</v>
          </cell>
          <cell r="D46" t="str">
            <v>●</v>
          </cell>
          <cell r="G46">
            <v>4264060.76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4264060.76</v>
          </cell>
          <cell r="N46">
            <v>10963410.18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G47">
            <v>824380.70000000007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824380.70000000007</v>
          </cell>
          <cell r="N47">
            <v>9819374.3999999985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G48">
            <v>4886707.2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4886707.2</v>
          </cell>
          <cell r="N48">
            <v>9380728.6600000001</v>
          </cell>
        </row>
        <row r="49">
          <cell r="B49" t="str">
            <v>SANR</v>
          </cell>
          <cell r="C49" t="str">
            <v>"САНАР ҮЦК" ХХК</v>
          </cell>
          <cell r="D49" t="str">
            <v>●</v>
          </cell>
          <cell r="G49">
            <v>1431898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1431898</v>
          </cell>
          <cell r="N49">
            <v>7285547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G50">
            <v>4066500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4066500</v>
          </cell>
          <cell r="N50">
            <v>7150285</v>
          </cell>
        </row>
        <row r="51">
          <cell r="B51" t="str">
            <v>GATR</v>
          </cell>
          <cell r="C51" t="str">
            <v>"ГАЦУУРТ ТРЕЙД ҮЦК" ХХК</v>
          </cell>
          <cell r="D51" t="str">
            <v>●</v>
          </cell>
          <cell r="G51">
            <v>5230343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5230343</v>
          </cell>
          <cell r="N51">
            <v>5230343</v>
          </cell>
        </row>
        <row r="52">
          <cell r="B52" t="str">
            <v>SILS</v>
          </cell>
          <cell r="C52" t="str">
            <v>"СИЛВЭР ЛАЙТ СЕКЮРИТИЙЗ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5011965.2</v>
          </cell>
        </row>
        <row r="53">
          <cell r="B53" t="str">
            <v>GDEV</v>
          </cell>
          <cell r="C53" t="str">
            <v>"ГРАНДДЕВЕЛОПМЕНТ ҮЦК" ХХК</v>
          </cell>
          <cell r="D53" t="str">
            <v>●</v>
          </cell>
          <cell r="G53">
            <v>3728192.02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3728192.02</v>
          </cell>
          <cell r="N53">
            <v>4394192.0199999996</v>
          </cell>
        </row>
        <row r="54">
          <cell r="B54" t="str">
            <v>APS</v>
          </cell>
          <cell r="C54" t="str">
            <v>"АЗИА ПАСИФИК СЕКЬЮРИТИС ҮЦК" ХХК</v>
          </cell>
          <cell r="D54" t="str">
            <v>●</v>
          </cell>
          <cell r="G54">
            <v>986099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986099</v>
          </cell>
          <cell r="N54">
            <v>1909399</v>
          </cell>
        </row>
        <row r="55">
          <cell r="B55" t="str">
            <v>ECM</v>
          </cell>
          <cell r="C55" t="str">
            <v>"ЕВРАЗИА КАПИТАЛ ХОЛДИНГ ҮЦК" ХК</v>
          </cell>
          <cell r="D55" t="str">
            <v>●</v>
          </cell>
          <cell r="E55" t="str">
            <v>●</v>
          </cell>
          <cell r="F55" t="str">
            <v>●</v>
          </cell>
          <cell r="G55">
            <v>8500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8500</v>
          </cell>
          <cell r="N55">
            <v>1460915</v>
          </cell>
        </row>
        <row r="56">
          <cell r="B56" t="str">
            <v>MICC</v>
          </cell>
          <cell r="C56" t="str">
            <v>"ЭМ АЙ СИ СИ  ҮЦК" ХХК</v>
          </cell>
          <cell r="D56" t="str">
            <v>●</v>
          </cell>
          <cell r="E56" t="str">
            <v>●</v>
          </cell>
          <cell r="G56">
            <v>1100000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1100000</v>
          </cell>
          <cell r="N56">
            <v>1100000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G57">
            <v>317617.77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317617.77</v>
          </cell>
          <cell r="N57">
            <v>597904.52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G58">
            <v>292473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292473</v>
          </cell>
          <cell r="N58">
            <v>566434.5</v>
          </cell>
        </row>
        <row r="59">
          <cell r="B59" t="str">
            <v>RISM</v>
          </cell>
          <cell r="C59" t="str">
            <v>"РАЙНОС ИНВЕСТМЕНТ ҮЦК" ХХК</v>
          </cell>
          <cell r="D59" t="str">
            <v>●</v>
          </cell>
          <cell r="F59" t="str">
            <v>●</v>
          </cell>
          <cell r="G59">
            <v>48986.5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48986.5</v>
          </cell>
          <cell r="N59">
            <v>48986.5</v>
          </cell>
        </row>
        <row r="60">
          <cell r="B60" t="str">
            <v>MOHU</v>
          </cell>
          <cell r="C60" t="str">
            <v>"MОНГОЛ ХУВЬЦАА" ХХК</v>
          </cell>
          <cell r="D60" t="str">
            <v>●</v>
          </cell>
          <cell r="G60">
            <v>1155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1155</v>
          </cell>
          <cell r="N60">
            <v>1155</v>
          </cell>
        </row>
        <row r="61">
          <cell r="B61" t="str">
            <v>CAPM</v>
          </cell>
          <cell r="C61" t="str">
            <v>"КАПИТАЛ МАРКЕТ КОРПОРАЦИ ҮЦК" ХХК</v>
          </cell>
          <cell r="D61" t="str">
            <v>●</v>
          </cell>
          <cell r="E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ALTN</v>
          </cell>
          <cell r="C62" t="str">
            <v>"АЛТАН ХОРОМСОГ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ARGB</v>
          </cell>
          <cell r="C63" t="str">
            <v>"АРГАЙ БЭСТ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BSK</v>
          </cell>
          <cell r="C64" t="str">
            <v>"БЛЮСКАЙ СЕКЬЮРИТИЗ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BLAC</v>
          </cell>
          <cell r="C65" t="str">
            <v>"БЛЭКСТОУН ИНТЕРНЭЙШНЛ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SGC</v>
          </cell>
          <cell r="C68" t="str">
            <v>"ЭС ЖИ КАПИТАЛ ҮЦК" ХХК</v>
          </cell>
          <cell r="D68" t="str">
            <v>●</v>
          </cell>
          <cell r="E68" t="str">
            <v>●</v>
          </cell>
          <cell r="F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5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F65" sqref="F6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75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74</v>
      </c>
      <c r="H12" s="46"/>
      <c r="I12" s="46"/>
      <c r="J12" s="46"/>
      <c r="K12" s="46"/>
      <c r="L12" s="46"/>
      <c r="M12" s="48" t="s">
        <v>73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10</v>
      </c>
      <c r="C16" s="31" t="s">
        <v>79</v>
      </c>
      <c r="D16" s="13" t="s">
        <v>2</v>
      </c>
      <c r="E16" s="14" t="s">
        <v>2</v>
      </c>
      <c r="F16" s="14" t="s">
        <v>2</v>
      </c>
      <c r="G16" s="15">
        <f>VLOOKUP(B16,[5]Brokers!$B$9:$H$69,7,0)</f>
        <v>185490286.83000001</v>
      </c>
      <c r="H16" s="15">
        <f>VLOOKUP(B16,[1]Brokers!$B$9:$W$69,20,0)</f>
        <v>0</v>
      </c>
      <c r="I16" s="15">
        <f>VLOOKUP(B16,[2]Brokers!$B$9:$R$69,17,0)</f>
        <v>0</v>
      </c>
      <c r="J16" s="15">
        <f>VLOOKUP(B16,[2]Brokers!$B$9:$M$69,12,0)</f>
        <v>0</v>
      </c>
      <c r="K16" s="15">
        <v>0</v>
      </c>
      <c r="L16" s="15">
        <f t="shared" ref="L16:L47" si="0">K16+J16+I16+H16+G16</f>
        <v>185490286.83000001</v>
      </c>
      <c r="M16" s="30">
        <f>VLOOKUP(B16,[6]Sheet1!$B$16:$N$69,13,0)</f>
        <v>6554241274.04</v>
      </c>
      <c r="N16" s="32">
        <f t="shared" ref="N16:N47" si="1">M16/$M$70</f>
        <v>0.53080205571048622</v>
      </c>
    </row>
    <row r="17" spans="1:15" x14ac:dyDescent="0.25">
      <c r="A17" s="11">
        <f t="shared" ref="A17:A48" si="2">+A16+1</f>
        <v>2</v>
      </c>
      <c r="B17" s="12" t="s">
        <v>7</v>
      </c>
      <c r="C17" s="31" t="s">
        <v>80</v>
      </c>
      <c r="D17" s="13" t="s">
        <v>2</v>
      </c>
      <c r="E17" s="14" t="s">
        <v>2</v>
      </c>
      <c r="F17" s="14"/>
      <c r="G17" s="15">
        <f>VLOOKUP(B17,[5]Brokers!$B$9:$H$69,7,0)</f>
        <v>1556080937.3299999</v>
      </c>
      <c r="H17" s="15">
        <f>VLOOKUP(B17,[1]Brokers!$B$9:$W$69,20,0)</f>
        <v>0</v>
      </c>
      <c r="I17" s="15">
        <f>VLOOKUP(B17,[2]Brokers!$B$9:$R$69,17,0)</f>
        <v>0</v>
      </c>
      <c r="J17" s="15">
        <f>VLOOKUP(B17,[2]Brokers!$B$9:$M$69,12,0)</f>
        <v>0</v>
      </c>
      <c r="K17" s="15">
        <v>0</v>
      </c>
      <c r="L17" s="15">
        <f>K17+J17+I17+H17+G17</f>
        <v>1556080937.3299999</v>
      </c>
      <c r="M17" s="30">
        <f>VLOOKUP(B17,[6]Sheet1!$B$16:$N$69,13,0)</f>
        <v>1668224458.75</v>
      </c>
      <c r="N17" s="32">
        <f>M17/$M$70</f>
        <v>0.13510289521966248</v>
      </c>
    </row>
    <row r="18" spans="1:15" x14ac:dyDescent="0.25">
      <c r="A18" s="11">
        <f t="shared" si="2"/>
        <v>3</v>
      </c>
      <c r="B18" s="12" t="s">
        <v>1</v>
      </c>
      <c r="C18" s="31" t="s">
        <v>81</v>
      </c>
      <c r="D18" s="13" t="s">
        <v>2</v>
      </c>
      <c r="E18" s="14" t="s">
        <v>2</v>
      </c>
      <c r="F18" s="14" t="s">
        <v>2</v>
      </c>
      <c r="G18" s="15">
        <f>VLOOKUP(B18,[5]Brokers!$B$9:$H$69,7,0)</f>
        <v>740757572.21000004</v>
      </c>
      <c r="H18" s="15">
        <f>VLOOKUP(B18,[1]Brokers!$B$9:$W$69,20,0)</f>
        <v>0</v>
      </c>
      <c r="I18" s="15">
        <f>VLOOKUP(B18,[2]Brokers!$B$9:$R$69,17,0)</f>
        <v>0</v>
      </c>
      <c r="J18" s="15">
        <f>VLOOKUP(B18,[2]Brokers!$B$9:$M$69,12,0)</f>
        <v>0</v>
      </c>
      <c r="K18" s="15">
        <v>0</v>
      </c>
      <c r="L18" s="15">
        <f>K18+J18+I18+H18+G18</f>
        <v>740757572.21000004</v>
      </c>
      <c r="M18" s="30">
        <f>VLOOKUP(B18,[6]Sheet1!$B$16:$N$69,13,0)</f>
        <v>962270181.68000007</v>
      </c>
      <c r="N18" s="32">
        <f>M18/$M$70</f>
        <v>7.7930452851609489E-2</v>
      </c>
    </row>
    <row r="19" spans="1:15" s="23" customFormat="1" x14ac:dyDescent="0.25">
      <c r="A19" s="11">
        <f t="shared" si="2"/>
        <v>4</v>
      </c>
      <c r="B19" s="12" t="s">
        <v>5</v>
      </c>
      <c r="C19" s="31" t="s">
        <v>82</v>
      </c>
      <c r="D19" s="13" t="s">
        <v>2</v>
      </c>
      <c r="E19" s="14" t="s">
        <v>2</v>
      </c>
      <c r="F19" s="14" t="s">
        <v>2</v>
      </c>
      <c r="G19" s="15">
        <f>VLOOKUP(B19,[5]Brokers!$B$9:$H$69,7,0)</f>
        <v>399975957.03999996</v>
      </c>
      <c r="H19" s="15">
        <f>VLOOKUP(B19,[1]Brokers!$B$9:$W$69,20,0)</f>
        <v>0</v>
      </c>
      <c r="I19" s="15">
        <f>VLOOKUP(B19,[2]Brokers!$B$9:$R$69,17,0)</f>
        <v>0</v>
      </c>
      <c r="J19" s="15">
        <f>VLOOKUP(B19,[2]Brokers!$B$9:$M$69,12,0)</f>
        <v>0</v>
      </c>
      <c r="K19" s="15">
        <v>0</v>
      </c>
      <c r="L19" s="15">
        <f>K19+J19+I19+H19+G19</f>
        <v>399975957.03999996</v>
      </c>
      <c r="M19" s="30">
        <f>VLOOKUP(B19,[6]Sheet1!$B$16:$N$69,13,0)</f>
        <v>610799623.1099999</v>
      </c>
      <c r="N19" s="32">
        <f>M19/$M$70</f>
        <v>4.9466243615126262E-2</v>
      </c>
      <c r="O19" s="9"/>
    </row>
    <row r="20" spans="1:15" x14ac:dyDescent="0.25">
      <c r="A20" s="11">
        <f t="shared" si="2"/>
        <v>5</v>
      </c>
      <c r="B20" s="12" t="s">
        <v>6</v>
      </c>
      <c r="C20" s="31" t="s">
        <v>83</v>
      </c>
      <c r="D20" s="13" t="s">
        <v>2</v>
      </c>
      <c r="E20" s="14" t="s">
        <v>2</v>
      </c>
      <c r="F20" s="14" t="s">
        <v>2</v>
      </c>
      <c r="G20" s="15">
        <f>VLOOKUP(B20,[5]Brokers!$B$9:$H$69,7,0)</f>
        <v>22070125.699999999</v>
      </c>
      <c r="H20" s="15">
        <f>VLOOKUP(B20,[1]Brokers!$B$9:$W$69,20,0)</f>
        <v>0</v>
      </c>
      <c r="I20" s="15">
        <f>VLOOKUP(B20,[2]Brokers!$B$9:$R$69,17,0)</f>
        <v>0</v>
      </c>
      <c r="J20" s="15">
        <f>VLOOKUP(B20,[2]Brokers!$B$9:$M$69,12,0)</f>
        <v>0</v>
      </c>
      <c r="K20" s="15">
        <v>0</v>
      </c>
      <c r="L20" s="15">
        <f>K20+J20+I20+H20+G20</f>
        <v>22070125.699999999</v>
      </c>
      <c r="M20" s="30">
        <f>VLOOKUP(B20,[6]Sheet1!$B$16:$N$69,13,0)</f>
        <v>590468712.9000001</v>
      </c>
      <c r="N20" s="32">
        <f>M20/$M$70</f>
        <v>4.7819723677467445E-2</v>
      </c>
    </row>
    <row r="21" spans="1:15" x14ac:dyDescent="0.25">
      <c r="A21" s="11">
        <f t="shared" si="2"/>
        <v>6</v>
      </c>
      <c r="B21" s="12" t="s">
        <v>9</v>
      </c>
      <c r="C21" s="31" t="s">
        <v>84</v>
      </c>
      <c r="D21" s="13" t="s">
        <v>2</v>
      </c>
      <c r="E21" s="14" t="s">
        <v>2</v>
      </c>
      <c r="F21" s="14" t="s">
        <v>2</v>
      </c>
      <c r="G21" s="15">
        <f>VLOOKUP(B21,[5]Brokers!$B$9:$H$69,7,0)</f>
        <v>204506896.06</v>
      </c>
      <c r="H21" s="15">
        <f>VLOOKUP(B21,[1]Brokers!$B$9:$W$69,20,0)</f>
        <v>0</v>
      </c>
      <c r="I21" s="15">
        <f>VLOOKUP(B21,[2]Brokers!$B$9:$R$69,17,0)</f>
        <v>0</v>
      </c>
      <c r="J21" s="15">
        <f>VLOOKUP(B21,[2]Brokers!$B$9:$M$69,12,0)</f>
        <v>0</v>
      </c>
      <c r="K21" s="15">
        <v>0</v>
      </c>
      <c r="L21" s="15">
        <f>K21+J21+I21+H21+G21</f>
        <v>204506896.06</v>
      </c>
      <c r="M21" s="30">
        <f>VLOOKUP(B21,[6]Sheet1!$B$16:$N$69,13,0)</f>
        <v>345998995.48000002</v>
      </c>
      <c r="N21" s="32">
        <f>M21/$M$70</f>
        <v>2.8021089001098377E-2</v>
      </c>
    </row>
    <row r="22" spans="1:15" x14ac:dyDescent="0.25">
      <c r="A22" s="11">
        <f t="shared" si="2"/>
        <v>7</v>
      </c>
      <c r="B22" s="12" t="s">
        <v>8</v>
      </c>
      <c r="C22" s="31" t="s">
        <v>85</v>
      </c>
      <c r="D22" s="13" t="s">
        <v>2</v>
      </c>
      <c r="E22" s="14" t="s">
        <v>2</v>
      </c>
      <c r="F22" s="14"/>
      <c r="G22" s="15">
        <f>VLOOKUP(B22,[5]Brokers!$B$9:$H$69,7,0)</f>
        <v>150709059.68000001</v>
      </c>
      <c r="H22" s="15">
        <f>VLOOKUP(B22,[1]Brokers!$B$9:$W$69,20,0)</f>
        <v>0</v>
      </c>
      <c r="I22" s="15">
        <f>VLOOKUP(B22,[2]Brokers!$B$9:$R$69,17,0)</f>
        <v>0</v>
      </c>
      <c r="J22" s="15">
        <f>VLOOKUP(B22,[2]Brokers!$B$9:$M$69,12,0)</f>
        <v>0</v>
      </c>
      <c r="K22" s="15">
        <v>0</v>
      </c>
      <c r="L22" s="15">
        <f>K22+J22+I22+H22+G22</f>
        <v>150709059.68000001</v>
      </c>
      <c r="M22" s="30">
        <f>VLOOKUP(B22,[6]Sheet1!$B$16:$N$69,13,0)</f>
        <v>322083322.51999998</v>
      </c>
      <c r="N22" s="32">
        <f>M22/$M$70</f>
        <v>2.6084253318660509E-2</v>
      </c>
    </row>
    <row r="23" spans="1:15" x14ac:dyDescent="0.25">
      <c r="A23" s="11">
        <f t="shared" si="2"/>
        <v>8</v>
      </c>
      <c r="B23" s="12" t="s">
        <v>16</v>
      </c>
      <c r="C23" s="31" t="s">
        <v>86</v>
      </c>
      <c r="D23" s="13" t="s">
        <v>2</v>
      </c>
      <c r="E23" s="14" t="s">
        <v>2</v>
      </c>
      <c r="F23" s="14"/>
      <c r="G23" s="15">
        <f>VLOOKUP(B23,[5]Brokers!$B$9:$H$69,7,0)</f>
        <v>52086141.75</v>
      </c>
      <c r="H23" s="15">
        <f>VLOOKUP(B23,[1]Brokers!$B$9:$W$69,20,0)</f>
        <v>0</v>
      </c>
      <c r="I23" s="15">
        <f>VLOOKUP(B23,[2]Brokers!$B$9:$R$69,17,0)</f>
        <v>0</v>
      </c>
      <c r="J23" s="15">
        <f>VLOOKUP(B23,[2]Brokers!$B$9:$M$69,12,0)</f>
        <v>0</v>
      </c>
      <c r="K23" s="15">
        <v>0</v>
      </c>
      <c r="L23" s="15">
        <f>K23+J23+I23+H23+G23</f>
        <v>52086141.75</v>
      </c>
      <c r="M23" s="30">
        <f>VLOOKUP(B23,[6]Sheet1!$B$16:$N$69,13,0)</f>
        <v>182348268.46000001</v>
      </c>
      <c r="N23" s="32">
        <f>M23/$M$70</f>
        <v>1.4767664433896292E-2</v>
      </c>
    </row>
    <row r="24" spans="1:15" x14ac:dyDescent="0.25">
      <c r="A24" s="11">
        <f t="shared" si="2"/>
        <v>9</v>
      </c>
      <c r="B24" s="12" t="s">
        <v>3</v>
      </c>
      <c r="C24" s="31" t="s">
        <v>87</v>
      </c>
      <c r="D24" s="13" t="s">
        <v>2</v>
      </c>
      <c r="E24" s="14"/>
      <c r="F24" s="14" t="s">
        <v>2</v>
      </c>
      <c r="G24" s="15">
        <f>VLOOKUP(B24,[5]Brokers!$B$9:$H$69,7,0)</f>
        <v>65293615.990000002</v>
      </c>
      <c r="H24" s="15">
        <f>VLOOKUP(B24,[1]Brokers!$B$9:$W$69,20,0)</f>
        <v>0</v>
      </c>
      <c r="I24" s="15">
        <f>VLOOKUP(B24,[2]Brokers!$B$9:$R$69,17,0)</f>
        <v>0</v>
      </c>
      <c r="J24" s="15">
        <f>VLOOKUP(B24,[2]Brokers!$B$9:$M$69,12,0)</f>
        <v>0</v>
      </c>
      <c r="K24" s="15">
        <v>0</v>
      </c>
      <c r="L24" s="15">
        <f>K24+J24+I24+H24+G24</f>
        <v>65293615.990000002</v>
      </c>
      <c r="M24" s="30">
        <f>VLOOKUP(B24,[6]Sheet1!$B$16:$N$69,13,0)</f>
        <v>111742584.97</v>
      </c>
      <c r="N24" s="32">
        <f>M24/$M$70</f>
        <v>9.0495896218235096E-3</v>
      </c>
      <c r="O24" s="1"/>
    </row>
    <row r="25" spans="1:15" x14ac:dyDescent="0.25">
      <c r="A25" s="11">
        <f t="shared" si="2"/>
        <v>10</v>
      </c>
      <c r="B25" s="12" t="s">
        <v>21</v>
      </c>
      <c r="C25" s="31" t="s">
        <v>88</v>
      </c>
      <c r="D25" s="13" t="s">
        <v>2</v>
      </c>
      <c r="E25" s="14"/>
      <c r="F25" s="14"/>
      <c r="G25" s="15">
        <f>VLOOKUP(B25,[5]Brokers!$B$9:$H$69,7,0)</f>
        <v>80325852.739999995</v>
      </c>
      <c r="H25" s="15">
        <f>VLOOKUP(B25,[1]Brokers!$B$9:$W$69,20,0)</f>
        <v>0</v>
      </c>
      <c r="I25" s="15">
        <f>VLOOKUP(B25,[2]Brokers!$B$9:$R$69,17,0)</f>
        <v>0</v>
      </c>
      <c r="J25" s="15">
        <f>VLOOKUP(B25,[2]Brokers!$B$9:$M$69,12,0)</f>
        <v>0</v>
      </c>
      <c r="K25" s="15">
        <v>0</v>
      </c>
      <c r="L25" s="15">
        <f>K25+J25+I25+H25+G25</f>
        <v>80325852.739999995</v>
      </c>
      <c r="M25" s="30">
        <f>VLOOKUP(B25,[6]Sheet1!$B$16:$N$69,13,0)</f>
        <v>108755472.73999999</v>
      </c>
      <c r="N25" s="32">
        <f>M25/$M$70</f>
        <v>8.8076752268496736E-3</v>
      </c>
    </row>
    <row r="26" spans="1:15" x14ac:dyDescent="0.25">
      <c r="A26" s="11">
        <f t="shared" si="2"/>
        <v>11</v>
      </c>
      <c r="B26" s="12" t="s">
        <v>68</v>
      </c>
      <c r="C26" s="31" t="s">
        <v>89</v>
      </c>
      <c r="D26" s="13" t="s">
        <v>2</v>
      </c>
      <c r="E26" s="14" t="s">
        <v>2</v>
      </c>
      <c r="F26" s="14"/>
      <c r="G26" s="15">
        <f>VLOOKUP(B26,[5]Brokers!$B$9:$H$69,7,0)</f>
        <v>40199169</v>
      </c>
      <c r="H26" s="15">
        <f>VLOOKUP(B26,[1]Brokers!$B$9:$W$69,20,0)</f>
        <v>0</v>
      </c>
      <c r="I26" s="15">
        <f>VLOOKUP(B26,[2]Brokers!$B$9:$R$69,17,0)</f>
        <v>0</v>
      </c>
      <c r="J26" s="15">
        <f>VLOOKUP(B26,[2]Brokers!$B$9:$M$69,12,0)</f>
        <v>0</v>
      </c>
      <c r="K26" s="15">
        <v>0</v>
      </c>
      <c r="L26" s="15">
        <f>K26+J26+I26+H26+G26</f>
        <v>40199169</v>
      </c>
      <c r="M26" s="30">
        <f>VLOOKUP(B26,[6]Sheet1!$B$16:$N$69,13,0)</f>
        <v>102675623</v>
      </c>
      <c r="N26" s="32">
        <f>M26/$M$70</f>
        <v>8.3152922635942421E-3</v>
      </c>
    </row>
    <row r="27" spans="1:15" x14ac:dyDescent="0.25">
      <c r="A27" s="11">
        <f t="shared" si="2"/>
        <v>12</v>
      </c>
      <c r="B27" s="12" t="s">
        <v>35</v>
      </c>
      <c r="C27" s="31" t="s">
        <v>90</v>
      </c>
      <c r="D27" s="13" t="s">
        <v>2</v>
      </c>
      <c r="E27" s="14"/>
      <c r="F27" s="14"/>
      <c r="G27" s="15">
        <f>VLOOKUP(B27,[5]Brokers!$B$9:$H$69,7,0)</f>
        <v>56914088.68</v>
      </c>
      <c r="H27" s="15">
        <f>VLOOKUP(B27,[1]Brokers!$B$9:$W$69,20,0)</f>
        <v>0</v>
      </c>
      <c r="I27" s="15">
        <f>VLOOKUP(B27,[2]Brokers!$B$9:$R$69,17,0)</f>
        <v>0</v>
      </c>
      <c r="J27" s="15">
        <f>VLOOKUP(B27,[2]Brokers!$B$9:$M$69,12,0)</f>
        <v>0</v>
      </c>
      <c r="K27" s="15">
        <v>0</v>
      </c>
      <c r="L27" s="15">
        <f>K27+J27+I27+H27+G27</f>
        <v>56914088.68</v>
      </c>
      <c r="M27" s="30">
        <f>VLOOKUP(B27,[6]Sheet1!$B$16:$N$69,13,0)</f>
        <v>93646231.289999992</v>
      </c>
      <c r="N27" s="32">
        <f>M27/$M$70</f>
        <v>7.5840375719998703E-3</v>
      </c>
    </row>
    <row r="28" spans="1:15" x14ac:dyDescent="0.25">
      <c r="A28" s="11">
        <f t="shared" si="2"/>
        <v>13</v>
      </c>
      <c r="B28" s="12" t="s">
        <v>11</v>
      </c>
      <c r="C28" s="31" t="s">
        <v>91</v>
      </c>
      <c r="D28" s="13" t="s">
        <v>2</v>
      </c>
      <c r="E28" s="14" t="s">
        <v>2</v>
      </c>
      <c r="F28" s="14"/>
      <c r="G28" s="15">
        <f>VLOOKUP(B28,[5]Brokers!$B$9:$H$69,7,0)</f>
        <v>46210508.68</v>
      </c>
      <c r="H28" s="15">
        <f>VLOOKUP(B28,[1]Brokers!$B$9:$W$69,20,0)</f>
        <v>0</v>
      </c>
      <c r="I28" s="15">
        <f>VLOOKUP(B28,[2]Brokers!$B$9:$R$69,17,0)</f>
        <v>0</v>
      </c>
      <c r="J28" s="15">
        <f>VLOOKUP(B28,[2]Brokers!$B$9:$M$69,12,0)</f>
        <v>0</v>
      </c>
      <c r="K28" s="15">
        <v>0</v>
      </c>
      <c r="L28" s="15">
        <f>K28+J28+I28+H28+G28</f>
        <v>46210508.68</v>
      </c>
      <c r="M28" s="30">
        <f>VLOOKUP(B28,[6]Sheet1!$B$16:$N$69,13,0)</f>
        <v>89692634.890000001</v>
      </c>
      <c r="N28" s="32">
        <f>M28/$M$70</f>
        <v>7.2638514499415311E-3</v>
      </c>
    </row>
    <row r="29" spans="1:15" x14ac:dyDescent="0.25">
      <c r="A29" s="11">
        <f t="shared" si="2"/>
        <v>14</v>
      </c>
      <c r="B29" s="12" t="s">
        <v>25</v>
      </c>
      <c r="C29" s="31" t="s">
        <v>92</v>
      </c>
      <c r="D29" s="13" t="s">
        <v>2</v>
      </c>
      <c r="E29" s="14"/>
      <c r="F29" s="14"/>
      <c r="G29" s="15">
        <f>VLOOKUP(B29,[5]Brokers!$B$9:$H$69,7,0)</f>
        <v>9505639.0099999998</v>
      </c>
      <c r="H29" s="15">
        <f>VLOOKUP(B29,[1]Brokers!$B$9:$W$69,20,0)</f>
        <v>0</v>
      </c>
      <c r="I29" s="15">
        <f>VLOOKUP(B29,[2]Brokers!$B$9:$R$69,17,0)</f>
        <v>0</v>
      </c>
      <c r="J29" s="15">
        <f>VLOOKUP(B29,[2]Brokers!$B$9:$M$69,12,0)</f>
        <v>0</v>
      </c>
      <c r="K29" s="15">
        <v>0</v>
      </c>
      <c r="L29" s="15">
        <f>K29+J29+I29+H29+G29</f>
        <v>9505639.0099999998</v>
      </c>
      <c r="M29" s="30">
        <f>VLOOKUP(B29,[6]Sheet1!$B$16:$N$69,13,0)</f>
        <v>76279078.800000012</v>
      </c>
      <c r="N29" s="32">
        <f>M29/$M$70</f>
        <v>6.1775406399991913E-3</v>
      </c>
    </row>
    <row r="30" spans="1:15" x14ac:dyDescent="0.25">
      <c r="A30" s="11">
        <f t="shared" si="2"/>
        <v>15</v>
      </c>
      <c r="B30" s="12" t="s">
        <v>19</v>
      </c>
      <c r="C30" s="31" t="s">
        <v>93</v>
      </c>
      <c r="D30" s="13" t="s">
        <v>2</v>
      </c>
      <c r="E30" s="14"/>
      <c r="F30" s="14"/>
      <c r="G30" s="15">
        <f>VLOOKUP(B30,[5]Brokers!$B$9:$H$69,7,0)</f>
        <v>52176185.909999996</v>
      </c>
      <c r="H30" s="15">
        <f>VLOOKUP(B30,[1]Brokers!$B$9:$W$69,20,0)</f>
        <v>0</v>
      </c>
      <c r="I30" s="15">
        <f>VLOOKUP(B30,[2]Brokers!$B$9:$R$69,17,0)</f>
        <v>0</v>
      </c>
      <c r="J30" s="15">
        <f>VLOOKUP(B30,[2]Brokers!$B$9:$M$69,12,0)</f>
        <v>0</v>
      </c>
      <c r="K30" s="15">
        <v>0</v>
      </c>
      <c r="L30" s="15">
        <f>K30+J30+I30+H30+G30</f>
        <v>52176185.909999996</v>
      </c>
      <c r="M30" s="30">
        <f>VLOOKUP(B30,[6]Sheet1!$B$16:$N$69,13,0)</f>
        <v>73597999.849999994</v>
      </c>
      <c r="N30" s="32">
        <f>M30/$M$70</f>
        <v>5.9604106689346813E-3</v>
      </c>
    </row>
    <row r="31" spans="1:15" x14ac:dyDescent="0.25">
      <c r="A31" s="11">
        <f t="shared" si="2"/>
        <v>16</v>
      </c>
      <c r="B31" s="12" t="s">
        <v>33</v>
      </c>
      <c r="C31" s="31" t="s">
        <v>94</v>
      </c>
      <c r="D31" s="13" t="s">
        <v>2</v>
      </c>
      <c r="E31" s="14"/>
      <c r="F31" s="14"/>
      <c r="G31" s="15">
        <f>VLOOKUP(B31,[5]Brokers!$B$9:$H$69,7,0)</f>
        <v>31632812.75</v>
      </c>
      <c r="H31" s="15">
        <f>VLOOKUP(B31,[1]Brokers!$B$9:$W$69,20,0)</f>
        <v>0</v>
      </c>
      <c r="I31" s="15">
        <f>VLOOKUP(B31,[3]Brokers!$B$9:$R$69,17,0)</f>
        <v>0</v>
      </c>
      <c r="J31" s="15">
        <f>VLOOKUP(B31,[4]Brokers!$B$9:$M$69,12,0)</f>
        <v>0</v>
      </c>
      <c r="K31" s="15">
        <v>0</v>
      </c>
      <c r="L31" s="15">
        <f>K31+J31+I31+H31+G31</f>
        <v>31632812.75</v>
      </c>
      <c r="M31" s="30">
        <f>VLOOKUP(B31,[6]Sheet1!$B$16:$N$69,13,0)</f>
        <v>52295725.439999998</v>
      </c>
      <c r="N31" s="32">
        <f>M31/$M$70</f>
        <v>4.2352237898793232E-3</v>
      </c>
    </row>
    <row r="32" spans="1:15" x14ac:dyDescent="0.25">
      <c r="A32" s="11">
        <f t="shared" si="2"/>
        <v>17</v>
      </c>
      <c r="B32" s="12" t="s">
        <v>24</v>
      </c>
      <c r="C32" s="31" t="s">
        <v>95</v>
      </c>
      <c r="D32" s="13" t="s">
        <v>2</v>
      </c>
      <c r="E32" s="14" t="s">
        <v>2</v>
      </c>
      <c r="F32" s="14" t="s">
        <v>2</v>
      </c>
      <c r="G32" s="15">
        <f>VLOOKUP(B32,[5]Brokers!$B$9:$H$69,7,0)</f>
        <v>9502624.5</v>
      </c>
      <c r="H32" s="15">
        <f>VLOOKUP(B32,[1]Brokers!$B$9:$W$69,20,0)</f>
        <v>0</v>
      </c>
      <c r="I32" s="15">
        <f>VLOOKUP(B32,[2]Brokers!$B$9:$R$69,17,0)</f>
        <v>0</v>
      </c>
      <c r="J32" s="15">
        <f>VLOOKUP(B32,[2]Brokers!$B$9:$M$69,12,0)</f>
        <v>0</v>
      </c>
      <c r="K32" s="15">
        <v>0</v>
      </c>
      <c r="L32" s="15">
        <f>K32+J32+I32+H32+G32</f>
        <v>9502624.5</v>
      </c>
      <c r="M32" s="30">
        <f>VLOOKUP(B32,[6]Sheet1!$B$16:$N$69,13,0)</f>
        <v>41028073.200000003</v>
      </c>
      <c r="N32" s="32">
        <f>M32/$M$70</f>
        <v>3.3227012381521009E-3</v>
      </c>
      <c r="O32" s="1"/>
    </row>
    <row r="33" spans="1:15" x14ac:dyDescent="0.25">
      <c r="A33" s="11">
        <f t="shared" si="2"/>
        <v>18</v>
      </c>
      <c r="B33" s="12" t="s">
        <v>17</v>
      </c>
      <c r="C33" s="31" t="s">
        <v>96</v>
      </c>
      <c r="D33" s="13" t="s">
        <v>2</v>
      </c>
      <c r="E33" s="14" t="s">
        <v>2</v>
      </c>
      <c r="F33" s="14"/>
      <c r="G33" s="15">
        <f>VLOOKUP(B33,[5]Brokers!$B$9:$H$69,7,0)</f>
        <v>26556210.93</v>
      </c>
      <c r="H33" s="15">
        <f>VLOOKUP(B33,[1]Brokers!$B$9:$W$69,20,0)</f>
        <v>0</v>
      </c>
      <c r="I33" s="15">
        <f>VLOOKUP(B33,[2]Brokers!$B$9:$R$69,17,0)</f>
        <v>0</v>
      </c>
      <c r="J33" s="15">
        <f>VLOOKUP(B33,[2]Brokers!$B$9:$M$69,12,0)</f>
        <v>0</v>
      </c>
      <c r="K33" s="15">
        <v>0</v>
      </c>
      <c r="L33" s="15">
        <f>K33+J33+I33+H33+G33</f>
        <v>26556210.93</v>
      </c>
      <c r="M33" s="30">
        <f>VLOOKUP(B33,[6]Sheet1!$B$16:$N$69,13,0)</f>
        <v>37642980.93</v>
      </c>
      <c r="N33" s="32">
        <f>M33/$M$70</f>
        <v>3.0485560151493271E-3</v>
      </c>
      <c r="O33" s="1"/>
    </row>
    <row r="34" spans="1:15" x14ac:dyDescent="0.25">
      <c r="A34" s="11">
        <f t="shared" si="2"/>
        <v>19</v>
      </c>
      <c r="B34" s="12" t="s">
        <v>23</v>
      </c>
      <c r="C34" s="31" t="s">
        <v>97</v>
      </c>
      <c r="D34" s="13" t="s">
        <v>2</v>
      </c>
      <c r="E34" s="14"/>
      <c r="F34" s="14"/>
      <c r="G34" s="15">
        <f>VLOOKUP(B34,[5]Brokers!$B$9:$H$69,7,0)</f>
        <v>25949374.549999997</v>
      </c>
      <c r="H34" s="15">
        <f>VLOOKUP(B34,[1]Brokers!$B$9:$W$69,20,0)</f>
        <v>0</v>
      </c>
      <c r="I34" s="15">
        <f>VLOOKUP(B34,[2]Brokers!$B$9:$R$69,17,0)</f>
        <v>0</v>
      </c>
      <c r="J34" s="15">
        <f>VLOOKUP(B34,[2]Brokers!$B$9:$M$69,12,0)</f>
        <v>0</v>
      </c>
      <c r="K34" s="15">
        <v>0</v>
      </c>
      <c r="L34" s="15">
        <f>K34+J34+I34+H34+G34</f>
        <v>25949374.549999997</v>
      </c>
      <c r="M34" s="30">
        <f>VLOOKUP(B34,[6]Sheet1!$B$16:$N$69,13,0)</f>
        <v>34786929.890000001</v>
      </c>
      <c r="N34" s="32">
        <f>M34/$M$70</f>
        <v>2.817255747145672E-3</v>
      </c>
      <c r="O34" s="1"/>
    </row>
    <row r="35" spans="1:15" x14ac:dyDescent="0.25">
      <c r="A35" s="11">
        <f t="shared" si="2"/>
        <v>20</v>
      </c>
      <c r="B35" s="12" t="s">
        <v>18</v>
      </c>
      <c r="C35" s="31" t="s">
        <v>98</v>
      </c>
      <c r="D35" s="13" t="s">
        <v>2</v>
      </c>
      <c r="E35" s="14"/>
      <c r="F35" s="14"/>
      <c r="G35" s="15">
        <f>VLOOKUP(B35,[5]Brokers!$B$9:$H$69,7,0)</f>
        <v>3471475</v>
      </c>
      <c r="H35" s="15">
        <f>VLOOKUP(B35,[1]Brokers!$B$9:$W$69,20,0)</f>
        <v>0</v>
      </c>
      <c r="I35" s="15">
        <f>VLOOKUP(B35,[2]Brokers!$B$9:$R$69,17,0)</f>
        <v>0</v>
      </c>
      <c r="J35" s="15">
        <f>VLOOKUP(B35,[2]Brokers!$B$9:$M$69,12,0)</f>
        <v>0</v>
      </c>
      <c r="K35" s="15">
        <v>0</v>
      </c>
      <c r="L35" s="15">
        <f>K35+J35+I35+H35+G35</f>
        <v>3471475</v>
      </c>
      <c r="M35" s="30">
        <f>VLOOKUP(B35,[6]Sheet1!$B$16:$N$69,13,0)</f>
        <v>34000130.030000001</v>
      </c>
      <c r="N35" s="32">
        <f>M35/$M$70</f>
        <v>2.753535941044714E-3</v>
      </c>
      <c r="O35" s="1"/>
    </row>
    <row r="36" spans="1:15" x14ac:dyDescent="0.25">
      <c r="A36" s="11">
        <f t="shared" si="2"/>
        <v>21</v>
      </c>
      <c r="B36" s="12" t="s">
        <v>69</v>
      </c>
      <c r="C36" s="31" t="s">
        <v>99</v>
      </c>
      <c r="D36" s="13" t="s">
        <v>2</v>
      </c>
      <c r="E36" s="14"/>
      <c r="F36" s="14"/>
      <c r="G36" s="15">
        <f>VLOOKUP(B36,[5]Brokers!$B$9:$H$69,7,0)</f>
        <v>21252272.399999999</v>
      </c>
      <c r="H36" s="15">
        <f>VLOOKUP(B36,[1]Brokers!$B$9:$W$69,20,0)</f>
        <v>0</v>
      </c>
      <c r="I36" s="15">
        <f>VLOOKUP(B36,[2]Brokers!$B$9:$R$69,17,0)</f>
        <v>0</v>
      </c>
      <c r="J36" s="15">
        <f>VLOOKUP(B36,[2]Brokers!$B$9:$M$69,12,0)</f>
        <v>0</v>
      </c>
      <c r="K36" s="15">
        <v>0</v>
      </c>
      <c r="L36" s="15">
        <f>K36+J36+I36+H36+G36</f>
        <v>21252272.399999999</v>
      </c>
      <c r="M36" s="30">
        <f>VLOOKUP(B36,[6]Sheet1!$B$16:$N$69,13,0)</f>
        <v>31180164.699999999</v>
      </c>
      <c r="N36" s="32">
        <f>M36/$M$70</f>
        <v>2.5251581118480703E-3</v>
      </c>
      <c r="O36" s="1"/>
    </row>
    <row r="37" spans="1:15" x14ac:dyDescent="0.25">
      <c r="A37" s="11">
        <f t="shared" si="2"/>
        <v>22</v>
      </c>
      <c r="B37" s="12" t="s">
        <v>13</v>
      </c>
      <c r="C37" s="31" t="s">
        <v>100</v>
      </c>
      <c r="D37" s="13" t="s">
        <v>2</v>
      </c>
      <c r="E37" s="14" t="s">
        <v>2</v>
      </c>
      <c r="F37" s="14"/>
      <c r="G37" s="15">
        <f>VLOOKUP(B37,[5]Brokers!$B$9:$H$69,7,0)</f>
        <v>11452585.469999999</v>
      </c>
      <c r="H37" s="15">
        <f>VLOOKUP(B37,[1]Brokers!$B$9:$W$69,20,0)</f>
        <v>0</v>
      </c>
      <c r="I37" s="15">
        <f>VLOOKUP(B37,[2]Brokers!$B$9:$R$69,17,0)</f>
        <v>0</v>
      </c>
      <c r="J37" s="15">
        <f>VLOOKUP(B37,[2]Brokers!$B$9:$M$69,12,0)</f>
        <v>0</v>
      </c>
      <c r="K37" s="15">
        <v>0</v>
      </c>
      <c r="L37" s="15">
        <f>K37+J37+I37+H37+G37</f>
        <v>11452585.469999999</v>
      </c>
      <c r="M37" s="30">
        <f>VLOOKUP(B37,[6]Sheet1!$B$16:$N$69,13,0)</f>
        <v>26290000.589999996</v>
      </c>
      <c r="N37" s="32">
        <f>M37/$M$70</f>
        <v>2.129123078375819E-3</v>
      </c>
      <c r="O37" s="1"/>
    </row>
    <row r="38" spans="1:15" x14ac:dyDescent="0.25">
      <c r="A38" s="11">
        <f t="shared" si="2"/>
        <v>23</v>
      </c>
      <c r="B38" s="12" t="s">
        <v>47</v>
      </c>
      <c r="C38" s="31" t="s">
        <v>47</v>
      </c>
      <c r="D38" s="13" t="s">
        <v>2</v>
      </c>
      <c r="E38" s="14"/>
      <c r="F38" s="14"/>
      <c r="G38" s="15">
        <f>VLOOKUP(B38,[5]Brokers!$B$9:$H$69,7,0)</f>
        <v>7638221.6200000001</v>
      </c>
      <c r="H38" s="15">
        <f>VLOOKUP(B38,[1]Brokers!$B$9:$W$69,20,0)</f>
        <v>0</v>
      </c>
      <c r="I38" s="15">
        <f>VLOOKUP(B38,[2]Brokers!$B$9:$R$69,17,0)</f>
        <v>0</v>
      </c>
      <c r="J38" s="15">
        <f>VLOOKUP(B38,[2]Brokers!$B$9:$M$69,12,0)</f>
        <v>0</v>
      </c>
      <c r="K38" s="15">
        <v>0</v>
      </c>
      <c r="L38" s="15">
        <f>K38+J38+I38+H38+G38</f>
        <v>7638221.6200000001</v>
      </c>
      <c r="M38" s="30">
        <f>VLOOKUP(B38,[6]Sheet1!$B$16:$N$69,13,0)</f>
        <v>21411303.140000001</v>
      </c>
      <c r="N38" s="32">
        <f>M38/$M$70</f>
        <v>1.7340166843060024E-3</v>
      </c>
      <c r="O38" s="1"/>
    </row>
    <row r="39" spans="1:15" x14ac:dyDescent="0.25">
      <c r="A39" s="11">
        <f t="shared" si="2"/>
        <v>24</v>
      </c>
      <c r="B39" s="12" t="s">
        <v>12</v>
      </c>
      <c r="C39" s="31" t="s">
        <v>12</v>
      </c>
      <c r="D39" s="13" t="s">
        <v>2</v>
      </c>
      <c r="E39" s="14"/>
      <c r="F39" s="14"/>
      <c r="G39" s="15">
        <f>VLOOKUP(B39,[5]Brokers!$B$9:$H$69,7,0)</f>
        <v>11709000</v>
      </c>
      <c r="H39" s="15">
        <f>VLOOKUP(B39,[1]Brokers!$B$9:$W$69,20,0)</f>
        <v>0</v>
      </c>
      <c r="I39" s="15">
        <f>VLOOKUP(B39,[2]Brokers!$B$9:$R$69,17,0)</f>
        <v>0</v>
      </c>
      <c r="J39" s="15">
        <f>VLOOKUP(B39,[2]Brokers!$B$9:$M$69,12,0)</f>
        <v>0</v>
      </c>
      <c r="K39" s="15">
        <v>0</v>
      </c>
      <c r="L39" s="15">
        <f>K39+J39+I39+H39+G39</f>
        <v>11709000</v>
      </c>
      <c r="M39" s="30">
        <f>VLOOKUP(B39,[6]Sheet1!$B$16:$N$69,13,0)</f>
        <v>19388091</v>
      </c>
      <c r="N39" s="32">
        <f>M39/$M$70</f>
        <v>1.5701647420065926E-3</v>
      </c>
      <c r="O39" s="1"/>
    </row>
    <row r="40" spans="1:15" x14ac:dyDescent="0.25">
      <c r="A40" s="11">
        <f t="shared" si="2"/>
        <v>25</v>
      </c>
      <c r="B40" s="12" t="s">
        <v>43</v>
      </c>
      <c r="C40" s="31" t="s">
        <v>101</v>
      </c>
      <c r="D40" s="13" t="s">
        <v>2</v>
      </c>
      <c r="E40" s="14" t="s">
        <v>2</v>
      </c>
      <c r="F40" s="14" t="s">
        <v>2</v>
      </c>
      <c r="G40" s="15">
        <f>VLOOKUP(B40,[5]Brokers!$B$9:$H$69,7,0)</f>
        <v>9201737.3000000007</v>
      </c>
      <c r="H40" s="15">
        <f>VLOOKUP(B40,[1]Brokers!$B$9:$W$69,20,0)</f>
        <v>0</v>
      </c>
      <c r="I40" s="15">
        <f>VLOOKUP(B40,[2]Brokers!$B$9:$R$69,17,0)</f>
        <v>0</v>
      </c>
      <c r="J40" s="15">
        <f>VLOOKUP(B40,[2]Brokers!$B$9:$M$69,12,0)</f>
        <v>0</v>
      </c>
      <c r="K40" s="15">
        <v>0</v>
      </c>
      <c r="L40" s="15">
        <f>K40+J40+I40+H40+G40</f>
        <v>9201737.3000000007</v>
      </c>
      <c r="M40" s="30">
        <f>VLOOKUP(B40,[6]Sheet1!$B$16:$N$69,13,0)</f>
        <v>18030124.300000001</v>
      </c>
      <c r="N40" s="32">
        <f>M40/$M$70</f>
        <v>1.4601883945075508E-3</v>
      </c>
      <c r="O40" s="1"/>
    </row>
    <row r="41" spans="1:15" x14ac:dyDescent="0.25">
      <c r="A41" s="11">
        <f t="shared" si="2"/>
        <v>26</v>
      </c>
      <c r="B41" s="12" t="s">
        <v>14</v>
      </c>
      <c r="C41" s="31" t="s">
        <v>102</v>
      </c>
      <c r="D41" s="13" t="s">
        <v>2</v>
      </c>
      <c r="E41" s="14" t="s">
        <v>2</v>
      </c>
      <c r="F41" s="14" t="s">
        <v>2</v>
      </c>
      <c r="G41" s="15">
        <f>VLOOKUP(B41,[5]Brokers!$B$9:$H$69,7,0)</f>
        <v>16618500</v>
      </c>
      <c r="H41" s="15">
        <f>VLOOKUP(B41,[1]Brokers!$B$9:$W$69,20,0)</f>
        <v>0</v>
      </c>
      <c r="I41" s="15">
        <f>VLOOKUP(B41,[2]Brokers!$B$9:$R$69,17,0)</f>
        <v>0</v>
      </c>
      <c r="J41" s="15">
        <f>VLOOKUP(B41,[2]Brokers!$B$9:$M$69,12,0)</f>
        <v>0</v>
      </c>
      <c r="K41" s="15">
        <v>0</v>
      </c>
      <c r="L41" s="15">
        <f>K41+J41+I41+H41+G41</f>
        <v>16618500</v>
      </c>
      <c r="M41" s="30">
        <f>VLOOKUP(B41,[6]Sheet1!$B$16:$N$69,13,0)</f>
        <v>17005027.789999999</v>
      </c>
      <c r="N41" s="32">
        <f>M41/$M$70</f>
        <v>1.3771698860243788E-3</v>
      </c>
      <c r="O41" s="1"/>
    </row>
    <row r="42" spans="1:15" x14ac:dyDescent="0.25">
      <c r="A42" s="11">
        <f t="shared" si="2"/>
        <v>27</v>
      </c>
      <c r="B42" s="12" t="s">
        <v>4</v>
      </c>
      <c r="C42" s="31" t="s">
        <v>103</v>
      </c>
      <c r="D42" s="13" t="s">
        <v>2</v>
      </c>
      <c r="E42" s="14"/>
      <c r="F42" s="14" t="s">
        <v>2</v>
      </c>
      <c r="G42" s="15">
        <f>VLOOKUP(B42,[5]Brokers!$B$9:$H$69,7,0)</f>
        <v>11592025</v>
      </c>
      <c r="H42" s="15">
        <f>VLOOKUP(B42,[1]Brokers!$B$9:$W$69,20,0)</f>
        <v>0</v>
      </c>
      <c r="I42" s="15">
        <f>VLOOKUP(B42,[2]Brokers!$B$9:$R$69,17,0)</f>
        <v>0</v>
      </c>
      <c r="J42" s="15">
        <f>VLOOKUP(B42,[2]Brokers!$B$9:$M$69,12,0)</f>
        <v>0</v>
      </c>
      <c r="K42" s="15">
        <v>0</v>
      </c>
      <c r="L42" s="15">
        <f>K42+J42+I42+H42+G42</f>
        <v>11592025</v>
      </c>
      <c r="M42" s="30">
        <f>VLOOKUP(B42,[6]Sheet1!$B$16:$N$69,13,0)</f>
        <v>15595621.550000001</v>
      </c>
      <c r="N42" s="32">
        <f>M42/$M$70</f>
        <v>1.2630276538050191E-3</v>
      </c>
      <c r="O42" s="1"/>
    </row>
    <row r="43" spans="1:15" x14ac:dyDescent="0.25">
      <c r="A43" s="11">
        <f t="shared" si="2"/>
        <v>28</v>
      </c>
      <c r="B43" s="12" t="s">
        <v>22</v>
      </c>
      <c r="C43" s="31" t="s">
        <v>104</v>
      </c>
      <c r="D43" s="13" t="s">
        <v>2</v>
      </c>
      <c r="E43" s="14"/>
      <c r="F43" s="14"/>
      <c r="G43" s="15">
        <f>VLOOKUP(B43,[5]Brokers!$B$9:$H$69,7,0)</f>
        <v>3231640</v>
      </c>
      <c r="H43" s="15">
        <f>VLOOKUP(B43,[1]Brokers!$B$9:$W$69,20,0)</f>
        <v>0</v>
      </c>
      <c r="I43" s="15">
        <f>VLOOKUP(B43,[2]Brokers!$B$9:$R$69,17,0)</f>
        <v>0</v>
      </c>
      <c r="J43" s="15">
        <f>VLOOKUP(B43,[2]Brokers!$B$9:$M$69,12,0)</f>
        <v>0</v>
      </c>
      <c r="K43" s="15">
        <v>0</v>
      </c>
      <c r="L43" s="15">
        <f>K43+J43+I43+H43+G43</f>
        <v>3231640</v>
      </c>
      <c r="M43" s="30">
        <f>VLOOKUP(B43,[6]Sheet1!$B$16:$N$69,13,0)</f>
        <v>15225925.959999999</v>
      </c>
      <c r="N43" s="32">
        <f>M43/$M$70</f>
        <v>1.2330874714171127E-3</v>
      </c>
      <c r="O43" s="1"/>
    </row>
    <row r="44" spans="1:15" x14ac:dyDescent="0.25">
      <c r="A44" s="11">
        <f t="shared" si="2"/>
        <v>29</v>
      </c>
      <c r="B44" s="12" t="s">
        <v>36</v>
      </c>
      <c r="C44" s="31" t="s">
        <v>105</v>
      </c>
      <c r="D44" s="13" t="s">
        <v>2</v>
      </c>
      <c r="E44" s="14"/>
      <c r="F44" s="14"/>
      <c r="G44" s="15">
        <f>VLOOKUP(B44,[5]Brokers!$B$9:$H$69,7,0)</f>
        <v>1766090.76</v>
      </c>
      <c r="H44" s="15">
        <f>VLOOKUP(B44,[1]Brokers!$B$9:$W$69,20,0)</f>
        <v>0</v>
      </c>
      <c r="I44" s="15">
        <f>VLOOKUP(B44,[2]Brokers!$B$9:$R$69,17,0)</f>
        <v>0</v>
      </c>
      <c r="J44" s="15">
        <f>VLOOKUP(B44,[2]Brokers!$B$9:$M$69,12,0)</f>
        <v>0</v>
      </c>
      <c r="K44" s="15">
        <v>0</v>
      </c>
      <c r="L44" s="15">
        <f>K44+J44+I44+H44+G44</f>
        <v>1766090.76</v>
      </c>
      <c r="M44" s="30">
        <f>VLOOKUP(B44,[6]Sheet1!$B$16:$N$69,13,0)</f>
        <v>13634088.560000001</v>
      </c>
      <c r="N44" s="32">
        <f>M44/$M$70</f>
        <v>1.1041708617061596E-3</v>
      </c>
      <c r="O44" s="1"/>
    </row>
    <row r="45" spans="1:15" x14ac:dyDescent="0.25">
      <c r="A45" s="11">
        <f t="shared" si="2"/>
        <v>30</v>
      </c>
      <c r="B45" s="12" t="s">
        <v>70</v>
      </c>
      <c r="C45" s="31" t="s">
        <v>71</v>
      </c>
      <c r="D45" s="13" t="s">
        <v>2</v>
      </c>
      <c r="E45" s="14"/>
      <c r="F45" s="14"/>
      <c r="G45" s="15">
        <f>VLOOKUP(B45,[5]Brokers!$B$9:$H$69,7,0)</f>
        <v>4892736.42</v>
      </c>
      <c r="H45" s="15">
        <f>VLOOKUP(B45,[1]Brokers!$B$9:$W$69,20,0)</f>
        <v>0</v>
      </c>
      <c r="I45" s="15"/>
      <c r="J45" s="15"/>
      <c r="K45" s="15"/>
      <c r="L45" s="15">
        <f>K45+J45+I45+H45+G45</f>
        <v>4892736.42</v>
      </c>
      <c r="M45" s="30">
        <f>VLOOKUP(B45,[6]Sheet1!$B$16:$N$69,13,0)</f>
        <v>12547587.859999999</v>
      </c>
      <c r="N45" s="32">
        <f>M45/$M$70</f>
        <v>1.0161794709444036E-3</v>
      </c>
      <c r="O45" s="1"/>
    </row>
    <row r="46" spans="1:15" x14ac:dyDescent="0.25">
      <c r="A46" s="11">
        <f t="shared" si="2"/>
        <v>31</v>
      </c>
      <c r="B46" s="12" t="s">
        <v>30</v>
      </c>
      <c r="C46" s="31" t="s">
        <v>106</v>
      </c>
      <c r="D46" s="13" t="s">
        <v>2</v>
      </c>
      <c r="E46" s="14"/>
      <c r="F46" s="14"/>
      <c r="G46" s="15">
        <f>VLOOKUP(B46,[5]Brokers!$B$9:$H$69,7,0)</f>
        <v>4264060.76</v>
      </c>
      <c r="H46" s="15">
        <f>VLOOKUP(B46,[1]Brokers!$B$9:$W$69,20,0)</f>
        <v>0</v>
      </c>
      <c r="I46" s="15">
        <f>VLOOKUP(B46,[2]Brokers!$B$9:$R$69,17,0)</f>
        <v>0</v>
      </c>
      <c r="J46" s="15">
        <f>VLOOKUP(B46,[2]Brokers!$B$9:$M$69,12,0)</f>
        <v>0</v>
      </c>
      <c r="K46" s="15">
        <v>0</v>
      </c>
      <c r="L46" s="15">
        <f>K46+J46+I46+H46+G46</f>
        <v>4264060.76</v>
      </c>
      <c r="M46" s="30">
        <f>VLOOKUP(B46,[6]Sheet1!$B$16:$N$69,13,0)</f>
        <v>10963410.18</v>
      </c>
      <c r="N46" s="32">
        <f>M46/$M$70</f>
        <v>8.8788319163512022E-4</v>
      </c>
      <c r="O46" s="1"/>
    </row>
    <row r="47" spans="1:15" x14ac:dyDescent="0.25">
      <c r="A47" s="11">
        <f t="shared" si="2"/>
        <v>32</v>
      </c>
      <c r="B47" s="12" t="s">
        <v>32</v>
      </c>
      <c r="C47" s="31" t="s">
        <v>107</v>
      </c>
      <c r="D47" s="13" t="s">
        <v>2</v>
      </c>
      <c r="E47" s="14"/>
      <c r="F47" s="14"/>
      <c r="G47" s="15">
        <f>VLOOKUP(B47,[5]Brokers!$B$9:$H$69,7,0)</f>
        <v>824380.70000000007</v>
      </c>
      <c r="H47" s="15">
        <f>VLOOKUP(B47,[1]Brokers!$B$9:$W$69,20,0)</f>
        <v>0</v>
      </c>
      <c r="I47" s="15">
        <f>VLOOKUP(B47,[2]Brokers!$B$9:$R$69,17,0)</f>
        <v>0</v>
      </c>
      <c r="J47" s="15">
        <f>VLOOKUP(B47,[2]Brokers!$B$9:$M$69,12,0)</f>
        <v>0</v>
      </c>
      <c r="K47" s="15">
        <v>0</v>
      </c>
      <c r="L47" s="15">
        <f>K47+J47+I47+H47+G47</f>
        <v>824380.70000000007</v>
      </c>
      <c r="M47" s="30">
        <f>VLOOKUP(B47,[6]Sheet1!$B$16:$N$69,13,0)</f>
        <v>9819374.3999999985</v>
      </c>
      <c r="N47" s="32">
        <f>M47/$M$70</f>
        <v>7.9523226249774348E-4</v>
      </c>
      <c r="O47" s="1"/>
    </row>
    <row r="48" spans="1:15" x14ac:dyDescent="0.25">
      <c r="A48" s="11">
        <f t="shared" si="2"/>
        <v>33</v>
      </c>
      <c r="B48" s="12" t="s">
        <v>49</v>
      </c>
      <c r="C48" s="31" t="s">
        <v>108</v>
      </c>
      <c r="D48" s="13" t="s">
        <v>2</v>
      </c>
      <c r="E48" s="14"/>
      <c r="F48" s="14"/>
      <c r="G48" s="15">
        <f>VLOOKUP(B48,[5]Brokers!$B$9:$H$69,7,0)</f>
        <v>4886707.2</v>
      </c>
      <c r="H48" s="15">
        <f>VLOOKUP(B48,[1]Brokers!$B$9:$W$69,20,0)</f>
        <v>0</v>
      </c>
      <c r="I48" s="15">
        <f>VLOOKUP(B48,[2]Brokers!$B$9:$R$69,17,0)</f>
        <v>0</v>
      </c>
      <c r="J48" s="15">
        <f>VLOOKUP(B48,[2]Brokers!$B$9:$M$69,12,0)</f>
        <v>0</v>
      </c>
      <c r="K48" s="15">
        <v>0</v>
      </c>
      <c r="L48" s="15">
        <f>K48+J48+I48+H48+G48</f>
        <v>4886707.2</v>
      </c>
      <c r="M48" s="30">
        <f>VLOOKUP(B48,[6]Sheet1!$B$16:$N$69,13,0)</f>
        <v>9380728.6600000001</v>
      </c>
      <c r="N48" s="32">
        <f>M48/$M$70</f>
        <v>7.5970808040166254E-4</v>
      </c>
    </row>
    <row r="49" spans="1:15" x14ac:dyDescent="0.25">
      <c r="A49" s="11">
        <f t="shared" ref="A49:A69" si="3">+A48+1</f>
        <v>34</v>
      </c>
      <c r="B49" s="12" t="s">
        <v>29</v>
      </c>
      <c r="C49" s="31" t="s">
        <v>109</v>
      </c>
      <c r="D49" s="13" t="s">
        <v>2</v>
      </c>
      <c r="E49" s="14"/>
      <c r="F49" s="14"/>
      <c r="G49" s="15">
        <f>VLOOKUP(B49,[5]Brokers!$B$9:$H$69,7,0)</f>
        <v>1431898</v>
      </c>
      <c r="H49" s="15">
        <f>VLOOKUP(B49,[1]Brokers!$B$9:$W$69,20,0)</f>
        <v>0</v>
      </c>
      <c r="I49" s="15">
        <f>VLOOKUP(B49,[2]Brokers!$B$9:$R$69,17,0)</f>
        <v>0</v>
      </c>
      <c r="J49" s="15">
        <f>VLOOKUP(B49,[2]Brokers!$B$9:$M$69,12,0)</f>
        <v>0</v>
      </c>
      <c r="K49" s="15">
        <v>0</v>
      </c>
      <c r="L49" s="15">
        <f>K49+J49+I49+H49+G49</f>
        <v>1431898</v>
      </c>
      <c r="M49" s="30">
        <f>VLOOKUP(B49,[6]Sheet1!$B$16:$N$69,13,0)</f>
        <v>7285547</v>
      </c>
      <c r="N49" s="32">
        <f>M49/$M$70</f>
        <v>5.9002761157000473E-4</v>
      </c>
    </row>
    <row r="50" spans="1:15" s="17" customFormat="1" x14ac:dyDescent="0.25">
      <c r="A50" s="11">
        <f t="shared" si="3"/>
        <v>35</v>
      </c>
      <c r="B50" s="12" t="s">
        <v>20</v>
      </c>
      <c r="C50" s="31" t="s">
        <v>110</v>
      </c>
      <c r="D50" s="13" t="s">
        <v>2</v>
      </c>
      <c r="E50" s="14"/>
      <c r="F50" s="14"/>
      <c r="G50" s="15">
        <f>VLOOKUP(B50,[5]Brokers!$B$9:$H$69,7,0)</f>
        <v>4066500</v>
      </c>
      <c r="H50" s="15">
        <f>VLOOKUP(B50,[1]Brokers!$B$9:$W$69,20,0)</f>
        <v>0</v>
      </c>
      <c r="I50" s="15">
        <f>VLOOKUP(B50,[2]Brokers!$B$9:$R$69,17,0)</f>
        <v>0</v>
      </c>
      <c r="J50" s="15">
        <f>VLOOKUP(B50,[2]Brokers!$B$9:$M$69,12,0)</f>
        <v>0</v>
      </c>
      <c r="K50" s="15"/>
      <c r="L50" s="15">
        <f>K50+J50+I50+H50+G50</f>
        <v>4066500</v>
      </c>
      <c r="M50" s="30">
        <f>VLOOKUP(B50,[6]Sheet1!$B$16:$N$69,13,0)</f>
        <v>7150285</v>
      </c>
      <c r="N50" s="32">
        <f>M50/$M$70</f>
        <v>5.7907327762690035E-4</v>
      </c>
      <c r="O50" s="16"/>
    </row>
    <row r="51" spans="1:15" x14ac:dyDescent="0.25">
      <c r="A51" s="11">
        <f t="shared" si="3"/>
        <v>36</v>
      </c>
      <c r="B51" s="12" t="s">
        <v>41</v>
      </c>
      <c r="C51" s="31" t="s">
        <v>111</v>
      </c>
      <c r="D51" s="13" t="s">
        <v>2</v>
      </c>
      <c r="E51" s="14"/>
      <c r="F51" s="14"/>
      <c r="G51" s="15">
        <f>VLOOKUP(B51,[5]Brokers!$B$9:$H$69,7,0)</f>
        <v>5230343</v>
      </c>
      <c r="H51" s="15">
        <f>VLOOKUP(B51,[1]Brokers!$B$9:$W$69,20,0)</f>
        <v>0</v>
      </c>
      <c r="I51" s="15">
        <f>VLOOKUP(B51,[2]Brokers!$B$9:$R$69,17,0)</f>
        <v>0</v>
      </c>
      <c r="J51" s="15">
        <f>VLOOKUP(B51,[2]Brokers!$B$9:$M$69,12,0)</f>
        <v>0</v>
      </c>
      <c r="K51" s="15">
        <v>0</v>
      </c>
      <c r="L51" s="15">
        <f>K51+J51+I51+H51+G51</f>
        <v>5230343</v>
      </c>
      <c r="M51" s="30">
        <f>VLOOKUP(B51,[6]Sheet1!$B$16:$N$69,13,0)</f>
        <v>5230343</v>
      </c>
      <c r="N51" s="32">
        <f>M51/$M$70</f>
        <v>4.2358477516950933E-4</v>
      </c>
    </row>
    <row r="52" spans="1:15" x14ac:dyDescent="0.25">
      <c r="A52" s="11">
        <f t="shared" si="3"/>
        <v>37</v>
      </c>
      <c r="B52" s="12" t="s">
        <v>67</v>
      </c>
      <c r="C52" s="31" t="s">
        <v>112</v>
      </c>
      <c r="D52" s="13" t="s">
        <v>2</v>
      </c>
      <c r="E52" s="14"/>
      <c r="F52" s="14"/>
      <c r="G52" s="15">
        <f>VLOOKUP(B52,[5]Brokers!$B$9:$H$69,7,0)</f>
        <v>0</v>
      </c>
      <c r="H52" s="15">
        <f>VLOOKUP(B52,[1]Brokers!$B$9:$W$69,20,0)</f>
        <v>0</v>
      </c>
      <c r="I52" s="15">
        <f>VLOOKUP(B52,[2]Brokers!$B$9:$R$69,17,0)</f>
        <v>0</v>
      </c>
      <c r="J52" s="15">
        <f>VLOOKUP(B52,[2]Brokers!$B$9:$M$69,12,0)</f>
        <v>0</v>
      </c>
      <c r="K52" s="15">
        <v>0</v>
      </c>
      <c r="L52" s="15">
        <f>K52+J52+I52+H52+G52</f>
        <v>0</v>
      </c>
      <c r="M52" s="30">
        <f>VLOOKUP(B52,[6]Sheet1!$B$16:$N$69,13,0)</f>
        <v>5011965.2</v>
      </c>
      <c r="N52" s="32">
        <f>M52/$M$70</f>
        <v>4.0589922159969339E-4</v>
      </c>
    </row>
    <row r="53" spans="1:15" x14ac:dyDescent="0.25">
      <c r="A53" s="11">
        <f t="shared" si="3"/>
        <v>38</v>
      </c>
      <c r="B53" s="12" t="s">
        <v>34</v>
      </c>
      <c r="C53" s="31" t="s">
        <v>113</v>
      </c>
      <c r="D53" s="13" t="s">
        <v>2</v>
      </c>
      <c r="E53" s="14"/>
      <c r="F53" s="14"/>
      <c r="G53" s="15">
        <f>VLOOKUP(B53,[5]Brokers!$B$9:$H$69,7,0)</f>
        <v>3728192.02</v>
      </c>
      <c r="H53" s="15">
        <f>VLOOKUP(B53,[1]Brokers!$B$9:$W$69,20,0)</f>
        <v>0</v>
      </c>
      <c r="I53" s="15">
        <f>VLOOKUP(B53,[2]Brokers!$B$9:$R$69,17,0)</f>
        <v>0</v>
      </c>
      <c r="J53" s="15">
        <f>VLOOKUP(B53,[2]Brokers!$B$9:$M$69,12,0)</f>
        <v>0</v>
      </c>
      <c r="K53" s="15">
        <v>0</v>
      </c>
      <c r="L53" s="15">
        <f>K53+J53+I53+H53+G53</f>
        <v>3728192.02</v>
      </c>
      <c r="M53" s="30">
        <f>VLOOKUP(B53,[6]Sheet1!$B$16:$N$69,13,0)</f>
        <v>4394192.0199999996</v>
      </c>
      <c r="N53" s="32">
        <f>M53/$M$70</f>
        <v>3.5586821721698785E-4</v>
      </c>
    </row>
    <row r="54" spans="1:15" x14ac:dyDescent="0.25">
      <c r="A54" s="11">
        <f t="shared" si="3"/>
        <v>39</v>
      </c>
      <c r="B54" s="12" t="s">
        <v>15</v>
      </c>
      <c r="C54" s="31" t="s">
        <v>114</v>
      </c>
      <c r="D54" s="13" t="s">
        <v>2</v>
      </c>
      <c r="E54" s="14"/>
      <c r="F54" s="14"/>
      <c r="G54" s="15">
        <f>VLOOKUP(B54,[5]Brokers!$B$9:$H$69,7,0)</f>
        <v>986099</v>
      </c>
      <c r="H54" s="15">
        <f>VLOOKUP(B54,[1]Brokers!$B$9:$W$69,20,0)</f>
        <v>0</v>
      </c>
      <c r="I54" s="15">
        <f>VLOOKUP(B54,[3]Brokers!$B$9:$R$69,17,0)</f>
        <v>0</v>
      </c>
      <c r="J54" s="15">
        <f>VLOOKUP(B54,[4]Brokers!$B$9:$M$69,12,0)</f>
        <v>0</v>
      </c>
      <c r="K54" s="15">
        <v>0</v>
      </c>
      <c r="L54" s="15">
        <f>K54+J54+I54+H54+G54</f>
        <v>986099</v>
      </c>
      <c r="M54" s="30">
        <f>VLOOKUP(B54,[6]Sheet1!$B$16:$N$69,13,0)</f>
        <v>1909399</v>
      </c>
      <c r="N54" s="32">
        <f>M54/$M$70</f>
        <v>1.5463466662203338E-4</v>
      </c>
    </row>
    <row r="55" spans="1:15" x14ac:dyDescent="0.25">
      <c r="A55" s="11">
        <f t="shared" si="3"/>
        <v>40</v>
      </c>
      <c r="B55" s="12" t="s">
        <v>26</v>
      </c>
      <c r="C55" s="31" t="s">
        <v>115</v>
      </c>
      <c r="D55" s="13" t="s">
        <v>2</v>
      </c>
      <c r="E55" s="14" t="s">
        <v>2</v>
      </c>
      <c r="F55" s="14" t="s">
        <v>2</v>
      </c>
      <c r="G55" s="15">
        <f>VLOOKUP(B55,[5]Brokers!$B$9:$H$69,7,0)</f>
        <v>8500</v>
      </c>
      <c r="H55" s="15">
        <f>VLOOKUP(B55,[1]Brokers!$B$9:$W$69,20,0)</f>
        <v>0</v>
      </c>
      <c r="I55" s="15">
        <f>VLOOKUP(B55,[2]Brokers!$B$9:$R$69,17,0)</f>
        <v>0</v>
      </c>
      <c r="J55" s="15">
        <f>VLOOKUP(B55,[2]Brokers!$B$9:$M$69,12,0)</f>
        <v>0</v>
      </c>
      <c r="K55" s="15">
        <v>0</v>
      </c>
      <c r="L55" s="15">
        <f>K55+J55+I55+H55+G55</f>
        <v>8500</v>
      </c>
      <c r="M55" s="30">
        <f>VLOOKUP(B55,[6]Sheet1!$B$16:$N$69,13,0)</f>
        <v>1460915</v>
      </c>
      <c r="N55" s="32">
        <f>M55/$M$70</f>
        <v>1.1831372279346952E-4</v>
      </c>
    </row>
    <row r="56" spans="1:15" x14ac:dyDescent="0.25">
      <c r="A56" s="11">
        <f t="shared" si="3"/>
        <v>41</v>
      </c>
      <c r="B56" s="12" t="s">
        <v>38</v>
      </c>
      <c r="C56" s="31" t="s">
        <v>38</v>
      </c>
      <c r="D56" s="13" t="s">
        <v>2</v>
      </c>
      <c r="E56" s="14" t="s">
        <v>2</v>
      </c>
      <c r="F56" s="14"/>
      <c r="G56" s="15">
        <f>VLOOKUP(B56,[5]Brokers!$B$9:$H$69,7,0)</f>
        <v>1100000</v>
      </c>
      <c r="H56" s="15">
        <f>VLOOKUP(B56,[1]Brokers!$B$9:$W$69,20,0)</f>
        <v>0</v>
      </c>
      <c r="I56" s="15">
        <f>VLOOKUP(B56,[2]Brokers!$B$9:$R$69,17,0)</f>
        <v>0</v>
      </c>
      <c r="J56" s="15">
        <f>VLOOKUP(B56,[2]Brokers!$B$9:$M$69,12,0)</f>
        <v>0</v>
      </c>
      <c r="K56" s="15">
        <v>0</v>
      </c>
      <c r="L56" s="15">
        <f>K56+J56+I56+H56+G56</f>
        <v>1100000</v>
      </c>
      <c r="M56" s="30">
        <f>VLOOKUP(B56,[6]Sheet1!$B$16:$N$69,13,0)</f>
        <v>1100000</v>
      </c>
      <c r="N56" s="32">
        <f>M56/$M$70</f>
        <v>8.9084645631550409E-5</v>
      </c>
    </row>
    <row r="57" spans="1:15" x14ac:dyDescent="0.25">
      <c r="A57" s="11">
        <f t="shared" si="3"/>
        <v>42</v>
      </c>
      <c r="B57" s="12" t="s">
        <v>37</v>
      </c>
      <c r="C57" s="31" t="s">
        <v>116</v>
      </c>
      <c r="D57" s="13" t="s">
        <v>2</v>
      </c>
      <c r="E57" s="14"/>
      <c r="F57" s="14"/>
      <c r="G57" s="15">
        <f>VLOOKUP(B57,[5]Brokers!$B$9:$H$69,7,0)</f>
        <v>317617.77</v>
      </c>
      <c r="H57" s="15">
        <f>VLOOKUP(B57,[1]Brokers!$B$9:$W$69,20,0)</f>
        <v>0</v>
      </c>
      <c r="I57" s="15">
        <f>VLOOKUP(B57,[2]Brokers!$B$9:$R$69,17,0)</f>
        <v>0</v>
      </c>
      <c r="J57" s="15">
        <f>VLOOKUP(B57,[2]Brokers!$B$9:$M$69,12,0)</f>
        <v>0</v>
      </c>
      <c r="K57" s="15">
        <v>0</v>
      </c>
      <c r="L57" s="15">
        <f>K57+J57+I57+H57+G57</f>
        <v>317617.77</v>
      </c>
      <c r="M57" s="30">
        <f>VLOOKUP(B57,[6]Sheet1!$B$16:$N$69,13,0)</f>
        <v>597904.52</v>
      </c>
      <c r="N57" s="32">
        <f>M57/$M$70</f>
        <v>4.8421920259729317E-5</v>
      </c>
    </row>
    <row r="58" spans="1:15" x14ac:dyDescent="0.25">
      <c r="A58" s="11">
        <f t="shared" si="3"/>
        <v>43</v>
      </c>
      <c r="B58" s="12" t="s">
        <v>44</v>
      </c>
      <c r="C58" s="31" t="s">
        <v>44</v>
      </c>
      <c r="D58" s="13" t="s">
        <v>2</v>
      </c>
      <c r="E58" s="14"/>
      <c r="F58" s="14"/>
      <c r="G58" s="15">
        <f>VLOOKUP(B58,[5]Brokers!$B$9:$H$69,7,0)</f>
        <v>292473</v>
      </c>
      <c r="H58" s="15">
        <f>VLOOKUP(B58,[1]Brokers!$B$9:$W$69,20,0)</f>
        <v>0</v>
      </c>
      <c r="I58" s="15">
        <f>VLOOKUP(B58,[2]Brokers!$B$9:$R$69,17,0)</f>
        <v>0</v>
      </c>
      <c r="J58" s="15">
        <f>VLOOKUP(B58,[2]Brokers!$B$9:$M$69,12,0)</f>
        <v>0</v>
      </c>
      <c r="K58" s="15">
        <v>0</v>
      </c>
      <c r="L58" s="15">
        <f>K58+J58+I58+H58+G58</f>
        <v>292473</v>
      </c>
      <c r="M58" s="30">
        <f>VLOOKUP(B58,[6]Sheet1!$B$16:$N$69,13,0)</f>
        <v>566434.5</v>
      </c>
      <c r="N58" s="32">
        <f>M58/$M$70</f>
        <v>4.5873287914531313E-5</v>
      </c>
    </row>
    <row r="59" spans="1:15" x14ac:dyDescent="0.25">
      <c r="A59" s="11">
        <f t="shared" si="3"/>
        <v>44</v>
      </c>
      <c r="B59" s="12" t="s">
        <v>76</v>
      </c>
      <c r="C59" s="31" t="s">
        <v>77</v>
      </c>
      <c r="D59" s="13" t="s">
        <v>2</v>
      </c>
      <c r="E59" s="14"/>
      <c r="F59" s="14" t="s">
        <v>2</v>
      </c>
      <c r="G59" s="15">
        <f>VLOOKUP(B59,[5]Brokers!$B$9:$H$69,7,0)</f>
        <v>48986.5</v>
      </c>
      <c r="H59" s="15"/>
      <c r="I59" s="15"/>
      <c r="J59" s="15"/>
      <c r="K59" s="15"/>
      <c r="L59" s="15">
        <f>K59+J59+I59+H59+G59</f>
        <v>48986.5</v>
      </c>
      <c r="M59" s="30">
        <f>VLOOKUP(B59,[6]Sheet1!$B$16:$N$69,13,0)</f>
        <v>48986.5</v>
      </c>
      <c r="N59" s="32">
        <f>M59/$M$70</f>
        <v>3.9672227211181311E-6</v>
      </c>
    </row>
    <row r="60" spans="1:15" x14ac:dyDescent="0.25">
      <c r="A60" s="11">
        <f t="shared" si="3"/>
        <v>45</v>
      </c>
      <c r="B60" s="12" t="s">
        <v>78</v>
      </c>
      <c r="C60" s="31" t="s">
        <v>72</v>
      </c>
      <c r="D60" s="13" t="s">
        <v>2</v>
      </c>
      <c r="E60" s="14"/>
      <c r="F60" s="14"/>
      <c r="G60" s="15">
        <f>VLOOKUP(B60,[5]Brokers!$B$9:$H$69,7,0)</f>
        <v>1155</v>
      </c>
      <c r="H60" s="15"/>
      <c r="I60" s="15"/>
      <c r="J60" s="15"/>
      <c r="K60" s="15"/>
      <c r="L60" s="15">
        <f>K60+J60+I60+H60+G60</f>
        <v>1155</v>
      </c>
      <c r="M60" s="30">
        <f>VLOOKUP(B60,[6]Sheet1!$B$16:$N$69,13,0)</f>
        <v>1155</v>
      </c>
      <c r="N60" s="32">
        <f>M60/$M$70</f>
        <v>9.3538877913127926E-8</v>
      </c>
    </row>
    <row r="61" spans="1:15" x14ac:dyDescent="0.25">
      <c r="A61" s="11">
        <f t="shared" si="3"/>
        <v>46</v>
      </c>
      <c r="B61" s="12" t="s">
        <v>28</v>
      </c>
      <c r="C61" s="31" t="s">
        <v>117</v>
      </c>
      <c r="D61" s="13" t="s">
        <v>2</v>
      </c>
      <c r="E61" s="14"/>
      <c r="F61" s="14"/>
      <c r="G61" s="15">
        <f>VLOOKUP(B61,[5]Brokers!$B$9:$H$69,7,0)</f>
        <v>0</v>
      </c>
      <c r="H61" s="15">
        <f>VLOOKUP(B61,[1]Brokers!$B$9:$W$69,20,0)</f>
        <v>0</v>
      </c>
      <c r="I61" s="15">
        <f>VLOOKUP(B61,[2]Brokers!$B$9:$R$69,17,0)</f>
        <v>0</v>
      </c>
      <c r="J61" s="15">
        <f>VLOOKUP(B61,[2]Brokers!$B$9:$M$69,12,0)</f>
        <v>0</v>
      </c>
      <c r="K61" s="15">
        <v>0</v>
      </c>
      <c r="L61" s="15">
        <f>K61+J61+I61+H61+G61</f>
        <v>0</v>
      </c>
      <c r="M61" s="30">
        <f>VLOOKUP(B61,[6]Sheet1!$B$16:$N$69,13,0)</f>
        <v>0</v>
      </c>
      <c r="N61" s="32">
        <f>M61/$M$70</f>
        <v>0</v>
      </c>
    </row>
    <row r="62" spans="1:15" x14ac:dyDescent="0.25">
      <c r="A62" s="11">
        <f t="shared" si="3"/>
        <v>47</v>
      </c>
      <c r="B62" s="12" t="s">
        <v>39</v>
      </c>
      <c r="C62" s="31" t="s">
        <v>118</v>
      </c>
      <c r="D62" s="13" t="s">
        <v>2</v>
      </c>
      <c r="E62" s="14"/>
      <c r="F62" s="14"/>
      <c r="G62" s="15">
        <f>VLOOKUP(B62,[5]Brokers!$B$9:$H$69,7,0)</f>
        <v>0</v>
      </c>
      <c r="H62" s="15">
        <f>VLOOKUP(B62,[1]Brokers!$B$9:$W$69,20,0)</f>
        <v>0</v>
      </c>
      <c r="I62" s="15">
        <f>VLOOKUP(B62,[2]Brokers!$B$9:$R$69,17,0)</f>
        <v>0</v>
      </c>
      <c r="J62" s="15">
        <f>VLOOKUP(B62,[2]Brokers!$B$9:$M$69,12,0)</f>
        <v>0</v>
      </c>
      <c r="K62" s="15">
        <v>0</v>
      </c>
      <c r="L62" s="15">
        <f>K62+J62+I62+H62+G62</f>
        <v>0</v>
      </c>
      <c r="M62" s="30">
        <f>VLOOKUP(B62,[6]Sheet1!$B$16:$N$69,13,0)</f>
        <v>0</v>
      </c>
      <c r="N62" s="32">
        <f>M62/$M$70</f>
        <v>0</v>
      </c>
    </row>
    <row r="63" spans="1:15" x14ac:dyDescent="0.25">
      <c r="A63" s="11">
        <f t="shared" si="3"/>
        <v>48</v>
      </c>
      <c r="B63" s="12" t="s">
        <v>40</v>
      </c>
      <c r="C63" s="31" t="s">
        <v>119</v>
      </c>
      <c r="D63" s="13" t="s">
        <v>2</v>
      </c>
      <c r="E63" s="14"/>
      <c r="F63" s="14"/>
      <c r="G63" s="15">
        <f>VLOOKUP(B63,[5]Brokers!$B$9:$H$69,7,0)</f>
        <v>0</v>
      </c>
      <c r="H63" s="15">
        <f>VLOOKUP(B63,[1]Brokers!$B$9:$W$69,20,0)</f>
        <v>0</v>
      </c>
      <c r="I63" s="15">
        <f>VLOOKUP(B63,[2]Brokers!$B$9:$R$69,17,0)</f>
        <v>0</v>
      </c>
      <c r="J63" s="15">
        <f>VLOOKUP(B63,[2]Brokers!$B$9:$M$69,12,0)</f>
        <v>0</v>
      </c>
      <c r="K63" s="15">
        <v>0</v>
      </c>
      <c r="L63" s="15">
        <f>K63+J63+I63+H63+G63</f>
        <v>0</v>
      </c>
      <c r="M63" s="30">
        <f>VLOOKUP(B63,[6]Sheet1!$B$16:$N$69,13,0)</f>
        <v>0</v>
      </c>
      <c r="N63" s="32">
        <f>M63/$M$70</f>
        <v>0</v>
      </c>
    </row>
    <row r="64" spans="1:15" x14ac:dyDescent="0.25">
      <c r="A64" s="11">
        <f t="shared" si="3"/>
        <v>49</v>
      </c>
      <c r="B64" s="12" t="s">
        <v>27</v>
      </c>
      <c r="C64" s="31" t="s">
        <v>120</v>
      </c>
      <c r="D64" s="13" t="s">
        <v>2</v>
      </c>
      <c r="E64" s="14"/>
      <c r="F64" s="14"/>
      <c r="G64" s="15">
        <f>VLOOKUP(B64,[5]Brokers!$B$9:$H$69,7,0)</f>
        <v>0</v>
      </c>
      <c r="H64" s="15">
        <f>VLOOKUP(B64,[1]Brokers!$B$9:$W$69,20,0)</f>
        <v>0</v>
      </c>
      <c r="I64" s="15">
        <f>VLOOKUP(B64,[2]Brokers!$B$9:$R$69,17,0)</f>
        <v>0</v>
      </c>
      <c r="J64" s="15">
        <f>VLOOKUP(B64,[2]Brokers!$B$9:$M$69,12,0)</f>
        <v>0</v>
      </c>
      <c r="K64" s="15">
        <v>0</v>
      </c>
      <c r="L64" s="15">
        <f>K64+J64+I64+H64+G64</f>
        <v>0</v>
      </c>
      <c r="M64" s="30">
        <f>VLOOKUP(B64,[6]Sheet1!$B$16:$N$69,13,0)</f>
        <v>0</v>
      </c>
      <c r="N64" s="32">
        <f>M64/$M$70</f>
        <v>0</v>
      </c>
    </row>
    <row r="65" spans="1:15" x14ac:dyDescent="0.25">
      <c r="A65" s="11">
        <f t="shared" si="3"/>
        <v>50</v>
      </c>
      <c r="B65" s="12" t="s">
        <v>46</v>
      </c>
      <c r="C65" s="31" t="s">
        <v>46</v>
      </c>
      <c r="D65" s="13" t="s">
        <v>2</v>
      </c>
      <c r="E65" s="14"/>
      <c r="F65" s="14"/>
      <c r="G65" s="15">
        <f>VLOOKUP(B65,[5]Brokers!$B$9:$H$69,7,0)</f>
        <v>0</v>
      </c>
      <c r="H65" s="15">
        <f>VLOOKUP(B65,[1]Brokers!$B$9:$W$69,20,0)</f>
        <v>0</v>
      </c>
      <c r="I65" s="15">
        <f>VLOOKUP(B65,[3]Brokers!$B$9:$R$69,17,0)</f>
        <v>0</v>
      </c>
      <c r="J65" s="15">
        <f>VLOOKUP(B65,[4]Brokers!$B$9:$M$69,12,0)</f>
        <v>0</v>
      </c>
      <c r="K65" s="15">
        <v>0</v>
      </c>
      <c r="L65" s="15">
        <f>K65+J65+I65+H65+G65</f>
        <v>0</v>
      </c>
      <c r="M65" s="30">
        <f>VLOOKUP(B65,[6]Sheet1!$B$16:$N$69,13,0)</f>
        <v>0</v>
      </c>
      <c r="N65" s="32">
        <f>M65/$M$70</f>
        <v>0</v>
      </c>
    </row>
    <row r="66" spans="1:15" x14ac:dyDescent="0.25">
      <c r="A66" s="11">
        <f t="shared" si="3"/>
        <v>51</v>
      </c>
      <c r="B66" s="12" t="s">
        <v>48</v>
      </c>
      <c r="C66" s="31" t="s">
        <v>48</v>
      </c>
      <c r="D66" s="13" t="s">
        <v>2</v>
      </c>
      <c r="E66" s="14"/>
      <c r="F66" s="14"/>
      <c r="G66" s="15">
        <f>VLOOKUP(B66,[5]Brokers!$B$9:$H$69,7,0)</f>
        <v>0</v>
      </c>
      <c r="H66" s="15">
        <f>VLOOKUP(B66,[1]Brokers!$B$9:$W$69,20,0)</f>
        <v>0</v>
      </c>
      <c r="I66" s="15">
        <f>VLOOKUP(B66,[3]Brokers!$B$9:$R$69,17,0)</f>
        <v>0</v>
      </c>
      <c r="J66" s="15">
        <f>VLOOKUP(B66,[4]Brokers!$B$9:$M$69,12,0)</f>
        <v>0</v>
      </c>
      <c r="K66" s="15">
        <v>0</v>
      </c>
      <c r="L66" s="15">
        <f>K66+J66+I66+H66+G66</f>
        <v>0</v>
      </c>
      <c r="M66" s="30">
        <f>VLOOKUP(B66,[6]Sheet1!$B$16:$N$69,13,0)</f>
        <v>0</v>
      </c>
      <c r="N66" s="32">
        <f>M66/$M$70</f>
        <v>0</v>
      </c>
    </row>
    <row r="67" spans="1:15" x14ac:dyDescent="0.25">
      <c r="A67" s="11">
        <f t="shared" si="3"/>
        <v>52</v>
      </c>
      <c r="B67" s="12" t="s">
        <v>45</v>
      </c>
      <c r="C67" s="31" t="s">
        <v>121</v>
      </c>
      <c r="D67" s="13" t="s">
        <v>2</v>
      </c>
      <c r="E67" s="14" t="s">
        <v>2</v>
      </c>
      <c r="F67" s="14" t="s">
        <v>2</v>
      </c>
      <c r="G67" s="15">
        <f>VLOOKUP(B67,[5]Brokers!$B$9:$H$69,7,0)</f>
        <v>0</v>
      </c>
      <c r="H67" s="15">
        <f>VLOOKUP(B67,[1]Brokers!$B$9:$W$69,20,0)</f>
        <v>0</v>
      </c>
      <c r="I67" s="15">
        <f>VLOOKUP(B67,[3]Brokers!$B$9:$R$69,17,0)</f>
        <v>0</v>
      </c>
      <c r="J67" s="15">
        <f>VLOOKUP(B67,[4]Brokers!$B$9:$M$69,12,0)</f>
        <v>0</v>
      </c>
      <c r="K67" s="15">
        <v>0</v>
      </c>
      <c r="L67" s="15">
        <f>K67+J67+I67+H67+G67</f>
        <v>0</v>
      </c>
      <c r="M67" s="30">
        <f>VLOOKUP(B67,[6]Sheet1!$B$16:$N$69,13,0)</f>
        <v>0</v>
      </c>
      <c r="N67" s="32">
        <f>M67/$M$70</f>
        <v>0</v>
      </c>
    </row>
    <row r="68" spans="1:15" x14ac:dyDescent="0.25">
      <c r="A68" s="11">
        <f t="shared" si="3"/>
        <v>53</v>
      </c>
      <c r="B68" s="12" t="s">
        <v>31</v>
      </c>
      <c r="C68" s="31" t="s">
        <v>122</v>
      </c>
      <c r="D68" s="13" t="s">
        <v>2</v>
      </c>
      <c r="E68" s="14" t="s">
        <v>2</v>
      </c>
      <c r="F68" s="14"/>
      <c r="G68" s="15">
        <f>VLOOKUP(B68,[5]Brokers!$B$9:$H$69,7,0)</f>
        <v>0</v>
      </c>
      <c r="H68" s="15">
        <f>VLOOKUP(B68,[1]Brokers!$B$9:$W$69,20,0)</f>
        <v>0</v>
      </c>
      <c r="I68" s="15">
        <f>VLOOKUP(B68,[3]Brokers!$B$9:$R$69,17,0)</f>
        <v>0</v>
      </c>
      <c r="J68" s="15">
        <f>VLOOKUP(B68,[4]Brokers!$B$9:$M$69,12,0)</f>
        <v>0</v>
      </c>
      <c r="K68" s="15">
        <v>0</v>
      </c>
      <c r="L68" s="15">
        <f>K68+J68+I68+H68+G68</f>
        <v>0</v>
      </c>
      <c r="M68" s="30">
        <f>VLOOKUP(B68,[6]Sheet1!$B$16:$N$69,13,0)</f>
        <v>0</v>
      </c>
      <c r="N68" s="32">
        <f>M68/$M$70</f>
        <v>0</v>
      </c>
    </row>
    <row r="69" spans="1:15" x14ac:dyDescent="0.25">
      <c r="A69" s="11">
        <f t="shared" si="3"/>
        <v>54</v>
      </c>
      <c r="B69" s="12" t="s">
        <v>42</v>
      </c>
      <c r="C69" s="31" t="s">
        <v>123</v>
      </c>
      <c r="D69" s="13" t="s">
        <v>2</v>
      </c>
      <c r="E69" s="14"/>
      <c r="F69" s="14"/>
      <c r="G69" s="15">
        <f>VLOOKUP(B69,[5]Brokers!$B$9:$H$69,7,0)</f>
        <v>0</v>
      </c>
      <c r="H69" s="15">
        <f>VLOOKUP(B69,[1]Brokers!$B$9:$W$69,20,0)</f>
        <v>0</v>
      </c>
      <c r="I69" s="15">
        <f>VLOOKUP(B69,[3]Brokers!$B$9:$R$69,17,0)</f>
        <v>0</v>
      </c>
      <c r="J69" s="15">
        <f>VLOOKUP(B69,[4]Brokers!$B$9:$M$69,12,0)</f>
        <v>0</v>
      </c>
      <c r="K69" s="15">
        <v>0</v>
      </c>
      <c r="L69" s="15">
        <f>K69+J69+I69+H69+G69</f>
        <v>0</v>
      </c>
      <c r="M69" s="30">
        <f>VLOOKUP(B69,[6]Sheet1!$B$16:$N$69,13,0)</f>
        <v>0</v>
      </c>
      <c r="N69" s="32">
        <f>M69/$M$70</f>
        <v>0</v>
      </c>
    </row>
    <row r="70" spans="1:15" ht="16.5" customHeight="1" thickBot="1" x14ac:dyDescent="0.3">
      <c r="A70" s="36" t="s">
        <v>56</v>
      </c>
      <c r="B70" s="37"/>
      <c r="C70" s="38"/>
      <c r="D70" s="27">
        <f>COUNTA(D16:D69)</f>
        <v>54</v>
      </c>
      <c r="E70" s="27">
        <f>COUNTA(E16:E69)</f>
        <v>19</v>
      </c>
      <c r="F70" s="27">
        <f>COUNTA(F16:F69)</f>
        <v>13</v>
      </c>
      <c r="G70" s="33">
        <f t="shared" ref="G70:N70" si="4">SUM(G16:G69)</f>
        <v>3885956256.2599988</v>
      </c>
      <c r="H70" s="33">
        <f t="shared" si="4"/>
        <v>0</v>
      </c>
      <c r="I70" s="33">
        <f t="shared" si="4"/>
        <v>0</v>
      </c>
      <c r="J70" s="33">
        <f t="shared" si="4"/>
        <v>0</v>
      </c>
      <c r="K70" s="33">
        <f t="shared" si="4"/>
        <v>0</v>
      </c>
      <c r="L70" s="33">
        <f t="shared" si="4"/>
        <v>3885956256.2599988</v>
      </c>
      <c r="M70" s="33">
        <f t="shared" si="4"/>
        <v>12347806877.4</v>
      </c>
      <c r="N70" s="34">
        <f t="shared" si="4"/>
        <v>1.0000000000000002</v>
      </c>
      <c r="O70" s="18"/>
    </row>
    <row r="71" spans="1:15" x14ac:dyDescent="0.25">
      <c r="K71" s="19"/>
      <c r="L71" s="20"/>
      <c r="N71" s="19"/>
      <c r="O71" s="18"/>
    </row>
    <row r="72" spans="1:15" ht="27.6" customHeight="1" x14ac:dyDescent="0.25">
      <c r="B72" s="35" t="s">
        <v>57</v>
      </c>
      <c r="C72" s="35"/>
      <c r="D72" s="25"/>
      <c r="E72" s="25"/>
      <c r="F72" s="25"/>
      <c r="H72" s="21"/>
      <c r="K72" s="19"/>
      <c r="L72" s="19"/>
      <c r="O72" s="18"/>
    </row>
    <row r="73" spans="1:15" ht="27.6" customHeight="1" x14ac:dyDescent="0.25">
      <c r="C73" s="26"/>
      <c r="D73" s="26"/>
      <c r="E73" s="26"/>
      <c r="F73" s="26"/>
      <c r="O73" s="18"/>
    </row>
    <row r="74" spans="1:15" x14ac:dyDescent="0.25">
      <c r="O74" s="18"/>
    </row>
    <row r="75" spans="1:15" x14ac:dyDescent="0.25">
      <c r="O75" s="18"/>
    </row>
  </sheetData>
  <autoFilter ref="E15:F70"/>
  <sortState ref="B17:N69">
    <sortCondition descending="1" ref="N69"/>
  </sortState>
  <mergeCells count="16">
    <mergeCell ref="B72:C72"/>
    <mergeCell ref="A70:C70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2020-03-11T07:48:59Z</cp:lastPrinted>
  <dcterms:created xsi:type="dcterms:W3CDTF">2017-06-09T07:51:20Z</dcterms:created>
  <dcterms:modified xsi:type="dcterms:W3CDTF">2020-03-11T07:58:37Z</dcterms:modified>
</cp:coreProperties>
</file>