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20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Sheet1!$E$15:$F$70</definedName>
    <definedName name="_xlnm.Print_Area" localSheetId="0">Sheet1!$A$1:$N$73</definedName>
  </definedNames>
  <calcPr calcId="152511"/>
</workbook>
</file>

<file path=xl/calcChain.xml><?xml version="1.0" encoding="utf-8"?>
<calcChain xmlns="http://schemas.openxmlformats.org/spreadsheetml/2006/main">
  <c r="M18" i="1" l="1"/>
  <c r="M17" i="1"/>
  <c r="M20" i="1"/>
  <c r="M22" i="1"/>
  <c r="M23" i="1"/>
  <c r="M24" i="1"/>
  <c r="M25" i="1"/>
  <c r="M26" i="1"/>
  <c r="M29" i="1"/>
  <c r="M19" i="1"/>
  <c r="M27" i="1"/>
  <c r="M30" i="1"/>
  <c r="M35" i="1"/>
  <c r="M33" i="1"/>
  <c r="M40" i="1"/>
  <c r="M36" i="1"/>
  <c r="M38" i="1"/>
  <c r="M43" i="1"/>
  <c r="M39" i="1"/>
  <c r="M37" i="1"/>
  <c r="M34" i="1"/>
  <c r="M44" i="1"/>
  <c r="M46" i="1"/>
  <c r="M45" i="1"/>
  <c r="M48" i="1"/>
  <c r="M47" i="1"/>
  <c r="M52" i="1"/>
  <c r="M32" i="1"/>
  <c r="M50" i="1"/>
  <c r="M31" i="1"/>
  <c r="M53" i="1"/>
  <c r="M49" i="1"/>
  <c r="M54" i="1"/>
  <c r="M51" i="1"/>
  <c r="M41" i="1"/>
  <c r="M56" i="1"/>
  <c r="M42" i="1"/>
  <c r="M57" i="1"/>
  <c r="M21" i="1"/>
  <c r="M55" i="1"/>
  <c r="M60" i="1"/>
  <c r="M59" i="1"/>
  <c r="M62" i="1"/>
  <c r="M61" i="1"/>
  <c r="M63" i="1"/>
  <c r="M58" i="1"/>
  <c r="M64" i="1"/>
  <c r="M65" i="1"/>
  <c r="M66" i="1"/>
  <c r="M67" i="1"/>
  <c r="M28" i="1"/>
  <c r="M68" i="1"/>
  <c r="M69" i="1"/>
  <c r="M16" i="1"/>
  <c r="G18" i="1"/>
  <c r="G17" i="1"/>
  <c r="G20" i="1"/>
  <c r="G22" i="1"/>
  <c r="G23" i="1"/>
  <c r="G24" i="1"/>
  <c r="G25" i="1"/>
  <c r="G26" i="1"/>
  <c r="G29" i="1"/>
  <c r="G19" i="1"/>
  <c r="G27" i="1"/>
  <c r="G30" i="1"/>
  <c r="G35" i="1"/>
  <c r="G33" i="1"/>
  <c r="G40" i="1"/>
  <c r="G36" i="1"/>
  <c r="G38" i="1"/>
  <c r="G43" i="1"/>
  <c r="G39" i="1"/>
  <c r="G37" i="1"/>
  <c r="G34" i="1"/>
  <c r="G44" i="1"/>
  <c r="G46" i="1"/>
  <c r="G45" i="1"/>
  <c r="G48" i="1"/>
  <c r="G47" i="1"/>
  <c r="G52" i="1"/>
  <c r="G32" i="1"/>
  <c r="G50" i="1"/>
  <c r="G31" i="1"/>
  <c r="G53" i="1"/>
  <c r="G49" i="1"/>
  <c r="G54" i="1"/>
  <c r="G51" i="1"/>
  <c r="G41" i="1"/>
  <c r="G56" i="1"/>
  <c r="G42" i="1"/>
  <c r="G57" i="1"/>
  <c r="G21" i="1"/>
  <c r="G55" i="1"/>
  <c r="G60" i="1"/>
  <c r="G59" i="1"/>
  <c r="G62" i="1"/>
  <c r="G61" i="1"/>
  <c r="G63" i="1"/>
  <c r="G58" i="1"/>
  <c r="G64" i="1"/>
  <c r="G65" i="1"/>
  <c r="G66" i="1"/>
  <c r="G67" i="1"/>
  <c r="G28" i="1"/>
  <c r="G68" i="1"/>
  <c r="G69" i="1"/>
  <c r="G16" i="1"/>
  <c r="L62" i="1" l="1"/>
  <c r="L61" i="1"/>
  <c r="H24" i="1" l="1"/>
  <c r="H19" i="1"/>
  <c r="H17" i="1"/>
  <c r="H22" i="1"/>
  <c r="H18" i="1"/>
  <c r="H16" i="1"/>
  <c r="H25" i="1"/>
  <c r="H47" i="1"/>
  <c r="H23" i="1"/>
  <c r="H27" i="1"/>
  <c r="H38" i="1"/>
  <c r="H30" i="1"/>
  <c r="H26" i="1"/>
  <c r="H32" i="1"/>
  <c r="H35" i="1"/>
  <c r="H45" i="1"/>
  <c r="H33" i="1"/>
  <c r="H44" i="1"/>
  <c r="H34" i="1"/>
  <c r="H31" i="1"/>
  <c r="H37" i="1"/>
  <c r="H39" i="1"/>
  <c r="H46" i="1"/>
  <c r="H42" i="1"/>
  <c r="H29" i="1"/>
  <c r="H43" i="1"/>
  <c r="H49" i="1"/>
  <c r="H60" i="1"/>
  <c r="H52" i="1"/>
  <c r="H55" i="1"/>
  <c r="H53" i="1"/>
  <c r="H59" i="1"/>
  <c r="H48" i="1"/>
  <c r="H63" i="1"/>
  <c r="H36" i="1"/>
  <c r="H51" i="1"/>
  <c r="H54" i="1"/>
  <c r="H58" i="1"/>
  <c r="H64" i="1"/>
  <c r="H21" i="1"/>
  <c r="H56" i="1"/>
  <c r="H41" i="1"/>
  <c r="H65" i="1"/>
  <c r="H50" i="1"/>
  <c r="H66" i="1"/>
  <c r="H57" i="1"/>
  <c r="H67" i="1"/>
  <c r="H28" i="1"/>
  <c r="H40" i="1"/>
  <c r="H68" i="1"/>
  <c r="H69" i="1"/>
  <c r="H20" i="1"/>
  <c r="J24" i="1" l="1"/>
  <c r="J19" i="1"/>
  <c r="J17" i="1"/>
  <c r="J22" i="1"/>
  <c r="J18" i="1"/>
  <c r="J16" i="1"/>
  <c r="J25" i="1"/>
  <c r="J47" i="1"/>
  <c r="J23" i="1"/>
  <c r="J27" i="1"/>
  <c r="J38" i="1"/>
  <c r="J30" i="1"/>
  <c r="J26" i="1"/>
  <c r="J32" i="1"/>
  <c r="J35" i="1"/>
  <c r="J45" i="1"/>
  <c r="J33" i="1"/>
  <c r="J44" i="1"/>
  <c r="J34" i="1"/>
  <c r="J31" i="1"/>
  <c r="J37" i="1"/>
  <c r="J39" i="1"/>
  <c r="J46" i="1"/>
  <c r="J42" i="1"/>
  <c r="J29" i="1"/>
  <c r="J43" i="1"/>
  <c r="J49" i="1"/>
  <c r="J60" i="1"/>
  <c r="J52" i="1"/>
  <c r="J55" i="1"/>
  <c r="J53" i="1"/>
  <c r="J59" i="1"/>
  <c r="J48" i="1"/>
  <c r="J63" i="1"/>
  <c r="J36" i="1"/>
  <c r="J51" i="1"/>
  <c r="J54" i="1"/>
  <c r="J58" i="1"/>
  <c r="J64" i="1"/>
  <c r="J21" i="1"/>
  <c r="J56" i="1"/>
  <c r="J41" i="1"/>
  <c r="J65" i="1"/>
  <c r="J20" i="1"/>
  <c r="I24" i="1"/>
  <c r="I19" i="1"/>
  <c r="I17" i="1"/>
  <c r="I22" i="1"/>
  <c r="I18" i="1"/>
  <c r="I16" i="1"/>
  <c r="I25" i="1"/>
  <c r="I47" i="1"/>
  <c r="I23" i="1"/>
  <c r="I27" i="1"/>
  <c r="I38" i="1"/>
  <c r="I30" i="1"/>
  <c r="I26" i="1"/>
  <c r="I32" i="1"/>
  <c r="I35" i="1"/>
  <c r="I45" i="1"/>
  <c r="I33" i="1"/>
  <c r="I44" i="1"/>
  <c r="I34" i="1"/>
  <c r="I31" i="1"/>
  <c r="I37" i="1"/>
  <c r="I39" i="1"/>
  <c r="I46" i="1"/>
  <c r="I42" i="1"/>
  <c r="I29" i="1"/>
  <c r="I43" i="1"/>
  <c r="I49" i="1"/>
  <c r="I60" i="1"/>
  <c r="I52" i="1"/>
  <c r="I55" i="1"/>
  <c r="I53" i="1"/>
  <c r="I59" i="1"/>
  <c r="I48" i="1"/>
  <c r="I63" i="1"/>
  <c r="I36" i="1"/>
  <c r="I51" i="1"/>
  <c r="I54" i="1"/>
  <c r="I58" i="1"/>
  <c r="I64" i="1"/>
  <c r="I21" i="1"/>
  <c r="I56" i="1"/>
  <c r="I41" i="1"/>
  <c r="I65" i="1"/>
  <c r="I20" i="1"/>
  <c r="L65" i="1" l="1"/>
  <c r="L50" i="1"/>
  <c r="J66" i="1" l="1"/>
  <c r="J57" i="1"/>
  <c r="J67" i="1"/>
  <c r="J28" i="1"/>
  <c r="J40" i="1"/>
  <c r="J68" i="1"/>
  <c r="J69" i="1"/>
  <c r="I66" i="1" l="1"/>
  <c r="L66" i="1" s="1"/>
  <c r="I57" i="1"/>
  <c r="I28" i="1"/>
  <c r="L28" i="1" s="1"/>
  <c r="I40" i="1"/>
  <c r="L40" i="1" s="1"/>
  <c r="I68" i="1"/>
  <c r="L68" i="1" s="1"/>
  <c r="I69" i="1"/>
  <c r="L69" i="1" s="1"/>
  <c r="I67" i="1"/>
  <c r="L67" i="1" s="1"/>
  <c r="K70" i="1" l="1"/>
  <c r="F70" i="1"/>
  <c r="E70" i="1"/>
  <c r="D70" i="1"/>
  <c r="J70" i="1"/>
  <c r="H70" i="1" l="1"/>
  <c r="G70" i="1"/>
  <c r="L17" i="1"/>
  <c r="L16" i="1"/>
  <c r="L22" i="1"/>
  <c r="L25" i="1"/>
  <c r="L24" i="1"/>
  <c r="L23" i="1"/>
  <c r="L47" i="1"/>
  <c r="L26" i="1"/>
  <c r="L30" i="1"/>
  <c r="L18" i="1"/>
  <c r="L27" i="1"/>
  <c r="L45" i="1"/>
  <c r="L44" i="1"/>
  <c r="L46" i="1"/>
  <c r="L37" i="1"/>
  <c r="L43" i="1"/>
  <c r="L31" i="1"/>
  <c r="L34" i="1"/>
  <c r="L33" i="1"/>
  <c r="L42" i="1"/>
  <c r="L29" i="1"/>
  <c r="L52" i="1"/>
  <c r="L53" i="1"/>
  <c r="L58" i="1"/>
  <c r="L36" i="1"/>
  <c r="L39" i="1"/>
  <c r="L49" i="1"/>
  <c r="L59" i="1"/>
  <c r="L35" i="1"/>
  <c r="L32" i="1"/>
  <c r="L54" i="1"/>
  <c r="L38" i="1"/>
  <c r="L51" i="1"/>
  <c r="L64" i="1"/>
  <c r="L63" i="1"/>
  <c r="L21" i="1"/>
  <c r="L56" i="1"/>
  <c r="L57" i="1"/>
  <c r="L60" i="1"/>
  <c r="L48" i="1"/>
  <c r="L55" i="1"/>
  <c r="L41" i="1"/>
  <c r="L19" i="1"/>
  <c r="L20" i="1"/>
  <c r="I70" i="1"/>
  <c r="L70" i="1" l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M70" i="1" l="1"/>
  <c r="N62" i="1" s="1"/>
  <c r="N37" i="1" l="1"/>
  <c r="N61" i="1"/>
  <c r="N26" i="1"/>
  <c r="N18" i="1"/>
  <c r="N16" i="1"/>
  <c r="N56" i="1"/>
  <c r="N35" i="1"/>
  <c r="N23" i="1"/>
  <c r="N34" i="1"/>
  <c r="N24" i="1"/>
  <c r="N57" i="1"/>
  <c r="N40" i="1"/>
  <c r="N30" i="1"/>
  <c r="N55" i="1"/>
  <c r="N65" i="1"/>
  <c r="N59" i="1"/>
  <c r="N46" i="1"/>
  <c r="N66" i="1"/>
  <c r="N19" i="1"/>
  <c r="N49" i="1"/>
  <c r="N60" i="1"/>
  <c r="N36" i="1"/>
  <c r="N20" i="1"/>
  <c r="N33" i="1"/>
  <c r="N67" i="1"/>
  <c r="N38" i="1"/>
  <c r="N28" i="1"/>
  <c r="N63" i="1"/>
  <c r="N45" i="1"/>
  <c r="N31" i="1"/>
  <c r="N39" i="1"/>
  <c r="N54" i="1"/>
  <c r="N48" i="1"/>
  <c r="N32" i="1"/>
  <c r="N58" i="1"/>
  <c r="N52" i="1"/>
  <c r="N17" i="1"/>
  <c r="N42" i="1"/>
  <c r="N64" i="1"/>
  <c r="N53" i="1"/>
  <c r="N47" i="1"/>
  <c r="N27" i="1"/>
  <c r="N29" i="1"/>
  <c r="N43" i="1"/>
  <c r="N68" i="1"/>
  <c r="N41" i="1"/>
  <c r="N21" i="1"/>
  <c r="N22" i="1"/>
  <c r="N44" i="1"/>
  <c r="N51" i="1"/>
  <c r="N69" i="1"/>
  <c r="N25" i="1"/>
  <c r="N50" i="1"/>
  <c r="N70" i="1" l="1"/>
</calcChain>
</file>

<file path=xl/sharedStrings.xml><?xml version="1.0" encoding="utf-8"?>
<sst xmlns="http://schemas.openxmlformats.org/spreadsheetml/2006/main" count="216" uniqueCount="124">
  <si>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</si>
  <si>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</si>
  <si>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</si>
  <si>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</si>
  <si>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</si>
  <si>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</si>
  <si>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</si>
  <si>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</si>
  <si>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</si>
  <si>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</si>
  <si>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</si>
  <si>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</si>
  <si>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</si>
  <si>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</si>
  <si>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</si>
  <si>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</si>
  <si>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</si>
  <si>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</si>
  <si>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</si>
  <si>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</si>
  <si>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</si>
  <si>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</si>
  <si>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</si>
  <si>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</si>
  <si>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</si>
  <si>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</si>
  <si>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</si>
  <si>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</si>
  <si>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</si>
  <si>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</si>
  <si>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</si>
  <si>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</si>
  <si>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</si>
  <si>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</si>
  <si>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</si>
  <si>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</si>
  <si>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</si>
  <si>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</si>
  <si>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</si>
  <si>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</si>
  <si>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</si>
  <si>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</si>
  <si>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</si>
  <si>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</si>
  <si>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</si>
  <si>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</si>
  <si>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</si>
  <si>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</si>
  <si>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</si>
  <si>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</si>
  <si>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</si>
  <si>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</si>
  <si>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</si>
  <si>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</si>
  <si>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</si>
  <si>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</si>
  <si>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</si>
  <si>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</si>
  <si>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</si>
  <si>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</si>
  <si>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</si>
  <si>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</si>
  <si>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</si>
  <si>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</si>
  <si>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</si>
  <si>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</si>
  <si>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</si>
  <si>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</si>
  <si>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</si>
  <si>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</si>
  <si>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DOMI</t>
  </si>
  <si>
    <t>DOMIXSEC</t>
  </si>
  <si>
    <t>MONGOL KHUVITSAA</t>
  </si>
  <si>
    <t>Trading value in 2020</t>
  </si>
  <si>
    <t>RISM</t>
  </si>
  <si>
    <t>RHINOS INVESTMENT</t>
  </si>
  <si>
    <t>MOHU</t>
  </si>
  <si>
    <t>ARD SECURITIES</t>
  </si>
  <si>
    <t>ARD CAPITAL GROUP</t>
  </si>
  <si>
    <t>BDSEC</t>
  </si>
  <si>
    <t>GOLOMT CAPITAL</t>
  </si>
  <si>
    <t>MIRAE ASSET SECURITIES MONGOLIA</t>
  </si>
  <si>
    <t>STANDART INVESTMENT</t>
  </si>
  <si>
    <t>TDB CAPITAL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</si>
  <si>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</si>
  <si>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</si>
  <si>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</si>
  <si>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</si>
  <si>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</si>
  <si>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</si>
  <si>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</si>
  <si>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</si>
  <si>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</si>
  <si>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</si>
  <si>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</si>
  <si>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</si>
  <si>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>DELGERKHANGAI SECURITIES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</si>
  <si>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</si>
  <si>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</si>
  <si>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</si>
  <si>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</si>
  <si>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</si>
  <si>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</si>
  <si>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</si>
  <si>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</si>
  <si>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</si>
  <si>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</si>
  <si>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</si>
  <si>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</si>
  <si>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</si>
  <si>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</si>
  <si>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</si>
  <si>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ASIA PACIFIC SECURITIES</t>
  </si>
  <si>
    <t>EURASIA CAPITAL HOLDING</t>
  </si>
  <si>
    <t>GENDEX</t>
  </si>
  <si>
    <t>ALTAN KHOROMSOG</t>
  </si>
  <si>
    <t>ARGAI BEST</t>
  </si>
  <si>
    <t>BLUESKY SECURITIES</t>
  </si>
  <si>
    <t>BLACKSTONE INTERNATIONAL</t>
  </si>
  <si>
    <t>SG CAPITAL</t>
  </si>
  <si>
    <t>CAPITAL MARKET CORPORATION</t>
  </si>
  <si>
    <t>ACE AND T CAPITAL</t>
  </si>
  <si>
    <t>Trading value of March</t>
  </si>
  <si>
    <t>As of March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</si>
</sst>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embers/&#1040;&#1088;&#1080;&#1083;&#1078;&#1072;&#1072;&#1085;&#1099;%20&#1090;&#1072;&#1081;&#1083;&#1072;&#1085;/2019/Mnth1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nth20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3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1002</v>
          </cell>
          <cell r="E11">
            <v>670000</v>
          </cell>
          <cell r="F11">
            <v>17</v>
          </cell>
          <cell r="G11">
            <v>253300</v>
          </cell>
          <cell r="H11">
            <v>923300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1019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588983</v>
          </cell>
          <cell r="E12">
            <v>88612236.950000003</v>
          </cell>
          <cell r="F12">
            <v>211311</v>
          </cell>
          <cell r="G12">
            <v>23531284.469999999</v>
          </cell>
          <cell r="H12">
            <v>112143521.42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800294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7670</v>
          </cell>
          <cell r="G14">
            <v>13773081.52</v>
          </cell>
          <cell r="H14">
            <v>13773081.52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7670</v>
          </cell>
        </row>
        <row r="15">
          <cell r="B15" t="str">
            <v>BDSC</v>
          </cell>
          <cell r="C15" t="str">
            <v>БиДиСек ХК</v>
          </cell>
          <cell r="D15">
            <v>1061128</v>
          </cell>
          <cell r="E15">
            <v>119421012.44</v>
          </cell>
          <cell r="F15">
            <v>178823</v>
          </cell>
          <cell r="G15">
            <v>102091597.03</v>
          </cell>
          <cell r="H15">
            <v>221512609.47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1239951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6425</v>
          </cell>
          <cell r="E18">
            <v>16546370</v>
          </cell>
          <cell r="F18">
            <v>142590</v>
          </cell>
          <cell r="G18">
            <v>11883250</v>
          </cell>
          <cell r="H18">
            <v>28429620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149015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10</v>
          </cell>
          <cell r="E20">
            <v>2120</v>
          </cell>
          <cell r="F20">
            <v>16861</v>
          </cell>
          <cell r="G20">
            <v>3081665</v>
          </cell>
          <cell r="H20">
            <v>3083785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16871</v>
          </cell>
        </row>
        <row r="21">
          <cell r="B21" t="str">
            <v>BUMB</v>
          </cell>
          <cell r="C21" t="str">
            <v>Бумбат-Алтай ХХК</v>
          </cell>
          <cell r="D21">
            <v>254583</v>
          </cell>
          <cell r="E21">
            <v>86797949.040000007</v>
          </cell>
          <cell r="F21">
            <v>186480</v>
          </cell>
          <cell r="G21">
            <v>43464177.670000002</v>
          </cell>
          <cell r="H21">
            <v>130262126.71000001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441063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5990761</v>
          </cell>
          <cell r="E22">
            <v>277801446.30000001</v>
          </cell>
          <cell r="F22">
            <v>6052013</v>
          </cell>
          <cell r="G22">
            <v>290597140.89999998</v>
          </cell>
          <cell r="H22">
            <v>568398587.20000005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12042774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27614</v>
          </cell>
          <cell r="E24">
            <v>8749174.8000000007</v>
          </cell>
          <cell r="F24">
            <v>10415</v>
          </cell>
          <cell r="G24">
            <v>1178717.5</v>
          </cell>
          <cell r="H24">
            <v>9927892.3000000007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38029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2158</v>
          </cell>
          <cell r="E26">
            <v>15284695.029999999</v>
          </cell>
          <cell r="F26">
            <v>3392</v>
          </cell>
          <cell r="G26">
            <v>15243960</v>
          </cell>
          <cell r="H26">
            <v>30528655.030000001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5550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7290</v>
          </cell>
          <cell r="E28">
            <v>5042909.4400000004</v>
          </cell>
          <cell r="F28">
            <v>23522</v>
          </cell>
          <cell r="G28">
            <v>2611942</v>
          </cell>
          <cell r="H28">
            <v>7654851.4400000004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30812</v>
          </cell>
        </row>
        <row r="29">
          <cell r="B29" t="str">
            <v>DRBR</v>
          </cell>
          <cell r="C29" t="str">
            <v>Дархан брокер ХХК</v>
          </cell>
          <cell r="D29">
            <v>8229</v>
          </cell>
          <cell r="E29">
            <v>2327345</v>
          </cell>
          <cell r="F29">
            <v>21429</v>
          </cell>
          <cell r="G29">
            <v>4372004.42</v>
          </cell>
          <cell r="H29">
            <v>6699349.4199999999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29658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8147</v>
          </cell>
          <cell r="G30">
            <v>1452415</v>
          </cell>
          <cell r="H30">
            <v>1452415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8147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47428</v>
          </cell>
          <cell r="E34">
            <v>11625065.41</v>
          </cell>
          <cell r="F34">
            <v>447115</v>
          </cell>
          <cell r="G34">
            <v>31857060.800000001</v>
          </cell>
          <cell r="H34">
            <v>43482126.210000001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494543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1246</v>
          </cell>
          <cell r="E35">
            <v>359000</v>
          </cell>
          <cell r="F35">
            <v>500</v>
          </cell>
          <cell r="G35">
            <v>307000</v>
          </cell>
          <cell r="H35">
            <v>666000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1746</v>
          </cell>
        </row>
        <row r="36">
          <cell r="B36" t="str">
            <v>GDSC</v>
          </cell>
          <cell r="C36" t="str">
            <v>Гүүдсек ХХК</v>
          </cell>
          <cell r="D36">
            <v>43159</v>
          </cell>
          <cell r="E36">
            <v>2961873</v>
          </cell>
          <cell r="F36">
            <v>19542</v>
          </cell>
          <cell r="G36">
            <v>5866514</v>
          </cell>
          <cell r="H36">
            <v>8828387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62701</v>
          </cell>
        </row>
        <row r="37">
          <cell r="B37" t="str">
            <v>GLMT</v>
          </cell>
          <cell r="C37" t="str">
            <v>Голомт Капитал ХХК</v>
          </cell>
          <cell r="D37">
            <v>488843</v>
          </cell>
          <cell r="E37">
            <v>69029773.709999993</v>
          </cell>
          <cell r="F37">
            <v>777154</v>
          </cell>
          <cell r="G37">
            <v>141793892.36000001</v>
          </cell>
          <cell r="H37">
            <v>210823666.06999999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1265997</v>
          </cell>
        </row>
        <row r="38">
          <cell r="B38" t="str">
            <v>GNDX</v>
          </cell>
          <cell r="C38" t="str">
            <v>Гендекс ХХК</v>
          </cell>
          <cell r="D38">
            <v>2</v>
          </cell>
          <cell r="E38">
            <v>1229</v>
          </cell>
          <cell r="F38">
            <v>3576</v>
          </cell>
          <cell r="G38">
            <v>279057.75</v>
          </cell>
          <cell r="H38">
            <v>280286.75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3578</v>
          </cell>
        </row>
        <row r="39">
          <cell r="B39" t="str">
            <v>HUN</v>
          </cell>
          <cell r="C39" t="str">
            <v>Хүннү Эмпайр ХХК</v>
          </cell>
          <cell r="D39">
            <v>11045</v>
          </cell>
          <cell r="E39">
            <v>4105018.46</v>
          </cell>
          <cell r="F39">
            <v>1551</v>
          </cell>
          <cell r="G39">
            <v>389003</v>
          </cell>
          <cell r="H39">
            <v>4494021.46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12596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1191</v>
          </cell>
          <cell r="E40">
            <v>3156144</v>
          </cell>
          <cell r="F40">
            <v>23203</v>
          </cell>
          <cell r="G40">
            <v>59320310</v>
          </cell>
          <cell r="H40">
            <v>62476454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24394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1712</v>
          </cell>
          <cell r="E42">
            <v>11086770</v>
          </cell>
          <cell r="F42">
            <v>0</v>
          </cell>
          <cell r="G42">
            <v>0</v>
          </cell>
          <cell r="H42">
            <v>11086770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1712</v>
          </cell>
        </row>
        <row r="43">
          <cell r="B43" t="str">
            <v>MERG</v>
          </cell>
          <cell r="C43" t="str">
            <v>Мэргэн санаа ХХК</v>
          </cell>
          <cell r="D43">
            <v>50</v>
          </cell>
          <cell r="E43">
            <v>40980</v>
          </cell>
          <cell r="F43">
            <v>15775</v>
          </cell>
          <cell r="G43">
            <v>8954013.6999999993</v>
          </cell>
          <cell r="H43">
            <v>8994993.6999999993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15825</v>
          </cell>
        </row>
        <row r="44">
          <cell r="B44" t="str">
            <v>MIBG</v>
          </cell>
          <cell r="C44" t="str">
            <v>Эм Ай Би Жи ХХК</v>
          </cell>
          <cell r="D44">
            <v>289</v>
          </cell>
          <cell r="E44">
            <v>3260165</v>
          </cell>
          <cell r="F44">
            <v>50027</v>
          </cell>
          <cell r="G44">
            <v>4418926</v>
          </cell>
          <cell r="H44">
            <v>7679091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50316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4687917</v>
          </cell>
          <cell r="E46">
            <v>3188071935.4200001</v>
          </cell>
          <cell r="F46">
            <v>4675591</v>
          </cell>
          <cell r="G46">
            <v>3180679051.79</v>
          </cell>
          <cell r="H46">
            <v>6368750987.21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9363508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33434</v>
          </cell>
          <cell r="E47">
            <v>20662912.690000001</v>
          </cell>
          <cell r="F47">
            <v>0</v>
          </cell>
          <cell r="G47">
            <v>0</v>
          </cell>
          <cell r="H47">
            <v>20662912.690000001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33434</v>
          </cell>
        </row>
        <row r="48">
          <cell r="B48" t="str">
            <v>MSDQ</v>
          </cell>
          <cell r="C48" t="str">
            <v>Масдак ХХК</v>
          </cell>
          <cell r="D48">
            <v>1380</v>
          </cell>
          <cell r="E48">
            <v>1888725</v>
          </cell>
          <cell r="F48">
            <v>31759</v>
          </cell>
          <cell r="G48">
            <v>9979272.8000000007</v>
          </cell>
          <cell r="H48">
            <v>11867997.800000001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33139</v>
          </cell>
        </row>
        <row r="49">
          <cell r="B49" t="str">
            <v>MSEC</v>
          </cell>
          <cell r="C49" t="str">
            <v>Монсек ХХК</v>
          </cell>
          <cell r="D49">
            <v>41417</v>
          </cell>
          <cell r="E49">
            <v>8086113.5999999996</v>
          </cell>
          <cell r="F49">
            <v>30549</v>
          </cell>
          <cell r="G49">
            <v>6751301.5199999996</v>
          </cell>
          <cell r="H49">
            <v>14837415.119999999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71966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44680</v>
          </cell>
          <cell r="E50">
            <v>27604292.579999998</v>
          </cell>
          <cell r="F50">
            <v>148482</v>
          </cell>
          <cell r="G50">
            <v>18844676.399999999</v>
          </cell>
          <cell r="H50">
            <v>46448968.979999997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193162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6820</v>
          </cell>
          <cell r="E51">
            <v>386527.79</v>
          </cell>
          <cell r="F51">
            <v>0</v>
          </cell>
          <cell r="G51">
            <v>0</v>
          </cell>
          <cell r="H51">
            <v>386527.79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6820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7227</v>
          </cell>
          <cell r="E53">
            <v>3220212</v>
          </cell>
          <cell r="F53">
            <v>7417</v>
          </cell>
          <cell r="G53">
            <v>2633437</v>
          </cell>
          <cell r="H53">
            <v>5853649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14644</v>
          </cell>
        </row>
        <row r="54">
          <cell r="B54" t="str">
            <v>SECP</v>
          </cell>
          <cell r="C54" t="str">
            <v>СИКАП</v>
          </cell>
          <cell r="D54">
            <v>450173</v>
          </cell>
          <cell r="E54">
            <v>31452481.199999999</v>
          </cell>
          <cell r="F54">
            <v>345</v>
          </cell>
          <cell r="G54">
            <v>72967.5</v>
          </cell>
          <cell r="H54">
            <v>31525448.699999999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450518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10924</v>
          </cell>
          <cell r="G56">
            <v>5011965.2</v>
          </cell>
          <cell r="H56">
            <v>5011965.2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10924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382535</v>
          </cell>
          <cell r="E57">
            <v>74681978.230000004</v>
          </cell>
          <cell r="F57">
            <v>787282</v>
          </cell>
          <cell r="G57">
            <v>66810121.189999998</v>
          </cell>
          <cell r="H57">
            <v>141492099.42000002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1169817</v>
          </cell>
        </row>
        <row r="58">
          <cell r="B58" t="str">
            <v>TABO</v>
          </cell>
          <cell r="C58" t="str">
            <v>Таван богд ХХК</v>
          </cell>
          <cell r="D58">
            <v>19</v>
          </cell>
          <cell r="E58">
            <v>228190</v>
          </cell>
          <cell r="F58">
            <v>33200</v>
          </cell>
          <cell r="G58">
            <v>8609365.3399999999</v>
          </cell>
          <cell r="H58">
            <v>8837555.3399999999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33219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38285</v>
          </cell>
          <cell r="E59">
            <v>27951950.370000001</v>
          </cell>
          <cell r="F59">
            <v>45468</v>
          </cell>
          <cell r="G59">
            <v>38821489.420000002</v>
          </cell>
          <cell r="H59">
            <v>66773439.790000007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83753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287241</v>
          </cell>
          <cell r="E60">
            <v>82132490.829999998</v>
          </cell>
          <cell r="F60">
            <v>587287</v>
          </cell>
          <cell r="G60">
            <v>89241772.010000005</v>
          </cell>
          <cell r="H60">
            <v>171374262.84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874528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9562</v>
          </cell>
          <cell r="E61">
            <v>2213101.85</v>
          </cell>
          <cell r="F61">
            <v>4057</v>
          </cell>
          <cell r="G61">
            <v>1790494.7</v>
          </cell>
          <cell r="H61">
            <v>4003596.55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13619</v>
          </cell>
        </row>
        <row r="62">
          <cell r="B62" t="str">
            <v>TTOL</v>
          </cell>
          <cell r="C62" t="str">
            <v>Апекс Капитал ҮЦК</v>
          </cell>
          <cell r="D62">
            <v>187747</v>
          </cell>
          <cell r="E62">
            <v>20767794.82</v>
          </cell>
          <cell r="F62">
            <v>125848</v>
          </cell>
          <cell r="G62">
            <v>15964347.789999999</v>
          </cell>
          <cell r="H62">
            <v>36732142.609999999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313595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9208</v>
          </cell>
          <cell r="E63">
            <v>1266679.1000000001</v>
          </cell>
          <cell r="F63">
            <v>21250</v>
          </cell>
          <cell r="G63">
            <v>10727606.859999999</v>
          </cell>
          <cell r="H63">
            <v>11994285.959999999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30458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443</v>
          </cell>
          <cell r="E65">
            <v>273961.5</v>
          </cell>
          <cell r="F65">
            <v>0</v>
          </cell>
          <cell r="G65">
            <v>0</v>
          </cell>
          <cell r="H65">
            <v>273961.5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443</v>
          </cell>
        </row>
        <row r="66">
          <cell r="B66" t="str">
            <v>ZRGD</v>
          </cell>
          <cell r="C66" t="str">
            <v>Зэргэд ХХК</v>
          </cell>
          <cell r="D66">
            <v>17300</v>
          </cell>
          <cell r="E66">
            <v>13154686.01</v>
          </cell>
          <cell r="F66">
            <v>37964</v>
          </cell>
          <cell r="G66">
            <v>8267127.9299999997</v>
          </cell>
          <cell r="H66">
            <v>21421813.939999998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55264</v>
          </cell>
        </row>
        <row r="67">
          <cell r="B67" t="str">
            <v>нийт</v>
          </cell>
          <cell r="C67">
            <v>0</v>
          </cell>
          <cell r="D67">
            <v>14748536</v>
          </cell>
          <cell r="E67">
            <v>4230925310.5699997</v>
          </cell>
          <cell r="F67">
            <v>14748536</v>
          </cell>
          <cell r="G67">
            <v>4230925310.5700002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29497072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18601</v>
          </cell>
          <cell r="G11">
            <v>8033398.5</v>
          </cell>
          <cell r="H11">
            <v>8033398.5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148430</v>
          </cell>
          <cell r="E12">
            <v>15184724.73</v>
          </cell>
          <cell r="F12">
            <v>1260700</v>
          </cell>
          <cell r="G12">
            <v>4132293362.0999999</v>
          </cell>
          <cell r="H12">
            <v>4147478086.8299999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740</v>
          </cell>
          <cell r="E14">
            <v>11550700</v>
          </cell>
          <cell r="F14">
            <v>70</v>
          </cell>
          <cell r="G14">
            <v>1092000</v>
          </cell>
          <cell r="H14">
            <v>12642700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1987447</v>
          </cell>
          <cell r="E15">
            <v>568752241.13999999</v>
          </cell>
          <cell r="F15">
            <v>2305531</v>
          </cell>
          <cell r="G15">
            <v>442332651.06999999</v>
          </cell>
          <cell r="H15">
            <v>1011084892.21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164368</v>
          </cell>
          <cell r="E18">
            <v>19635964.5</v>
          </cell>
          <cell r="F18">
            <v>52156</v>
          </cell>
          <cell r="G18">
            <v>5550372.5</v>
          </cell>
          <cell r="H18">
            <v>25186337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6</v>
          </cell>
          <cell r="E20">
            <v>20720</v>
          </cell>
          <cell r="F20">
            <v>1000</v>
          </cell>
          <cell r="G20">
            <v>1396300</v>
          </cell>
          <cell r="H20">
            <v>1417020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609956</v>
          </cell>
          <cell r="E21">
            <v>172994930.56999999</v>
          </cell>
          <cell r="F21">
            <v>660482</v>
          </cell>
          <cell r="G21">
            <v>193335640.69</v>
          </cell>
          <cell r="H21">
            <v>366330571.25999999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341881</v>
          </cell>
          <cell r="E22">
            <v>18394744.640000001</v>
          </cell>
          <cell r="F22">
            <v>160794</v>
          </cell>
          <cell r="G22">
            <v>14499062.57</v>
          </cell>
          <cell r="H22">
            <v>32893807.210000001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11555</v>
          </cell>
          <cell r="E24">
            <v>1941500</v>
          </cell>
          <cell r="F24">
            <v>5010</v>
          </cell>
          <cell r="G24">
            <v>4350200</v>
          </cell>
          <cell r="H24">
            <v>6291700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1295</v>
          </cell>
          <cell r="E26">
            <v>713787</v>
          </cell>
          <cell r="F26">
            <v>1000</v>
          </cell>
          <cell r="G26">
            <v>1700695</v>
          </cell>
          <cell r="H26">
            <v>2414482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DOMI</v>
          </cell>
          <cell r="C28" t="str">
            <v>Домикс сек ҮЦК ХХК</v>
          </cell>
          <cell r="D28">
            <v>4254</v>
          </cell>
          <cell r="E28">
            <v>1023729.9</v>
          </cell>
          <cell r="F28">
            <v>59383</v>
          </cell>
          <cell r="G28">
            <v>27584404.800000001</v>
          </cell>
          <cell r="H28">
            <v>28608134.699999999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DRBR</v>
          </cell>
          <cell r="C29" t="str">
            <v>Дархан брокер ХХК</v>
          </cell>
          <cell r="D29">
            <v>15</v>
          </cell>
          <cell r="E29">
            <v>8370</v>
          </cell>
          <cell r="F29">
            <v>4862</v>
          </cell>
          <cell r="G29">
            <v>1594402</v>
          </cell>
          <cell r="H29">
            <v>1602772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ECM</v>
          </cell>
          <cell r="C30" t="str">
            <v>Евразиа капитал монголиа ХХК</v>
          </cell>
          <cell r="D30">
            <v>0</v>
          </cell>
          <cell r="E30">
            <v>0</v>
          </cell>
          <cell r="F30">
            <v>428</v>
          </cell>
          <cell r="G30">
            <v>2719040</v>
          </cell>
          <cell r="H30">
            <v>2719040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FCX</v>
          </cell>
          <cell r="C31" t="str">
            <v>Эф Си Икс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FINL</v>
          </cell>
          <cell r="C32" t="str">
            <v>Финанс линк групп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67148</v>
          </cell>
          <cell r="E34">
            <v>193846493.47999999</v>
          </cell>
          <cell r="F34">
            <v>249206</v>
          </cell>
          <cell r="G34">
            <v>217027453.22999999</v>
          </cell>
          <cell r="H34">
            <v>410873946.70999998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1140</v>
          </cell>
          <cell r="E35">
            <v>498258.95</v>
          </cell>
          <cell r="F35">
            <v>1100</v>
          </cell>
          <cell r="G35">
            <v>611750</v>
          </cell>
          <cell r="H35">
            <v>1110008.95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4662</v>
          </cell>
          <cell r="E36">
            <v>1326185.24</v>
          </cell>
          <cell r="F36">
            <v>64591</v>
          </cell>
          <cell r="G36">
            <v>5606353.5</v>
          </cell>
          <cell r="H36">
            <v>6932538.7400000002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1083643</v>
          </cell>
          <cell r="E37">
            <v>258779799.66</v>
          </cell>
          <cell r="F37">
            <v>744503</v>
          </cell>
          <cell r="G37">
            <v>352385921.77999997</v>
          </cell>
          <cell r="H37">
            <v>611165721.43999994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11439</v>
          </cell>
          <cell r="E39">
            <v>8954639.9000000004</v>
          </cell>
          <cell r="F39">
            <v>28663</v>
          </cell>
          <cell r="G39">
            <v>13364097</v>
          </cell>
          <cell r="H39">
            <v>22318736.899999999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15174</v>
          </cell>
          <cell r="E40">
            <v>31163033</v>
          </cell>
          <cell r="F40">
            <v>589038</v>
          </cell>
          <cell r="G40">
            <v>1207294564</v>
          </cell>
          <cell r="H40">
            <v>1238457597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92653</v>
          </cell>
          <cell r="E42">
            <v>52747517.5</v>
          </cell>
          <cell r="F42">
            <v>29550</v>
          </cell>
          <cell r="G42">
            <v>4065054.1</v>
          </cell>
          <cell r="H42">
            <v>56812571.600000001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700</v>
          </cell>
          <cell r="E43">
            <v>219565</v>
          </cell>
          <cell r="F43">
            <v>64082</v>
          </cell>
          <cell r="G43">
            <v>13481440.960000001</v>
          </cell>
          <cell r="H43">
            <v>13701005.960000001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6040</v>
          </cell>
          <cell r="E44">
            <v>7326026</v>
          </cell>
          <cell r="F44">
            <v>0</v>
          </cell>
          <cell r="G44">
            <v>0</v>
          </cell>
          <cell r="H44">
            <v>7326026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3350</v>
          </cell>
          <cell r="E45">
            <v>251250</v>
          </cell>
          <cell r="F45">
            <v>13960</v>
          </cell>
          <cell r="G45">
            <v>7438299</v>
          </cell>
          <cell r="H45">
            <v>7689549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3722726</v>
          </cell>
          <cell r="E46">
            <v>814435243.38</v>
          </cell>
          <cell r="F46">
            <v>2148986</v>
          </cell>
          <cell r="G46">
            <v>554775409.77999997</v>
          </cell>
          <cell r="H46">
            <v>1369210653.1599998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1000</v>
          </cell>
          <cell r="E48">
            <v>40058.6</v>
          </cell>
          <cell r="F48">
            <v>31356</v>
          </cell>
          <cell r="G48">
            <v>2177800</v>
          </cell>
          <cell r="H48">
            <v>2217858.6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14298</v>
          </cell>
          <cell r="E49">
            <v>2901158.1</v>
          </cell>
          <cell r="F49">
            <v>22983</v>
          </cell>
          <cell r="G49">
            <v>3462416.9</v>
          </cell>
          <cell r="H49">
            <v>6363575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NOVL</v>
          </cell>
          <cell r="C50" t="str">
            <v>Новел инвестмент ХХК</v>
          </cell>
          <cell r="D50">
            <v>43379</v>
          </cell>
          <cell r="E50">
            <v>33482975.829999998</v>
          </cell>
          <cell r="F50">
            <v>318443</v>
          </cell>
          <cell r="G50">
            <v>55828898.880000003</v>
          </cell>
          <cell r="H50">
            <v>89311874.710000008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NSEC</v>
          </cell>
          <cell r="C51" t="str">
            <v>Нэйшнл сэкюритис ХХК</v>
          </cell>
          <cell r="D51">
            <v>0</v>
          </cell>
          <cell r="E51">
            <v>0</v>
          </cell>
          <cell r="F51">
            <v>232</v>
          </cell>
          <cell r="G51">
            <v>1508000</v>
          </cell>
          <cell r="H51">
            <v>1508000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PREV</v>
          </cell>
          <cell r="C52" t="str">
            <v>Превалент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SANR</v>
          </cell>
          <cell r="C53" t="str">
            <v>Санар ХХК</v>
          </cell>
          <cell r="D53">
            <v>5031</v>
          </cell>
          <cell r="E53">
            <v>3426371</v>
          </cell>
          <cell r="F53">
            <v>0</v>
          </cell>
          <cell r="G53">
            <v>0</v>
          </cell>
          <cell r="H53">
            <v>3426371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SECP</v>
          </cell>
          <cell r="C54" t="str">
            <v>СИКАП</v>
          </cell>
          <cell r="D54">
            <v>439351</v>
          </cell>
          <cell r="E54">
            <v>29505261</v>
          </cell>
          <cell r="F54">
            <v>0</v>
          </cell>
          <cell r="G54">
            <v>0</v>
          </cell>
          <cell r="H54">
            <v>29505261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SGC</v>
          </cell>
          <cell r="C55" t="str">
            <v>Эс Жи Капитал ХХК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SILS</v>
          </cell>
          <cell r="C56" t="str">
            <v>Силвэр лайт секюритиз ҮЦК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645930</v>
          </cell>
          <cell r="E57">
            <v>82791153.069999993</v>
          </cell>
          <cell r="F57">
            <v>1252320</v>
          </cell>
          <cell r="G57">
            <v>153534614.15000001</v>
          </cell>
          <cell r="H57">
            <v>236325767.22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TABO</v>
          </cell>
          <cell r="C58" t="str">
            <v>Таван богд ХХК</v>
          </cell>
          <cell r="D58">
            <v>1</v>
          </cell>
          <cell r="E58">
            <v>501</v>
          </cell>
          <cell r="F58">
            <v>11556</v>
          </cell>
          <cell r="G58">
            <v>3020960.4</v>
          </cell>
          <cell r="H58">
            <v>3021461.4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8713</v>
          </cell>
          <cell r="E59">
            <v>4260011.5</v>
          </cell>
          <cell r="F59">
            <v>139841</v>
          </cell>
          <cell r="G59">
            <v>43144281.219999999</v>
          </cell>
          <cell r="H59">
            <v>47404292.719999999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2203539</v>
          </cell>
          <cell r="E60">
            <v>17509381737.720001</v>
          </cell>
          <cell r="F60">
            <v>1350587</v>
          </cell>
          <cell r="G60">
            <v>12305340734.08</v>
          </cell>
          <cell r="H60">
            <v>29814722471.800003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TNGR</v>
          </cell>
          <cell r="C61" t="str">
            <v>Тэнгэр капитал ХХК</v>
          </cell>
          <cell r="D61">
            <v>8119</v>
          </cell>
          <cell r="E61">
            <v>3600633.5</v>
          </cell>
          <cell r="F61">
            <v>39893</v>
          </cell>
          <cell r="G61">
            <v>17984244</v>
          </cell>
          <cell r="H61">
            <v>21584877.5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TTOL</v>
          </cell>
          <cell r="C62" t="str">
            <v>Апекс Капитал ҮЦК</v>
          </cell>
          <cell r="D62">
            <v>172042</v>
          </cell>
          <cell r="E62">
            <v>38623352.68</v>
          </cell>
          <cell r="F62">
            <v>182722</v>
          </cell>
          <cell r="G62">
            <v>69607955.230000004</v>
          </cell>
          <cell r="H62">
            <v>108231307.91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241</v>
          </cell>
          <cell r="E63">
            <v>163174.6</v>
          </cell>
          <cell r="F63">
            <v>2776</v>
          </cell>
          <cell r="G63">
            <v>9259679.6999999993</v>
          </cell>
          <cell r="H63">
            <v>9422854.2999999989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11215</v>
          </cell>
          <cell r="E65">
            <v>751855.95</v>
          </cell>
          <cell r="F65">
            <v>0</v>
          </cell>
          <cell r="G65">
            <v>0</v>
          </cell>
          <cell r="H65">
            <v>751855.95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6944</v>
          </cell>
          <cell r="E66">
            <v>2453146</v>
          </cell>
          <cell r="F66">
            <v>22020</v>
          </cell>
          <cell r="G66">
            <v>13749358</v>
          </cell>
          <cell r="H66">
            <v>16202504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нийт</v>
          </cell>
          <cell r="C67">
            <v>0</v>
          </cell>
          <cell r="D67">
            <v>11838425</v>
          </cell>
          <cell r="E67">
            <v>19891150815.139999</v>
          </cell>
          <cell r="F67">
            <v>11838425</v>
          </cell>
          <cell r="G67">
            <v>19891150815.139999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/>
          <cell r="L9"/>
          <cell r="M9">
            <v>0</v>
          </cell>
          <cell r="N9"/>
          <cell r="O9"/>
          <cell r="P9"/>
          <cell r="Q9"/>
          <cell r="R9"/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/>
          <cell r="L10"/>
          <cell r="M10">
            <v>0</v>
          </cell>
          <cell r="N10"/>
          <cell r="O10"/>
          <cell r="P10"/>
          <cell r="Q10"/>
          <cell r="R10"/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12169</v>
          </cell>
          <cell r="J11">
            <v>851830</v>
          </cell>
          <cell r="K11"/>
          <cell r="L11"/>
          <cell r="M11">
            <v>851830</v>
          </cell>
          <cell r="N11"/>
          <cell r="O11"/>
          <cell r="P11"/>
          <cell r="Q11"/>
          <cell r="R11"/>
        </row>
        <row r="12">
          <cell r="B12" t="str">
            <v>ARD</v>
          </cell>
          <cell r="C12" t="str">
            <v>Ард капитал групп ХХК</v>
          </cell>
          <cell r="D12">
            <v>343195</v>
          </cell>
          <cell r="E12">
            <v>36003832.020000003</v>
          </cell>
          <cell r="F12">
            <v>1346495</v>
          </cell>
          <cell r="G12">
            <v>110062057.7</v>
          </cell>
          <cell r="H12">
            <v>146065889.72</v>
          </cell>
          <cell r="I12">
            <v>485376</v>
          </cell>
          <cell r="J12">
            <v>33976320</v>
          </cell>
          <cell r="K12"/>
          <cell r="L12"/>
          <cell r="M12">
            <v>33976320</v>
          </cell>
          <cell r="N12"/>
          <cell r="O12"/>
          <cell r="P12"/>
          <cell r="Q12"/>
          <cell r="R12"/>
        </row>
        <row r="13">
          <cell r="B13" t="str">
            <v>ARGB</v>
          </cell>
          <cell r="C13" t="str">
            <v>Аргай бэст ХХК</v>
          </cell>
          <cell r="D13">
            <v>165</v>
          </cell>
          <cell r="E13">
            <v>98340</v>
          </cell>
          <cell r="F13">
            <v>0</v>
          </cell>
          <cell r="G13">
            <v>0</v>
          </cell>
          <cell r="H13">
            <v>98340</v>
          </cell>
          <cell r="I13">
            <v>0</v>
          </cell>
          <cell r="J13">
            <v>0</v>
          </cell>
          <cell r="K13"/>
          <cell r="L13"/>
          <cell r="M13">
            <v>0</v>
          </cell>
          <cell r="N13"/>
          <cell r="O13"/>
          <cell r="P13"/>
          <cell r="Q13"/>
          <cell r="R13"/>
        </row>
        <row r="14">
          <cell r="B14" t="str">
            <v>BATS</v>
          </cell>
          <cell r="C14" t="str">
            <v>Батс ХХК</v>
          </cell>
          <cell r="D14">
            <v>57185</v>
          </cell>
          <cell r="E14">
            <v>4304450</v>
          </cell>
          <cell r="F14">
            <v>555619</v>
          </cell>
          <cell r="G14">
            <v>61699216.530000001</v>
          </cell>
          <cell r="H14">
            <v>66003666.530000001</v>
          </cell>
          <cell r="I14">
            <v>598141</v>
          </cell>
          <cell r="J14">
            <v>41869870</v>
          </cell>
          <cell r="K14"/>
          <cell r="L14"/>
          <cell r="M14">
            <v>41869870</v>
          </cell>
          <cell r="N14"/>
          <cell r="O14"/>
          <cell r="P14"/>
          <cell r="Q14"/>
          <cell r="R14"/>
        </row>
        <row r="15">
          <cell r="B15" t="str">
            <v>BDSC</v>
          </cell>
          <cell r="C15" t="str">
            <v>БиДиСек ХК</v>
          </cell>
          <cell r="D15">
            <v>343000</v>
          </cell>
          <cell r="E15">
            <v>101291040.3</v>
          </cell>
          <cell r="F15">
            <v>501344</v>
          </cell>
          <cell r="G15">
            <v>121237613.36</v>
          </cell>
          <cell r="H15">
            <v>222528653.66</v>
          </cell>
          <cell r="I15">
            <v>3692967</v>
          </cell>
          <cell r="J15">
            <v>258507690</v>
          </cell>
          <cell r="K15"/>
          <cell r="L15"/>
          <cell r="M15">
            <v>258507690</v>
          </cell>
          <cell r="N15"/>
          <cell r="O15"/>
          <cell r="P15"/>
          <cell r="Q15"/>
          <cell r="R15"/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/>
          <cell r="L16"/>
          <cell r="M16">
            <v>0</v>
          </cell>
          <cell r="N16"/>
          <cell r="O16"/>
          <cell r="P16"/>
          <cell r="Q16"/>
          <cell r="R16"/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/>
          <cell r="L17"/>
          <cell r="M17">
            <v>0</v>
          </cell>
          <cell r="N17"/>
          <cell r="O17"/>
          <cell r="P17"/>
          <cell r="Q17"/>
          <cell r="R17"/>
        </row>
        <row r="18">
          <cell r="B18" t="str">
            <v>BLMB</v>
          </cell>
          <cell r="C18" t="str">
            <v>Блүмсбюри секюритиес ХХК</v>
          </cell>
          <cell r="D18">
            <v>74366</v>
          </cell>
          <cell r="E18">
            <v>14657919.16</v>
          </cell>
          <cell r="F18">
            <v>26266</v>
          </cell>
          <cell r="G18">
            <v>1707602.66</v>
          </cell>
          <cell r="H18">
            <v>16365521.82</v>
          </cell>
          <cell r="I18">
            <v>0</v>
          </cell>
          <cell r="J18">
            <v>0</v>
          </cell>
          <cell r="K18"/>
          <cell r="L18"/>
          <cell r="M18">
            <v>0</v>
          </cell>
          <cell r="N18"/>
          <cell r="O18"/>
          <cell r="P18"/>
          <cell r="Q18"/>
          <cell r="R18"/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1006</v>
          </cell>
          <cell r="G19">
            <v>1871680</v>
          </cell>
          <cell r="H19">
            <v>1871680</v>
          </cell>
          <cell r="I19">
            <v>0</v>
          </cell>
          <cell r="J19">
            <v>0</v>
          </cell>
          <cell r="K19"/>
          <cell r="L19"/>
          <cell r="M19">
            <v>0</v>
          </cell>
          <cell r="N19"/>
          <cell r="O19"/>
          <cell r="P19"/>
          <cell r="Q19"/>
          <cell r="R19"/>
        </row>
        <row r="20">
          <cell r="B20" t="str">
            <v>BULG</v>
          </cell>
          <cell r="C20" t="str">
            <v>Булган брокер ХХК</v>
          </cell>
          <cell r="D20">
            <v>7000</v>
          </cell>
          <cell r="E20">
            <v>203000</v>
          </cell>
          <cell r="F20">
            <v>45593</v>
          </cell>
          <cell r="G20">
            <v>3917985.5</v>
          </cell>
          <cell r="H20">
            <v>4120985.5</v>
          </cell>
          <cell r="I20">
            <v>93936</v>
          </cell>
          <cell r="J20">
            <v>6575520</v>
          </cell>
          <cell r="K20"/>
          <cell r="L20"/>
          <cell r="M20">
            <v>6575520</v>
          </cell>
          <cell r="N20"/>
          <cell r="O20"/>
          <cell r="P20"/>
          <cell r="Q20"/>
          <cell r="R20"/>
        </row>
        <row r="21">
          <cell r="B21" t="str">
            <v>BUMB</v>
          </cell>
          <cell r="C21" t="str">
            <v>Бумбат-Алтай ХХК</v>
          </cell>
          <cell r="D21">
            <v>1117309</v>
          </cell>
          <cell r="E21">
            <v>100456103.48</v>
          </cell>
          <cell r="F21">
            <v>1556426</v>
          </cell>
          <cell r="G21">
            <v>209057061.59</v>
          </cell>
          <cell r="H21">
            <v>309513165.06999999</v>
          </cell>
          <cell r="I21">
            <v>4430212</v>
          </cell>
          <cell r="J21">
            <v>310114840</v>
          </cell>
          <cell r="K21"/>
          <cell r="L21"/>
          <cell r="M21">
            <v>310114840</v>
          </cell>
          <cell r="N21"/>
          <cell r="O21"/>
          <cell r="P21"/>
          <cell r="Q21"/>
          <cell r="R21"/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3908358</v>
          </cell>
          <cell r="E22">
            <v>264810309.94</v>
          </cell>
          <cell r="F22">
            <v>4265391</v>
          </cell>
          <cell r="G22">
            <v>312197505.34000003</v>
          </cell>
          <cell r="H22">
            <v>577007815.27999997</v>
          </cell>
          <cell r="I22">
            <v>1077543</v>
          </cell>
          <cell r="J22">
            <v>75428010</v>
          </cell>
          <cell r="K22"/>
          <cell r="L22"/>
          <cell r="M22">
            <v>75428010</v>
          </cell>
          <cell r="N22"/>
          <cell r="O22"/>
          <cell r="P22"/>
          <cell r="Q22"/>
          <cell r="R22"/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/>
          <cell r="L23"/>
          <cell r="M23">
            <v>0</v>
          </cell>
          <cell r="N23"/>
          <cell r="O23"/>
          <cell r="P23"/>
          <cell r="Q23"/>
          <cell r="R23"/>
        </row>
        <row r="24">
          <cell r="B24" t="str">
            <v>CTRL</v>
          </cell>
          <cell r="C24" t="str">
            <v>Централ секьюритийз ҮЦК</v>
          </cell>
          <cell r="D24">
            <v>15725</v>
          </cell>
          <cell r="E24">
            <v>2748315</v>
          </cell>
          <cell r="F24">
            <v>34847</v>
          </cell>
          <cell r="G24">
            <v>12020962.9</v>
          </cell>
          <cell r="H24">
            <v>14769277.9</v>
          </cell>
          <cell r="I24">
            <v>0</v>
          </cell>
          <cell r="J24">
            <v>0</v>
          </cell>
          <cell r="K24"/>
          <cell r="L24"/>
          <cell r="M24">
            <v>0</v>
          </cell>
          <cell r="N24"/>
          <cell r="O24"/>
          <cell r="P24"/>
          <cell r="Q24"/>
          <cell r="R24"/>
        </row>
        <row r="25">
          <cell r="B25" t="str">
            <v>DCF</v>
          </cell>
          <cell r="C25" t="str">
            <v>Ди Си Эф ХХК</v>
          </cell>
          <cell r="D25">
            <v>25</v>
          </cell>
          <cell r="E25">
            <v>5050</v>
          </cell>
          <cell r="F25">
            <v>140</v>
          </cell>
          <cell r="G25">
            <v>2588600</v>
          </cell>
          <cell r="H25">
            <v>2593650</v>
          </cell>
          <cell r="I25">
            <v>0</v>
          </cell>
          <cell r="J25">
            <v>0</v>
          </cell>
          <cell r="K25"/>
          <cell r="L25"/>
          <cell r="M25">
            <v>0</v>
          </cell>
          <cell r="N25"/>
          <cell r="O25"/>
          <cell r="P25"/>
          <cell r="Q25"/>
          <cell r="R25"/>
        </row>
        <row r="26">
          <cell r="B26" t="str">
            <v>DELG</v>
          </cell>
          <cell r="C26" t="str">
            <v>Дэлгэрхангай секюритиз ХХК</v>
          </cell>
          <cell r="D26">
            <v>15861</v>
          </cell>
          <cell r="E26">
            <v>17648910</v>
          </cell>
          <cell r="F26">
            <v>57</v>
          </cell>
          <cell r="G26">
            <v>89728</v>
          </cell>
          <cell r="H26">
            <v>17738638</v>
          </cell>
          <cell r="I26">
            <v>30782</v>
          </cell>
          <cell r="J26">
            <v>2154740</v>
          </cell>
          <cell r="K26"/>
          <cell r="L26"/>
          <cell r="M26">
            <v>2154740</v>
          </cell>
          <cell r="N26"/>
          <cell r="O26"/>
          <cell r="P26"/>
          <cell r="Q26"/>
          <cell r="R26"/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/>
          <cell r="L27"/>
          <cell r="M27">
            <v>0</v>
          </cell>
          <cell r="N27"/>
          <cell r="O27"/>
          <cell r="P27"/>
          <cell r="Q27"/>
          <cell r="R27"/>
        </row>
        <row r="28">
          <cell r="B28" t="str">
            <v>DRBR</v>
          </cell>
          <cell r="C28" t="str">
            <v>Дархан брокер ХХК</v>
          </cell>
          <cell r="D28">
            <v>19074</v>
          </cell>
          <cell r="E28">
            <v>81558825.450000003</v>
          </cell>
          <cell r="F28">
            <v>27750</v>
          </cell>
          <cell r="G28">
            <v>86686274.5</v>
          </cell>
          <cell r="H28">
            <v>168245099.94999999</v>
          </cell>
          <cell r="I28">
            <v>117371</v>
          </cell>
          <cell r="J28">
            <v>8215970</v>
          </cell>
          <cell r="K28"/>
          <cell r="L28"/>
          <cell r="M28">
            <v>8215970</v>
          </cell>
          <cell r="N28"/>
          <cell r="O28"/>
          <cell r="P28"/>
          <cell r="Q28"/>
          <cell r="R28"/>
        </row>
        <row r="29">
          <cell r="B29" t="str">
            <v>ECM</v>
          </cell>
          <cell r="C29" t="str">
            <v>Евразиа капитал монголиа ХХК</v>
          </cell>
          <cell r="D29">
            <v>1069</v>
          </cell>
          <cell r="E29">
            <v>6856300</v>
          </cell>
          <cell r="F29">
            <v>88</v>
          </cell>
          <cell r="G29">
            <v>250040</v>
          </cell>
          <cell r="H29">
            <v>7106340</v>
          </cell>
          <cell r="I29">
            <v>26901</v>
          </cell>
          <cell r="J29">
            <v>1883070</v>
          </cell>
          <cell r="K29"/>
          <cell r="L29"/>
          <cell r="M29">
            <v>1883070</v>
          </cell>
          <cell r="N29"/>
          <cell r="O29"/>
          <cell r="P29"/>
          <cell r="Q29"/>
          <cell r="R29"/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848</v>
          </cell>
          <cell r="J30">
            <v>59360</v>
          </cell>
          <cell r="K30"/>
          <cell r="L30"/>
          <cell r="M30">
            <v>59360</v>
          </cell>
          <cell r="N30"/>
          <cell r="O30"/>
          <cell r="P30"/>
          <cell r="Q30"/>
          <cell r="R30"/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/>
          <cell r="L31"/>
          <cell r="M31">
            <v>0</v>
          </cell>
          <cell r="N31"/>
          <cell r="O31"/>
          <cell r="P31"/>
          <cell r="Q31"/>
          <cell r="R31"/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/>
          <cell r="L32"/>
          <cell r="M32">
            <v>0</v>
          </cell>
          <cell r="N32"/>
          <cell r="O32"/>
          <cell r="P32"/>
          <cell r="Q32"/>
          <cell r="R32"/>
        </row>
        <row r="33">
          <cell r="B33" t="str">
            <v>GATR</v>
          </cell>
          <cell r="C33" t="str">
            <v>Гацуурт трейд ХХК</v>
          </cell>
          <cell r="D33">
            <v>2256</v>
          </cell>
          <cell r="E33">
            <v>1527160</v>
          </cell>
          <cell r="F33">
            <v>0</v>
          </cell>
          <cell r="G33">
            <v>0</v>
          </cell>
          <cell r="H33">
            <v>1527160</v>
          </cell>
          <cell r="I33">
            <v>0</v>
          </cell>
          <cell r="J33">
            <v>0</v>
          </cell>
          <cell r="K33"/>
          <cell r="L33"/>
          <cell r="M33">
            <v>0</v>
          </cell>
          <cell r="N33"/>
          <cell r="O33"/>
          <cell r="P33"/>
          <cell r="Q33"/>
          <cell r="R33"/>
        </row>
        <row r="34">
          <cell r="B34" t="str">
            <v>GAUL</v>
          </cell>
          <cell r="C34" t="str">
            <v>Гаүли ХХК</v>
          </cell>
          <cell r="D34">
            <v>385894</v>
          </cell>
          <cell r="E34">
            <v>112998694.09</v>
          </cell>
          <cell r="F34">
            <v>579062</v>
          </cell>
          <cell r="G34">
            <v>90996563.060000002</v>
          </cell>
          <cell r="H34">
            <v>203995257.15000001</v>
          </cell>
          <cell r="I34">
            <v>908425</v>
          </cell>
          <cell r="J34">
            <v>63589750</v>
          </cell>
          <cell r="K34"/>
          <cell r="L34"/>
          <cell r="M34">
            <v>63589750</v>
          </cell>
          <cell r="N34"/>
          <cell r="O34"/>
          <cell r="P34"/>
          <cell r="Q34"/>
          <cell r="R34"/>
        </row>
        <row r="35">
          <cell r="B35" t="str">
            <v>GDEV</v>
          </cell>
          <cell r="C35" t="str">
            <v>Гранддевелопмент ХХК</v>
          </cell>
          <cell r="D35">
            <v>163</v>
          </cell>
          <cell r="E35">
            <v>93399</v>
          </cell>
          <cell r="F35">
            <v>0</v>
          </cell>
          <cell r="G35">
            <v>0</v>
          </cell>
          <cell r="H35">
            <v>93399</v>
          </cell>
          <cell r="I35">
            <v>81811</v>
          </cell>
          <cell r="J35">
            <v>5726770</v>
          </cell>
          <cell r="K35"/>
          <cell r="L35"/>
          <cell r="M35">
            <v>5726770</v>
          </cell>
          <cell r="N35"/>
          <cell r="O35"/>
          <cell r="P35"/>
          <cell r="Q35"/>
          <cell r="R35"/>
        </row>
        <row r="36">
          <cell r="B36" t="str">
            <v>GDSC</v>
          </cell>
          <cell r="C36" t="str">
            <v>Гүүдсек ХХК</v>
          </cell>
          <cell r="D36">
            <v>247977</v>
          </cell>
          <cell r="E36">
            <v>21140831.079999998</v>
          </cell>
          <cell r="F36">
            <v>155117</v>
          </cell>
          <cell r="G36">
            <v>14346103.1</v>
          </cell>
          <cell r="H36">
            <v>35486934.18</v>
          </cell>
          <cell r="I36">
            <v>2258943</v>
          </cell>
          <cell r="J36">
            <v>158126010</v>
          </cell>
          <cell r="K36"/>
          <cell r="L36"/>
          <cell r="M36">
            <v>158126010</v>
          </cell>
          <cell r="N36"/>
          <cell r="O36"/>
          <cell r="P36"/>
          <cell r="Q36"/>
          <cell r="R36"/>
        </row>
        <row r="37">
          <cell r="B37" t="str">
            <v>GLMT</v>
          </cell>
          <cell r="C37" t="str">
            <v>Голомт Капитал ХХК</v>
          </cell>
          <cell r="D37">
            <v>9003491</v>
          </cell>
          <cell r="E37">
            <v>1317033014.5599999</v>
          </cell>
          <cell r="F37">
            <v>6135364</v>
          </cell>
          <cell r="G37">
            <v>1117021384.6300001</v>
          </cell>
          <cell r="H37">
            <v>2434054399.1900001</v>
          </cell>
          <cell r="I37">
            <v>96888687</v>
          </cell>
          <cell r="J37">
            <v>6782208090</v>
          </cell>
          <cell r="K37">
            <v>122655128</v>
          </cell>
          <cell r="L37">
            <v>8585858960</v>
          </cell>
          <cell r="M37">
            <v>15368067050</v>
          </cell>
          <cell r="N37"/>
          <cell r="O37"/>
          <cell r="P37"/>
          <cell r="Q37"/>
          <cell r="R37"/>
        </row>
        <row r="38">
          <cell r="B38" t="str">
            <v>GNDX</v>
          </cell>
          <cell r="C38" t="str">
            <v>Гендекс ХХК</v>
          </cell>
          <cell r="D38">
            <v>100</v>
          </cell>
          <cell r="E38">
            <v>59000</v>
          </cell>
          <cell r="F38">
            <v>6600</v>
          </cell>
          <cell r="G38">
            <v>942630</v>
          </cell>
          <cell r="H38">
            <v>1001630</v>
          </cell>
          <cell r="I38">
            <v>34436</v>
          </cell>
          <cell r="J38">
            <v>2410520</v>
          </cell>
          <cell r="K38"/>
          <cell r="L38"/>
          <cell r="M38">
            <v>2410520</v>
          </cell>
          <cell r="N38"/>
          <cell r="O38"/>
          <cell r="P38"/>
          <cell r="Q38"/>
          <cell r="R38"/>
        </row>
        <row r="39">
          <cell r="B39" t="str">
            <v>HUN</v>
          </cell>
          <cell r="C39" t="str">
            <v>Хүннү Эмпайр ХХК</v>
          </cell>
          <cell r="D39">
            <v>16527</v>
          </cell>
          <cell r="E39">
            <v>2400312.5</v>
          </cell>
          <cell r="F39">
            <v>97255</v>
          </cell>
          <cell r="G39">
            <v>13989290.960000001</v>
          </cell>
          <cell r="H39">
            <v>16389603.460000001</v>
          </cell>
          <cell r="I39">
            <v>581508</v>
          </cell>
          <cell r="J39">
            <v>40705560</v>
          </cell>
          <cell r="K39"/>
          <cell r="L39"/>
          <cell r="M39">
            <v>40705560</v>
          </cell>
          <cell r="N39"/>
          <cell r="O39"/>
          <cell r="P39"/>
          <cell r="Q39"/>
          <cell r="R39"/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/>
          <cell r="L40"/>
          <cell r="M40">
            <v>0</v>
          </cell>
          <cell r="N40"/>
          <cell r="O40"/>
          <cell r="P40"/>
          <cell r="Q40"/>
          <cell r="R40"/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/>
          <cell r="L41"/>
          <cell r="M41">
            <v>0</v>
          </cell>
          <cell r="N41"/>
          <cell r="O41"/>
          <cell r="P41"/>
          <cell r="Q41"/>
          <cell r="R41"/>
        </row>
        <row r="42">
          <cell r="B42" t="str">
            <v>LFTI</v>
          </cell>
          <cell r="C42" t="str">
            <v>Лайфтайм инвестмент ХХК</v>
          </cell>
          <cell r="D42">
            <v>23214</v>
          </cell>
          <cell r="E42">
            <v>23699459.75</v>
          </cell>
          <cell r="F42">
            <v>413266</v>
          </cell>
          <cell r="G42">
            <v>2222883372.2600002</v>
          </cell>
          <cell r="H42">
            <v>2246582832.0100002</v>
          </cell>
          <cell r="I42">
            <v>264548</v>
          </cell>
          <cell r="J42">
            <v>18518360</v>
          </cell>
          <cell r="K42"/>
          <cell r="L42"/>
          <cell r="M42">
            <v>18518360</v>
          </cell>
          <cell r="N42"/>
          <cell r="O42"/>
          <cell r="P42"/>
          <cell r="Q42"/>
          <cell r="R42"/>
        </row>
        <row r="43">
          <cell r="B43" t="str">
            <v>MERG</v>
          </cell>
          <cell r="C43" t="str">
            <v>Мэргэн санаа ХХК</v>
          </cell>
          <cell r="D43">
            <v>1758</v>
          </cell>
          <cell r="E43">
            <v>663580</v>
          </cell>
          <cell r="F43">
            <v>1397</v>
          </cell>
          <cell r="G43">
            <v>715171</v>
          </cell>
          <cell r="H43">
            <v>1378751</v>
          </cell>
          <cell r="I43">
            <v>42498</v>
          </cell>
          <cell r="J43">
            <v>2974860</v>
          </cell>
          <cell r="K43"/>
          <cell r="L43"/>
          <cell r="M43">
            <v>2974860</v>
          </cell>
          <cell r="N43"/>
          <cell r="O43"/>
          <cell r="P43"/>
          <cell r="Q43"/>
          <cell r="R43"/>
        </row>
        <row r="44">
          <cell r="B44" t="str">
            <v>MIBG</v>
          </cell>
          <cell r="C44" t="str">
            <v>Эм Ай Би Жи ХХК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57679</v>
          </cell>
          <cell r="J44">
            <v>4037530</v>
          </cell>
          <cell r="K44"/>
          <cell r="L44"/>
          <cell r="M44">
            <v>4037530</v>
          </cell>
          <cell r="N44"/>
          <cell r="O44"/>
          <cell r="P44"/>
          <cell r="Q44"/>
          <cell r="R44"/>
        </row>
        <row r="45">
          <cell r="B45" t="str">
            <v>MICC</v>
          </cell>
          <cell r="C45" t="str">
            <v>Эм Ай Си Си ХХК</v>
          </cell>
          <cell r="D45">
            <v>196</v>
          </cell>
          <cell r="E45">
            <v>12936</v>
          </cell>
          <cell r="F45">
            <v>50322</v>
          </cell>
          <cell r="G45">
            <v>14539811</v>
          </cell>
          <cell r="H45">
            <v>14552747</v>
          </cell>
          <cell r="I45">
            <v>5846</v>
          </cell>
          <cell r="J45">
            <v>409220</v>
          </cell>
          <cell r="K45"/>
          <cell r="L45"/>
          <cell r="M45">
            <v>409220</v>
          </cell>
          <cell r="N45"/>
          <cell r="O45"/>
          <cell r="P45"/>
          <cell r="Q45"/>
          <cell r="R45"/>
        </row>
        <row r="46">
          <cell r="B46" t="str">
            <v>MNET</v>
          </cell>
          <cell r="C46" t="str">
            <v>Ард секюритиз ХХК</v>
          </cell>
          <cell r="D46">
            <v>1339927</v>
          </cell>
          <cell r="E46">
            <v>202321393.98000002</v>
          </cell>
          <cell r="F46">
            <v>1053919</v>
          </cell>
          <cell r="G46">
            <v>213520553.93000001</v>
          </cell>
          <cell r="H46">
            <v>415841947.91000003</v>
          </cell>
          <cell r="I46">
            <v>4532710</v>
          </cell>
          <cell r="J46">
            <v>317289700</v>
          </cell>
          <cell r="K46"/>
          <cell r="L46"/>
          <cell r="M46">
            <v>317289700</v>
          </cell>
          <cell r="N46"/>
          <cell r="O46"/>
          <cell r="P46"/>
          <cell r="Q46"/>
          <cell r="R46"/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/>
          <cell r="L47"/>
          <cell r="M47">
            <v>0</v>
          </cell>
          <cell r="N47"/>
          <cell r="O47"/>
          <cell r="P47"/>
          <cell r="Q47"/>
          <cell r="R47"/>
        </row>
        <row r="48">
          <cell r="B48" t="str">
            <v>MSDQ</v>
          </cell>
          <cell r="C48" t="str">
            <v>Масдак ХХК</v>
          </cell>
          <cell r="D48">
            <v>1742195</v>
          </cell>
          <cell r="E48">
            <v>264238418</v>
          </cell>
          <cell r="F48">
            <v>1734208</v>
          </cell>
          <cell r="G48">
            <v>268439670</v>
          </cell>
          <cell r="H48">
            <v>532678088</v>
          </cell>
          <cell r="I48">
            <v>132691</v>
          </cell>
          <cell r="J48">
            <v>9288370</v>
          </cell>
          <cell r="K48"/>
          <cell r="L48"/>
          <cell r="M48">
            <v>9288370</v>
          </cell>
          <cell r="N48"/>
          <cell r="O48"/>
          <cell r="P48"/>
          <cell r="Q48"/>
          <cell r="R48"/>
        </row>
        <row r="49">
          <cell r="B49" t="str">
            <v>MSEC</v>
          </cell>
          <cell r="C49" t="str">
            <v>Монсек ХХК</v>
          </cell>
          <cell r="D49">
            <v>108009</v>
          </cell>
          <cell r="E49">
            <v>21387568.489999998</v>
          </cell>
          <cell r="F49">
            <v>92358</v>
          </cell>
          <cell r="G49">
            <v>22364723.550000001</v>
          </cell>
          <cell r="H49">
            <v>43752292.039999999</v>
          </cell>
          <cell r="I49">
            <v>203066</v>
          </cell>
          <cell r="J49">
            <v>14214620</v>
          </cell>
          <cell r="K49"/>
          <cell r="L49"/>
          <cell r="M49">
            <v>14214620</v>
          </cell>
          <cell r="N49"/>
          <cell r="O49"/>
          <cell r="P49"/>
          <cell r="Q49"/>
          <cell r="R49"/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/>
          <cell r="L50"/>
          <cell r="M50">
            <v>0</v>
          </cell>
          <cell r="N50"/>
          <cell r="O50"/>
          <cell r="P50"/>
          <cell r="Q50"/>
          <cell r="R50"/>
        </row>
        <row r="51">
          <cell r="B51" t="str">
            <v>NOVL</v>
          </cell>
          <cell r="C51" t="str">
            <v>Новел инвестмент ХХК</v>
          </cell>
          <cell r="D51">
            <v>71768</v>
          </cell>
          <cell r="E51">
            <v>19420104.48</v>
          </cell>
          <cell r="F51">
            <v>202098</v>
          </cell>
          <cell r="G51">
            <v>35786340.240000002</v>
          </cell>
          <cell r="H51">
            <v>55206444.719999999</v>
          </cell>
          <cell r="I51">
            <v>575884</v>
          </cell>
          <cell r="J51">
            <v>40311880</v>
          </cell>
          <cell r="K51"/>
          <cell r="L51"/>
          <cell r="M51">
            <v>40311880</v>
          </cell>
          <cell r="N51"/>
          <cell r="O51"/>
          <cell r="P51"/>
          <cell r="Q51"/>
          <cell r="R51"/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46500</v>
          </cell>
          <cell r="G52">
            <v>13344859.199999999</v>
          </cell>
          <cell r="H52">
            <v>13344859.199999999</v>
          </cell>
          <cell r="I52">
            <v>51380</v>
          </cell>
          <cell r="J52">
            <v>3596600</v>
          </cell>
          <cell r="K52"/>
          <cell r="L52"/>
          <cell r="M52">
            <v>3596600</v>
          </cell>
          <cell r="N52"/>
          <cell r="O52"/>
          <cell r="P52"/>
          <cell r="Q52"/>
          <cell r="R52"/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/>
          <cell r="L53"/>
          <cell r="M53">
            <v>0</v>
          </cell>
          <cell r="N53"/>
          <cell r="O53"/>
          <cell r="P53"/>
          <cell r="Q53"/>
          <cell r="R53"/>
        </row>
        <row r="54">
          <cell r="B54" t="str">
            <v>SANR</v>
          </cell>
          <cell r="C54" t="str">
            <v>Санар ХХК</v>
          </cell>
          <cell r="D54">
            <v>28475</v>
          </cell>
          <cell r="E54">
            <v>3218919</v>
          </cell>
          <cell r="F54">
            <v>14230</v>
          </cell>
          <cell r="G54">
            <v>6826060.0999999996</v>
          </cell>
          <cell r="H54">
            <v>10044979.1</v>
          </cell>
          <cell r="I54">
            <v>2490</v>
          </cell>
          <cell r="J54">
            <v>174300</v>
          </cell>
          <cell r="K54"/>
          <cell r="L54"/>
          <cell r="M54">
            <v>174300</v>
          </cell>
          <cell r="N54"/>
          <cell r="O54"/>
          <cell r="P54"/>
          <cell r="Q54"/>
          <cell r="R54"/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254722</v>
          </cell>
          <cell r="J55">
            <v>17830540</v>
          </cell>
          <cell r="K55"/>
          <cell r="L55"/>
          <cell r="M55">
            <v>17830540</v>
          </cell>
          <cell r="N55"/>
          <cell r="O55"/>
          <cell r="P55"/>
          <cell r="Q55"/>
          <cell r="R55"/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/>
          <cell r="L56"/>
          <cell r="M56">
            <v>0</v>
          </cell>
          <cell r="N56"/>
          <cell r="O56"/>
          <cell r="P56"/>
          <cell r="Q56"/>
          <cell r="R56"/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/>
          <cell r="L57"/>
          <cell r="M57">
            <v>0</v>
          </cell>
          <cell r="N57"/>
          <cell r="O57"/>
          <cell r="P57"/>
          <cell r="Q57"/>
          <cell r="R57"/>
        </row>
        <row r="58">
          <cell r="B58" t="str">
            <v>STIN</v>
          </cell>
          <cell r="C58" t="str">
            <v>Стандарт инвестмент ХХК</v>
          </cell>
          <cell r="D58">
            <v>488995</v>
          </cell>
          <cell r="E58">
            <v>136444707.47</v>
          </cell>
          <cell r="F58">
            <v>752953</v>
          </cell>
          <cell r="G58">
            <v>153043163.03999999</v>
          </cell>
          <cell r="H58">
            <v>289487870.50999999</v>
          </cell>
          <cell r="I58">
            <v>1812099</v>
          </cell>
          <cell r="J58">
            <v>126846930</v>
          </cell>
          <cell r="K58"/>
          <cell r="L58"/>
          <cell r="M58">
            <v>126846930</v>
          </cell>
          <cell r="N58"/>
          <cell r="O58"/>
          <cell r="P58"/>
          <cell r="Q58"/>
          <cell r="R58"/>
        </row>
        <row r="59">
          <cell r="B59" t="str">
            <v>TABO</v>
          </cell>
          <cell r="C59" t="str">
            <v>Таван богд ХХК</v>
          </cell>
          <cell r="D59">
            <v>11000</v>
          </cell>
          <cell r="E59">
            <v>990000</v>
          </cell>
          <cell r="F59">
            <v>64240</v>
          </cell>
          <cell r="G59">
            <v>31541487.800000001</v>
          </cell>
          <cell r="H59">
            <v>32531487.800000001</v>
          </cell>
          <cell r="I59">
            <v>36363</v>
          </cell>
          <cell r="J59">
            <v>2545410</v>
          </cell>
          <cell r="K59"/>
          <cell r="L59"/>
          <cell r="M59">
            <v>2545410</v>
          </cell>
          <cell r="N59"/>
          <cell r="O59"/>
          <cell r="P59"/>
          <cell r="Q59"/>
          <cell r="R59"/>
        </row>
        <row r="60">
          <cell r="B60" t="str">
            <v>TCHB</v>
          </cell>
          <cell r="C60" t="str">
            <v>Тулгат чандмань баян ХХК</v>
          </cell>
          <cell r="D60">
            <v>72523</v>
          </cell>
          <cell r="E60">
            <v>39279850.259999998</v>
          </cell>
          <cell r="F60">
            <v>49454</v>
          </cell>
          <cell r="G60">
            <v>4474387.37</v>
          </cell>
          <cell r="H60">
            <v>43754237.629999995</v>
          </cell>
          <cell r="I60">
            <v>14616</v>
          </cell>
          <cell r="J60">
            <v>1023120</v>
          </cell>
          <cell r="K60"/>
          <cell r="L60"/>
          <cell r="M60">
            <v>1023120</v>
          </cell>
          <cell r="N60"/>
          <cell r="O60"/>
          <cell r="P60"/>
          <cell r="Q60"/>
          <cell r="R60"/>
        </row>
        <row r="61">
          <cell r="B61" t="str">
            <v>TDB</v>
          </cell>
          <cell r="C61" t="str">
            <v>Ти Ди Би Капитал ХХК</v>
          </cell>
          <cell r="D61">
            <v>821988</v>
          </cell>
          <cell r="E61">
            <v>223992801.02000001</v>
          </cell>
          <cell r="F61">
            <v>736029</v>
          </cell>
          <cell r="G61">
            <v>95569426.730000004</v>
          </cell>
          <cell r="H61">
            <v>319562227.75</v>
          </cell>
          <cell r="I61">
            <v>2046056</v>
          </cell>
          <cell r="J61">
            <v>143223920</v>
          </cell>
          <cell r="K61"/>
          <cell r="L61"/>
          <cell r="M61">
            <v>143223920</v>
          </cell>
          <cell r="N61"/>
          <cell r="O61"/>
          <cell r="P61"/>
          <cell r="Q61"/>
          <cell r="R61"/>
        </row>
        <row r="62">
          <cell r="B62" t="str">
            <v>TNGR</v>
          </cell>
          <cell r="C62" t="str">
            <v>Тэнгэр капитал ХХК</v>
          </cell>
          <cell r="D62">
            <v>678</v>
          </cell>
          <cell r="E62">
            <v>749087.5</v>
          </cell>
          <cell r="F62">
            <v>16698</v>
          </cell>
          <cell r="G62">
            <v>8305714.2999999998</v>
          </cell>
          <cell r="H62">
            <v>9054801.8000000007</v>
          </cell>
          <cell r="I62">
            <v>43970</v>
          </cell>
          <cell r="J62">
            <v>3077900</v>
          </cell>
          <cell r="K62"/>
          <cell r="L62"/>
          <cell r="M62">
            <v>3077900</v>
          </cell>
          <cell r="N62"/>
          <cell r="O62"/>
          <cell r="P62"/>
          <cell r="Q62"/>
          <cell r="R62"/>
        </row>
        <row r="63">
          <cell r="B63" t="str">
            <v>TTOL</v>
          </cell>
          <cell r="C63" t="str">
            <v>Апекс Капитал ҮЦК</v>
          </cell>
          <cell r="D63">
            <v>504316</v>
          </cell>
          <cell r="E63">
            <v>2316896641.2199998</v>
          </cell>
          <cell r="F63">
            <v>150224</v>
          </cell>
          <cell r="G63">
            <v>79079525.780000001</v>
          </cell>
          <cell r="H63">
            <v>2395976167</v>
          </cell>
          <cell r="I63">
            <v>367264</v>
          </cell>
          <cell r="J63">
            <v>25708480</v>
          </cell>
          <cell r="K63"/>
          <cell r="L63"/>
          <cell r="M63">
            <v>25708480</v>
          </cell>
          <cell r="N63"/>
          <cell r="O63"/>
          <cell r="P63"/>
          <cell r="Q63"/>
          <cell r="R63"/>
        </row>
        <row r="64">
          <cell r="B64" t="str">
            <v>UNDR</v>
          </cell>
          <cell r="C64" t="str">
            <v>Өндөрхаан инвест ХХК</v>
          </cell>
          <cell r="D64">
            <v>1150</v>
          </cell>
          <cell r="E64">
            <v>1264637</v>
          </cell>
          <cell r="F64">
            <v>36336</v>
          </cell>
          <cell r="G64">
            <v>11185296.25</v>
          </cell>
          <cell r="H64">
            <v>12449933.25</v>
          </cell>
          <cell r="I64">
            <v>403414</v>
          </cell>
          <cell r="J64">
            <v>28238980</v>
          </cell>
          <cell r="K64"/>
          <cell r="L64"/>
          <cell r="M64">
            <v>28238980</v>
          </cell>
          <cell r="N64"/>
          <cell r="O64"/>
          <cell r="P64"/>
          <cell r="Q64"/>
          <cell r="R64"/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/>
          <cell r="L65"/>
          <cell r="M65">
            <v>0</v>
          </cell>
          <cell r="N65"/>
          <cell r="O65"/>
          <cell r="P65"/>
          <cell r="Q65"/>
          <cell r="R65"/>
        </row>
        <row r="66">
          <cell r="B66" t="str">
            <v>ZGB</v>
          </cell>
          <cell r="C66" t="str">
            <v>Зэт жи би ХХК</v>
          </cell>
          <cell r="D66">
            <v>560</v>
          </cell>
          <cell r="E66">
            <v>320880</v>
          </cell>
          <cell r="F66">
            <v>10</v>
          </cell>
          <cell r="G66">
            <v>163700</v>
          </cell>
          <cell r="H66">
            <v>484580</v>
          </cell>
          <cell r="I66">
            <v>83169</v>
          </cell>
          <cell r="J66">
            <v>5821830</v>
          </cell>
          <cell r="K66"/>
          <cell r="L66"/>
          <cell r="M66">
            <v>5821830</v>
          </cell>
          <cell r="N66"/>
          <cell r="O66"/>
          <cell r="P66"/>
          <cell r="Q66"/>
          <cell r="R66"/>
        </row>
        <row r="67">
          <cell r="B67" t="str">
            <v>ZRGD</v>
          </cell>
          <cell r="C67" t="str">
            <v>Зэргэд ХХК</v>
          </cell>
          <cell r="D67">
            <v>146512</v>
          </cell>
          <cell r="E67">
            <v>23784269.850000001</v>
          </cell>
          <cell r="F67">
            <v>173342</v>
          </cell>
          <cell r="G67">
            <v>22114498.219999999</v>
          </cell>
          <cell r="H67">
            <v>45898768.07</v>
          </cell>
          <cell r="I67">
            <v>404607</v>
          </cell>
          <cell r="J67">
            <v>28322490</v>
          </cell>
          <cell r="K67"/>
          <cell r="L67"/>
          <cell r="M67">
            <v>28322490</v>
          </cell>
          <cell r="N67"/>
          <cell r="O67"/>
          <cell r="P67"/>
          <cell r="Q67"/>
          <cell r="R67"/>
        </row>
        <row r="68">
          <cell r="B68" t="str">
            <v>нийт</v>
          </cell>
          <cell r="C68"/>
          <cell r="D68">
            <v>20922004</v>
          </cell>
          <cell r="E68">
            <v>5364580060.6000004</v>
          </cell>
          <cell r="F68">
            <v>20922004</v>
          </cell>
          <cell r="G68">
            <v>5364580060.6000004</v>
          </cell>
          <cell r="H68">
            <v>10729160121.200001</v>
          </cell>
          <cell r="I68">
            <v>122655128</v>
          </cell>
          <cell r="J68">
            <v>8585858960</v>
          </cell>
          <cell r="K68">
            <v>122655128</v>
          </cell>
          <cell r="L68">
            <v>8585858960</v>
          </cell>
          <cell r="M68">
            <v>17171717920</v>
          </cell>
          <cell r="N68"/>
          <cell r="O68"/>
          <cell r="P68"/>
          <cell r="Q68"/>
          <cell r="R68"/>
        </row>
        <row r="69">
          <cell r="D69"/>
          <cell r="E69"/>
          <cell r="F69"/>
          <cell r="G69"/>
          <cell r="H69"/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20</v>
          </cell>
          <cell r="E11">
            <v>100146</v>
          </cell>
          <cell r="F11">
            <v>1200</v>
          </cell>
          <cell r="G11">
            <v>348650</v>
          </cell>
          <cell r="H11">
            <v>448796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20369</v>
          </cell>
          <cell r="E12">
            <v>4369402</v>
          </cell>
          <cell r="F12">
            <v>47186</v>
          </cell>
          <cell r="G12">
            <v>11295806</v>
          </cell>
          <cell r="H12">
            <v>15665208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1908</v>
          </cell>
          <cell r="G14">
            <v>14051820</v>
          </cell>
          <cell r="H14">
            <v>14051820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861289</v>
          </cell>
          <cell r="E15">
            <v>367485003</v>
          </cell>
          <cell r="F15">
            <v>899124</v>
          </cell>
          <cell r="G15">
            <v>396051628</v>
          </cell>
          <cell r="H15">
            <v>763536631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36268</v>
          </cell>
          <cell r="E18">
            <v>5848683</v>
          </cell>
          <cell r="F18">
            <v>10895</v>
          </cell>
          <cell r="G18">
            <v>7166382</v>
          </cell>
          <cell r="H18">
            <v>13015065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BSK</v>
          </cell>
          <cell r="C19" t="str">
            <v>BLUE SKY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0</v>
          </cell>
          <cell r="E20">
            <v>0</v>
          </cell>
          <cell r="F20">
            <v>76</v>
          </cell>
          <cell r="G20">
            <v>579500</v>
          </cell>
          <cell r="H20">
            <v>579500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126738</v>
          </cell>
          <cell r="E21">
            <v>32264493</v>
          </cell>
          <cell r="F21">
            <v>395085</v>
          </cell>
          <cell r="G21">
            <v>101562241</v>
          </cell>
          <cell r="H21">
            <v>133826734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924413</v>
          </cell>
          <cell r="E22">
            <v>59852890</v>
          </cell>
          <cell r="F22">
            <v>529491</v>
          </cell>
          <cell r="G22">
            <v>43017911</v>
          </cell>
          <cell r="H22">
            <v>102870801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30711</v>
          </cell>
          <cell r="E24">
            <v>11484935</v>
          </cell>
          <cell r="F24">
            <v>64981</v>
          </cell>
          <cell r="G24">
            <v>10920020</v>
          </cell>
          <cell r="H24">
            <v>22404955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11525</v>
          </cell>
          <cell r="E26">
            <v>264221100</v>
          </cell>
          <cell r="F26">
            <v>0</v>
          </cell>
          <cell r="G26">
            <v>0</v>
          </cell>
          <cell r="H26">
            <v>264221100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18271</v>
          </cell>
          <cell r="E28">
            <v>3906013</v>
          </cell>
          <cell r="F28">
            <v>108031</v>
          </cell>
          <cell r="G28">
            <v>20053213</v>
          </cell>
          <cell r="H28">
            <v>23959226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87</v>
          </cell>
          <cell r="E29">
            <v>49590</v>
          </cell>
          <cell r="F29">
            <v>0</v>
          </cell>
          <cell r="G29">
            <v>0</v>
          </cell>
          <cell r="H29">
            <v>49590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989256</v>
          </cell>
          <cell r="E34">
            <v>359726190</v>
          </cell>
          <cell r="F34">
            <v>445516</v>
          </cell>
          <cell r="G34">
            <v>160135635</v>
          </cell>
          <cell r="H34">
            <v>519861825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4825</v>
          </cell>
          <cell r="E35">
            <v>297509</v>
          </cell>
          <cell r="F35">
            <v>3338</v>
          </cell>
          <cell r="G35">
            <v>24701200</v>
          </cell>
          <cell r="H35">
            <v>24998709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3730</v>
          </cell>
          <cell r="E36">
            <v>641793</v>
          </cell>
          <cell r="F36">
            <v>16290</v>
          </cell>
          <cell r="G36">
            <v>10244142</v>
          </cell>
          <cell r="H36">
            <v>10885935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1201057</v>
          </cell>
          <cell r="E37">
            <v>175706185</v>
          </cell>
          <cell r="F37">
            <v>920335</v>
          </cell>
          <cell r="G37">
            <v>181806842</v>
          </cell>
          <cell r="H37">
            <v>357513027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5413</v>
          </cell>
          <cell r="E39">
            <v>2361623</v>
          </cell>
          <cell r="F39">
            <v>85780</v>
          </cell>
          <cell r="G39">
            <v>13402930</v>
          </cell>
          <cell r="H39">
            <v>15764553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63702</v>
          </cell>
          <cell r="E40">
            <v>113549359</v>
          </cell>
          <cell r="F40">
            <v>315</v>
          </cell>
          <cell r="G40">
            <v>564350</v>
          </cell>
          <cell r="H40">
            <v>114113709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8766</v>
          </cell>
          <cell r="E42">
            <v>61469790</v>
          </cell>
          <cell r="F42">
            <v>26065</v>
          </cell>
          <cell r="G42">
            <v>4169960</v>
          </cell>
          <cell r="H42">
            <v>65639750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457</v>
          </cell>
          <cell r="E43">
            <v>115840</v>
          </cell>
          <cell r="F43">
            <v>691</v>
          </cell>
          <cell r="G43">
            <v>1528575</v>
          </cell>
          <cell r="H43">
            <v>1644415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51502</v>
          </cell>
          <cell r="E44">
            <v>30960600</v>
          </cell>
          <cell r="F44">
            <v>9031</v>
          </cell>
          <cell r="G44">
            <v>66574160</v>
          </cell>
          <cell r="H44">
            <v>97534760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7605</v>
          </cell>
          <cell r="G45">
            <v>2192550</v>
          </cell>
          <cell r="H45">
            <v>2192550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1841532</v>
          </cell>
          <cell r="E46">
            <v>230759708</v>
          </cell>
          <cell r="F46">
            <v>746967</v>
          </cell>
          <cell r="G46">
            <v>107785224</v>
          </cell>
          <cell r="H46">
            <v>338544932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5711</v>
          </cell>
          <cell r="E48">
            <v>1924145</v>
          </cell>
          <cell r="F48">
            <v>26564</v>
          </cell>
          <cell r="G48">
            <v>3497912</v>
          </cell>
          <cell r="H48">
            <v>5422057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39445</v>
          </cell>
          <cell r="E49">
            <v>16269204</v>
          </cell>
          <cell r="F49">
            <v>46587</v>
          </cell>
          <cell r="G49">
            <v>9876494</v>
          </cell>
          <cell r="H49">
            <v>26145698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68099</v>
          </cell>
          <cell r="E51">
            <v>15017094</v>
          </cell>
          <cell r="F51">
            <v>230474</v>
          </cell>
          <cell r="G51">
            <v>35788227</v>
          </cell>
          <cell r="H51">
            <v>50805321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4000</v>
          </cell>
          <cell r="G52">
            <v>1160000</v>
          </cell>
          <cell r="H52">
            <v>1160000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B55" t="str">
            <v>SECP</v>
          </cell>
          <cell r="C55" t="str">
            <v>СИКАП</v>
          </cell>
          <cell r="D55">
            <v>1959</v>
          </cell>
          <cell r="E55">
            <v>1959000</v>
          </cell>
          <cell r="F55">
            <v>0</v>
          </cell>
          <cell r="G55">
            <v>0</v>
          </cell>
          <cell r="H55">
            <v>1959000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149</v>
          </cell>
          <cell r="G56">
            <v>74649</v>
          </cell>
          <cell r="H56">
            <v>74649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280621</v>
          </cell>
          <cell r="E58">
            <v>77569591</v>
          </cell>
          <cell r="F58">
            <v>444928</v>
          </cell>
          <cell r="G58">
            <v>107460589</v>
          </cell>
          <cell r="H58">
            <v>185030180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0</v>
          </cell>
          <cell r="E59">
            <v>0</v>
          </cell>
          <cell r="F59">
            <v>40765</v>
          </cell>
          <cell r="G59">
            <v>21819620</v>
          </cell>
          <cell r="H59">
            <v>21819620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28781</v>
          </cell>
          <cell r="E60">
            <v>9194520</v>
          </cell>
          <cell r="F60">
            <v>169022</v>
          </cell>
          <cell r="G60">
            <v>292838609</v>
          </cell>
          <cell r="H60">
            <v>302033129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1118522</v>
          </cell>
          <cell r="E61">
            <v>14359663260</v>
          </cell>
          <cell r="F61">
            <v>1342235</v>
          </cell>
          <cell r="G61">
            <v>14416466021</v>
          </cell>
          <cell r="H61">
            <v>28776129281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15332</v>
          </cell>
          <cell r="E62">
            <v>4493844</v>
          </cell>
          <cell r="F62">
            <v>0</v>
          </cell>
          <cell r="G62">
            <v>0</v>
          </cell>
          <cell r="H62">
            <v>4493844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109101</v>
          </cell>
          <cell r="E63">
            <v>19533439</v>
          </cell>
          <cell r="F63">
            <v>151209</v>
          </cell>
          <cell r="G63">
            <v>59654407</v>
          </cell>
          <cell r="H63">
            <v>79187846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14753</v>
          </cell>
          <cell r="E64">
            <v>3596136</v>
          </cell>
          <cell r="F64">
            <v>32449</v>
          </cell>
          <cell r="G64">
            <v>15359962</v>
          </cell>
          <cell r="H64">
            <v>18956098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3542</v>
          </cell>
          <cell r="E66">
            <v>1037806</v>
          </cell>
          <cell r="F66">
            <v>416</v>
          </cell>
          <cell r="G66">
            <v>7072000</v>
          </cell>
          <cell r="H66">
            <v>8109806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11468</v>
          </cell>
          <cell r="E67">
            <v>2014035</v>
          </cell>
          <cell r="F67">
            <v>1088557</v>
          </cell>
          <cell r="G67">
            <v>88221695</v>
          </cell>
          <cell r="H67">
            <v>90235730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нийт</v>
          </cell>
          <cell r="C68">
            <v>0</v>
          </cell>
          <cell r="D68">
            <v>7897265</v>
          </cell>
          <cell r="E68">
            <v>16237442926</v>
          </cell>
          <cell r="F68">
            <v>7897265</v>
          </cell>
          <cell r="G68">
            <v>16237442924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1273</v>
          </cell>
          <cell r="G11">
            <v>1910324</v>
          </cell>
          <cell r="H11">
            <v>1910324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115741</v>
          </cell>
          <cell r="E12">
            <v>6938585.4500000002</v>
          </cell>
          <cell r="F12">
            <v>25840</v>
          </cell>
          <cell r="G12">
            <v>6944881.4699999997</v>
          </cell>
          <cell r="H12">
            <v>13883466.92</v>
          </cell>
        </row>
        <row r="13">
          <cell r="B13" t="str">
            <v>ARGB</v>
          </cell>
          <cell r="C13" t="str">
            <v>Аргай бэст ХХК</v>
          </cell>
          <cell r="D13">
            <v>5646</v>
          </cell>
          <cell r="E13">
            <v>1022732</v>
          </cell>
          <cell r="F13">
            <v>708</v>
          </cell>
          <cell r="G13">
            <v>1423535</v>
          </cell>
          <cell r="H13">
            <v>2446267</v>
          </cell>
        </row>
        <row r="14">
          <cell r="B14" t="str">
            <v>BATS</v>
          </cell>
          <cell r="C14" t="str">
            <v>Батс ХХК</v>
          </cell>
          <cell r="D14">
            <v>250</v>
          </cell>
          <cell r="E14">
            <v>3815000</v>
          </cell>
          <cell r="F14">
            <v>22758</v>
          </cell>
          <cell r="G14">
            <v>10320979.16</v>
          </cell>
          <cell r="H14">
            <v>14135979.16</v>
          </cell>
        </row>
        <row r="15">
          <cell r="B15" t="str">
            <v>BDSC</v>
          </cell>
          <cell r="C15" t="str">
            <v>БиДиСек ХК</v>
          </cell>
          <cell r="D15">
            <v>639654</v>
          </cell>
          <cell r="E15">
            <v>217305838.63999999</v>
          </cell>
          <cell r="F15">
            <v>2458111</v>
          </cell>
          <cell r="G15">
            <v>839047903.15999997</v>
          </cell>
          <cell r="H15">
            <v>1056353741.8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12605</v>
          </cell>
          <cell r="E17">
            <v>7232700</v>
          </cell>
          <cell r="F17">
            <v>69051</v>
          </cell>
          <cell r="G17">
            <v>21538963.460000001</v>
          </cell>
          <cell r="H17">
            <v>28771663.460000001</v>
          </cell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0</v>
          </cell>
          <cell r="E19">
            <v>0</v>
          </cell>
          <cell r="F19">
            <v>13100</v>
          </cell>
          <cell r="G19">
            <v>9304700</v>
          </cell>
          <cell r="H19">
            <v>9304700</v>
          </cell>
        </row>
        <row r="20">
          <cell r="B20" t="str">
            <v>BUMB</v>
          </cell>
          <cell r="C20" t="str">
            <v>Бумбат-Алтай ХХК</v>
          </cell>
          <cell r="D20">
            <v>200588</v>
          </cell>
          <cell r="E20">
            <v>21336856.829999998</v>
          </cell>
          <cell r="F20">
            <v>280377</v>
          </cell>
          <cell r="G20">
            <v>45876648.469999999</v>
          </cell>
          <cell r="H20">
            <v>67213505.299999997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186595</v>
          </cell>
          <cell r="E21">
            <v>7930324.2300000004</v>
          </cell>
          <cell r="F21">
            <v>188847</v>
          </cell>
          <cell r="G21">
            <v>17252129.189999998</v>
          </cell>
          <cell r="H21">
            <v>25182453.419999998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185111</v>
          </cell>
          <cell r="E23">
            <v>29217793.780000001</v>
          </cell>
          <cell r="F23">
            <v>35510</v>
          </cell>
          <cell r="G23">
            <v>11073032.539999999</v>
          </cell>
          <cell r="H23">
            <v>40290826.32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12753</v>
          </cell>
          <cell r="E25">
            <v>12325532.970000001</v>
          </cell>
          <cell r="F25">
            <v>45717</v>
          </cell>
          <cell r="G25">
            <v>20605244.600000001</v>
          </cell>
          <cell r="H25">
            <v>32930777.57</v>
          </cell>
        </row>
        <row r="26">
          <cell r="B26" t="str">
            <v>DOMI</v>
          </cell>
          <cell r="C26" t="str">
            <v>Домикс сек ҮЦК ХХК</v>
          </cell>
          <cell r="D26">
            <v>9564</v>
          </cell>
          <cell r="E26">
            <v>3908802</v>
          </cell>
          <cell r="F26">
            <v>1</v>
          </cell>
          <cell r="G26">
            <v>410</v>
          </cell>
          <cell r="H26">
            <v>3909212</v>
          </cell>
        </row>
        <row r="27">
          <cell r="B27" t="str">
            <v>DRBR</v>
          </cell>
          <cell r="C27" t="str">
            <v>Дархан брокер ХХК</v>
          </cell>
          <cell r="D27">
            <v>13541</v>
          </cell>
          <cell r="E27">
            <v>50651134.600000001</v>
          </cell>
          <cell r="F27">
            <v>15373</v>
          </cell>
          <cell r="G27">
            <v>50578129.850000001</v>
          </cell>
          <cell r="H27">
            <v>101229264.45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2095891</v>
          </cell>
          <cell r="E28">
            <v>628767300</v>
          </cell>
          <cell r="F28">
            <v>11</v>
          </cell>
          <cell r="G28">
            <v>13250</v>
          </cell>
          <cell r="H28">
            <v>628780550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239253</v>
          </cell>
          <cell r="E30">
            <v>39411608</v>
          </cell>
          <cell r="F30">
            <v>10</v>
          </cell>
          <cell r="G30">
            <v>642500</v>
          </cell>
          <cell r="H30">
            <v>40054108</v>
          </cell>
        </row>
        <row r="31">
          <cell r="B31" t="str">
            <v>GAUL</v>
          </cell>
          <cell r="C31" t="str">
            <v>Гаүли ХХК</v>
          </cell>
          <cell r="D31">
            <v>61699</v>
          </cell>
          <cell r="E31">
            <v>10870498.359999999</v>
          </cell>
          <cell r="F31">
            <v>81656</v>
          </cell>
          <cell r="G31">
            <v>13820892.01</v>
          </cell>
          <cell r="H31">
            <v>24691390.369999997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170823</v>
          </cell>
          <cell r="E32">
            <v>20521583.800000001</v>
          </cell>
          <cell r="F32">
            <v>180046</v>
          </cell>
          <cell r="G32">
            <v>18994606.66</v>
          </cell>
          <cell r="H32">
            <v>39516190.460000001</v>
          </cell>
        </row>
        <row r="33">
          <cell r="B33" t="str">
            <v>GDSC</v>
          </cell>
          <cell r="C33" t="str">
            <v>Гүүдсек ХХК</v>
          </cell>
          <cell r="D33">
            <v>145916</v>
          </cell>
          <cell r="E33">
            <v>10314574.73</v>
          </cell>
          <cell r="F33">
            <v>5177</v>
          </cell>
          <cell r="G33">
            <v>1251448</v>
          </cell>
          <cell r="H33">
            <v>11566022.73</v>
          </cell>
        </row>
        <row r="34">
          <cell r="B34" t="str">
            <v>GLMT</v>
          </cell>
          <cell r="C34" t="str">
            <v>Голомт Капитал ХХК</v>
          </cell>
          <cell r="D34">
            <v>426323</v>
          </cell>
          <cell r="E34">
            <v>41994059.310000002</v>
          </cell>
          <cell r="F34">
            <v>1158907</v>
          </cell>
          <cell r="G34">
            <v>94557242.140000001</v>
          </cell>
          <cell r="H34">
            <v>136551301.44999999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36</v>
          </cell>
          <cell r="G35">
            <v>54000</v>
          </cell>
          <cell r="H35">
            <v>54000</v>
          </cell>
        </row>
        <row r="36">
          <cell r="B36" t="str">
            <v>HUN</v>
          </cell>
          <cell r="C36" t="str">
            <v>Хүннү Эмпайр ХХК</v>
          </cell>
          <cell r="D36">
            <v>9005</v>
          </cell>
          <cell r="E36">
            <v>5585181</v>
          </cell>
          <cell r="F36">
            <v>6622</v>
          </cell>
          <cell r="G36">
            <v>1979061.5</v>
          </cell>
          <cell r="H36">
            <v>7564242.5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170152</v>
          </cell>
          <cell r="E37">
            <v>428176709</v>
          </cell>
          <cell r="F37">
            <v>152301</v>
          </cell>
          <cell r="G37">
            <v>386251328</v>
          </cell>
          <cell r="H37">
            <v>814428037</v>
          </cell>
        </row>
        <row r="38">
          <cell r="B38" t="str">
            <v>LFTI</v>
          </cell>
          <cell r="C38" t="str">
            <v>Лайфтайм инвестмент ХХК</v>
          </cell>
          <cell r="D38">
            <v>66598</v>
          </cell>
          <cell r="E38">
            <v>30105826.300000001</v>
          </cell>
          <cell r="F38">
            <v>0</v>
          </cell>
          <cell r="G38">
            <v>0</v>
          </cell>
          <cell r="H38">
            <v>30105826.300000001</v>
          </cell>
        </row>
        <row r="39">
          <cell r="B39" t="str">
            <v>MERG</v>
          </cell>
          <cell r="C39" t="str">
            <v>Мэргэн санаа ХХК</v>
          </cell>
          <cell r="D39">
            <v>3800</v>
          </cell>
          <cell r="E39">
            <v>538085</v>
          </cell>
          <cell r="F39">
            <v>6118</v>
          </cell>
          <cell r="G39">
            <v>2697228.5</v>
          </cell>
          <cell r="H39">
            <v>3235313.5</v>
          </cell>
        </row>
        <row r="40">
          <cell r="B40" t="str">
            <v>MIBG</v>
          </cell>
          <cell r="C40" t="str">
            <v>Эм Ай Би Жи ХХК</v>
          </cell>
          <cell r="D40">
            <v>225</v>
          </cell>
          <cell r="E40">
            <v>3400000</v>
          </cell>
          <cell r="F40">
            <v>7000</v>
          </cell>
          <cell r="G40">
            <v>1463000</v>
          </cell>
          <cell r="H40">
            <v>4863000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2394</v>
          </cell>
          <cell r="G41">
            <v>7755495</v>
          </cell>
          <cell r="H41">
            <v>7755495</v>
          </cell>
        </row>
        <row r="42">
          <cell r="B42" t="str">
            <v>MNET</v>
          </cell>
          <cell r="C42" t="str">
            <v>Ард секюритиз ХХК</v>
          </cell>
          <cell r="D42">
            <v>2412625</v>
          </cell>
          <cell r="E42">
            <v>1261253959.4100001</v>
          </cell>
          <cell r="F42">
            <v>2098977</v>
          </cell>
          <cell r="G42">
            <v>1186482053.99</v>
          </cell>
          <cell r="H42">
            <v>2447736013.4000001</v>
          </cell>
        </row>
        <row r="43">
          <cell r="B43" t="str">
            <v>MOHU</v>
          </cell>
          <cell r="C43" t="str">
            <v>Монгол хувьцаа ХХК</v>
          </cell>
          <cell r="D43">
            <v>879</v>
          </cell>
          <cell r="E43">
            <v>166979.1</v>
          </cell>
          <cell r="F43">
            <v>22</v>
          </cell>
          <cell r="G43">
            <v>1053.8</v>
          </cell>
          <cell r="H43">
            <v>168032.9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245460</v>
          </cell>
          <cell r="E45">
            <v>48670203.5</v>
          </cell>
          <cell r="F45">
            <v>245766</v>
          </cell>
          <cell r="G45">
            <v>49261163.5</v>
          </cell>
          <cell r="H45">
            <v>97931367</v>
          </cell>
        </row>
        <row r="46">
          <cell r="B46" t="str">
            <v>MSEC</v>
          </cell>
          <cell r="C46" t="str">
            <v>Монсек ХХК</v>
          </cell>
          <cell r="D46">
            <v>160684</v>
          </cell>
          <cell r="E46">
            <v>12115106.029999999</v>
          </cell>
          <cell r="F46">
            <v>271635</v>
          </cell>
          <cell r="G46">
            <v>60145422.060000002</v>
          </cell>
          <cell r="H46">
            <v>72260528.090000004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77029</v>
          </cell>
          <cell r="E47">
            <v>76232611</v>
          </cell>
          <cell r="F47">
            <v>125251</v>
          </cell>
          <cell r="G47">
            <v>32819362.870000001</v>
          </cell>
          <cell r="H47">
            <v>109051973.87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61</v>
          </cell>
          <cell r="E49">
            <v>2440</v>
          </cell>
          <cell r="F49">
            <v>0</v>
          </cell>
          <cell r="G49">
            <v>0</v>
          </cell>
          <cell r="H49">
            <v>2440</v>
          </cell>
        </row>
        <row r="50">
          <cell r="B50" t="str">
            <v>SANR</v>
          </cell>
          <cell r="C50" t="str">
            <v>Санар ХХК</v>
          </cell>
          <cell r="D50">
            <v>9697</v>
          </cell>
          <cell r="E50">
            <v>3305853</v>
          </cell>
          <cell r="F50">
            <v>1218</v>
          </cell>
          <cell r="G50">
            <v>1504469</v>
          </cell>
          <cell r="H50">
            <v>4810322</v>
          </cell>
        </row>
        <row r="51">
          <cell r="B51" t="str">
            <v>SECP</v>
          </cell>
          <cell r="C51" t="str">
            <v>СИКАП</v>
          </cell>
          <cell r="D51">
            <v>482867</v>
          </cell>
          <cell r="E51">
            <v>33113495.670000002</v>
          </cell>
          <cell r="F51">
            <v>2301</v>
          </cell>
          <cell r="G51">
            <v>67158.98</v>
          </cell>
          <cell r="H51">
            <v>33180654.650000002</v>
          </cell>
        </row>
        <row r="52">
          <cell r="B52" t="str">
            <v>SGC</v>
          </cell>
          <cell r="C52" t="str">
            <v>Эс Жи Капитал ХХК</v>
          </cell>
          <cell r="D52">
            <v>504082</v>
          </cell>
          <cell r="E52">
            <v>63817215.659999996</v>
          </cell>
          <cell r="F52">
            <v>751582</v>
          </cell>
          <cell r="G52">
            <v>100798917.76000001</v>
          </cell>
          <cell r="H52">
            <v>164616133.42000002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646096</v>
          </cell>
          <cell r="E54">
            <v>84052319.810000002</v>
          </cell>
          <cell r="F54">
            <v>1126873</v>
          </cell>
          <cell r="G54">
            <v>163303945.83000001</v>
          </cell>
          <cell r="H54">
            <v>247356265.64000002</v>
          </cell>
        </row>
        <row r="55">
          <cell r="B55" t="str">
            <v>TABO</v>
          </cell>
          <cell r="C55" t="str">
            <v>Таван богд ХХК</v>
          </cell>
          <cell r="D55">
            <v>0</v>
          </cell>
          <cell r="E55">
            <v>0</v>
          </cell>
          <cell r="F55">
            <v>15600</v>
          </cell>
          <cell r="G55">
            <v>8223300</v>
          </cell>
          <cell r="H55">
            <v>8223300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2345</v>
          </cell>
          <cell r="E56">
            <v>1582120</v>
          </cell>
          <cell r="F56">
            <v>5144</v>
          </cell>
          <cell r="G56">
            <v>9598300</v>
          </cell>
          <cell r="H56">
            <v>11180420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681331</v>
          </cell>
          <cell r="E57">
            <v>151806033.31999999</v>
          </cell>
          <cell r="F57">
            <v>701798</v>
          </cell>
          <cell r="G57">
            <v>110330767.98999999</v>
          </cell>
          <cell r="H57">
            <v>262136801.31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15022</v>
          </cell>
          <cell r="E58">
            <v>2108248.39</v>
          </cell>
          <cell r="F58">
            <v>254</v>
          </cell>
          <cell r="G58">
            <v>24830</v>
          </cell>
          <cell r="H58">
            <v>2133078.39</v>
          </cell>
        </row>
        <row r="59">
          <cell r="B59" t="str">
            <v>TTOL</v>
          </cell>
          <cell r="C59" t="str">
            <v>Апекс Капитал ҮЦК</v>
          </cell>
          <cell r="D59">
            <v>338904</v>
          </cell>
          <cell r="E59">
            <v>41535542.090000004</v>
          </cell>
          <cell r="F59">
            <v>248992</v>
          </cell>
          <cell r="G59">
            <v>76992213.829999998</v>
          </cell>
          <cell r="H59">
            <v>118527755.92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0</v>
          </cell>
          <cell r="E60">
            <v>0</v>
          </cell>
          <cell r="F60">
            <v>448</v>
          </cell>
          <cell r="G60">
            <v>529451</v>
          </cell>
          <cell r="H60">
            <v>529451</v>
          </cell>
        </row>
        <row r="61">
          <cell r="B61" t="str">
            <v>ZGB</v>
          </cell>
          <cell r="C61" t="str">
            <v>Зэт жи би ХХК</v>
          </cell>
          <cell r="D61">
            <v>1040</v>
          </cell>
          <cell r="E61">
            <v>639600</v>
          </cell>
          <cell r="F61">
            <v>1180</v>
          </cell>
          <cell r="G61">
            <v>427400</v>
          </cell>
          <cell r="H61">
            <v>1067000</v>
          </cell>
        </row>
        <row r="62">
          <cell r="B62" t="str">
            <v>ZRGD</v>
          </cell>
          <cell r="C62" t="str">
            <v>Зэргэд ХХК</v>
          </cell>
          <cell r="D62">
            <v>41877</v>
          </cell>
          <cell r="E62">
            <v>18578520.120000001</v>
          </cell>
          <cell r="F62">
            <v>37747</v>
          </cell>
          <cell r="G62">
            <v>14484229.779999999</v>
          </cell>
          <cell r="H62">
            <v>33062749.899999999</v>
          </cell>
        </row>
        <row r="63">
          <cell r="B63" t="str">
            <v>нийт</v>
          </cell>
          <cell r="D63">
            <v>10391732</v>
          </cell>
          <cell r="E63">
            <v>3380350973.0999999</v>
          </cell>
          <cell r="F63">
            <v>10391732</v>
          </cell>
          <cell r="G63">
            <v>3380350973.0999999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6">
          <cell r="B16" t="str">
            <v>MNET</v>
          </cell>
          <cell r="C16" t="str">
            <v>"АРД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2447736013.4000001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2447736013.4000001</v>
          </cell>
          <cell r="N16">
            <v>9001977287.4400005</v>
          </cell>
        </row>
        <row r="17">
          <cell r="B17" t="str">
            <v>BDSC</v>
          </cell>
          <cell r="C17" t="str">
            <v>"БИ ДИ СЕК ҮЦК" 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1056353741.8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1056353741.8</v>
          </cell>
          <cell r="N17">
            <v>2018623923.48</v>
          </cell>
        </row>
        <row r="18">
          <cell r="B18" t="str">
            <v>ARD</v>
          </cell>
          <cell r="C18" t="str">
            <v>"АРД КАПИТАЛ ГРУПП ҮЦК" ХХК</v>
          </cell>
          <cell r="D18" t="str">
            <v>●</v>
          </cell>
          <cell r="E18" t="str">
            <v>●</v>
          </cell>
          <cell r="G18">
            <v>13883466.92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13883466.92</v>
          </cell>
          <cell r="N18">
            <v>1682107925.6700001</v>
          </cell>
        </row>
        <row r="19">
          <cell r="B19" t="str">
            <v>INVC</v>
          </cell>
          <cell r="C19" t="str">
            <v>"ИНВЕСКОР КАПИТАЛ ҮЦК" ХХК</v>
          </cell>
          <cell r="D19" t="str">
            <v>●</v>
          </cell>
          <cell r="E19" t="str">
            <v>●</v>
          </cell>
          <cell r="G19">
            <v>814428037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814428037</v>
          </cell>
          <cell r="N19">
            <v>917103660</v>
          </cell>
        </row>
        <row r="20">
          <cell r="B20" t="str">
            <v>GLMT</v>
          </cell>
          <cell r="C20" t="str">
            <v>"ГОЛОМТ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136551301.44999999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136551301.44999999</v>
          </cell>
          <cell r="N20">
            <v>747350924.55999994</v>
          </cell>
        </row>
        <row r="21">
          <cell r="B21" t="str">
            <v>ECM</v>
          </cell>
          <cell r="C21" t="str">
            <v>"ЕВРАЗИА КАПИТАЛ ХОЛДИНГ ҮЦК" 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628780550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628780550</v>
          </cell>
          <cell r="N21">
            <v>630241465</v>
          </cell>
        </row>
        <row r="22">
          <cell r="B22" t="str">
            <v>BZIN</v>
          </cell>
          <cell r="C22" t="str">
            <v>"МИРЭ ЭССЭТ СЕКЬЮРИТИС МОНГОЛ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25182453.419999998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25182453.419999998</v>
          </cell>
          <cell r="N22">
            <v>615651166.32000005</v>
          </cell>
        </row>
        <row r="23">
          <cell r="B23" t="str">
            <v>STIN</v>
          </cell>
          <cell r="C23" t="str">
            <v>"СТАНДАРТ ИНВЕСТМЕНТ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247356265.64000002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247356265.64000002</v>
          </cell>
          <cell r="N23">
            <v>593355261.12</v>
          </cell>
        </row>
        <row r="24">
          <cell r="B24" t="str">
            <v>TDB</v>
          </cell>
          <cell r="C24" t="str">
            <v>"ТИ ДИ БИ КАПИТАЛ ҮЦК" ХХК</v>
          </cell>
          <cell r="D24" t="str">
            <v>●</v>
          </cell>
          <cell r="E24" t="str">
            <v>●</v>
          </cell>
          <cell r="G24">
            <v>262136801.31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262136801.31</v>
          </cell>
          <cell r="N24">
            <v>584220123.82999992</v>
          </cell>
        </row>
        <row r="25">
          <cell r="B25" t="str">
            <v>BUMB</v>
          </cell>
          <cell r="C25" t="str">
            <v>"БУМБАТ-АЛТАЙ ҮЦК" ХХК</v>
          </cell>
          <cell r="D25" t="str">
            <v>●</v>
          </cell>
          <cell r="E25" t="str">
            <v>●</v>
          </cell>
          <cell r="G25">
            <v>67213505.299999997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67213505.299999997</v>
          </cell>
          <cell r="N25">
            <v>249561773.75999999</v>
          </cell>
        </row>
        <row r="26">
          <cell r="B26" t="str">
            <v>NOVL</v>
          </cell>
          <cell r="C26" t="str">
            <v>"НОВЕЛ ИНВЕСТМЕНТ ҮЦК" ХХК</v>
          </cell>
          <cell r="D26" t="str">
            <v>●</v>
          </cell>
          <cell r="F26" t="str">
            <v>●</v>
          </cell>
          <cell r="G26">
            <v>109051973.87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109051973.87</v>
          </cell>
          <cell r="N26">
            <v>220794558.84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G27">
            <v>118527755.92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118527755.92</v>
          </cell>
          <cell r="N27">
            <v>212173987.20999998</v>
          </cell>
        </row>
        <row r="28">
          <cell r="B28" t="str">
            <v>SGC</v>
          </cell>
          <cell r="C28" t="str">
            <v>"ЭС ЖИ КАПИТАЛ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164616133.42000002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164616133.42000002</v>
          </cell>
          <cell r="N28">
            <v>164616133.42000002</v>
          </cell>
        </row>
        <row r="29">
          <cell r="B29" t="str">
            <v>BLMB</v>
          </cell>
          <cell r="C29" t="str">
            <v xml:space="preserve">"БЛҮМСБЮРИ СЕКЮРИТИЕС ҮЦК" ХХК </v>
          </cell>
          <cell r="D29" t="str">
            <v>●</v>
          </cell>
          <cell r="G29">
            <v>28771663.460000001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28771663.460000001</v>
          </cell>
          <cell r="N29">
            <v>137527136.19999999</v>
          </cell>
        </row>
        <row r="30">
          <cell r="B30" t="str">
            <v>GAUL</v>
          </cell>
          <cell r="C30" t="str">
            <v>"ГАҮЛИ ҮЦК" ХХК</v>
          </cell>
          <cell r="D30" t="str">
            <v>●</v>
          </cell>
          <cell r="E30" t="str">
            <v>●</v>
          </cell>
          <cell r="G30">
            <v>24691390.369999997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24691390.369999997</v>
          </cell>
          <cell r="N30">
            <v>114384025.25999999</v>
          </cell>
        </row>
        <row r="31">
          <cell r="B31" t="str">
            <v>DRBR</v>
          </cell>
          <cell r="C31" t="str">
            <v>"ДАРХАН БРОКЕР ҮЦК" ХХК</v>
          </cell>
          <cell r="D31" t="str">
            <v>●</v>
          </cell>
          <cell r="G31">
            <v>101229264.45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101229264.45</v>
          </cell>
          <cell r="N31">
            <v>112192674.63</v>
          </cell>
        </row>
        <row r="32">
          <cell r="B32" t="str">
            <v>MSDQ</v>
          </cell>
          <cell r="C32" t="str">
            <v>"МАСДАК ҮНЭТ ЦААСНЫ КОМПАНИ" ХХК</v>
          </cell>
          <cell r="D32" t="str">
            <v>●</v>
          </cell>
          <cell r="G32">
            <v>97931367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97931367</v>
          </cell>
          <cell r="N32">
            <v>111565455.56</v>
          </cell>
        </row>
        <row r="33">
          <cell r="B33" t="str">
            <v>ZRGD</v>
          </cell>
          <cell r="C33" t="str">
            <v>"ЗЭРГЭД ҮЦК" ХХК</v>
          </cell>
          <cell r="D33" t="str">
            <v>●</v>
          </cell>
          <cell r="G33">
            <v>33062749.899999999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33062749.899999999</v>
          </cell>
          <cell r="N33">
            <v>106660749.75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G34">
            <v>72260528.090000004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72260528.090000004</v>
          </cell>
          <cell r="N34">
            <v>98550528.680000007</v>
          </cell>
        </row>
        <row r="35">
          <cell r="B35" t="str">
            <v>TCHB</v>
          </cell>
          <cell r="C35" t="str">
            <v>"ТУЛГАТ ЧАНДМАНЬ БАЯН  ҮЦК" ХХК</v>
          </cell>
          <cell r="D35" t="str">
            <v>●</v>
          </cell>
          <cell r="G35">
            <v>11180420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11180420</v>
          </cell>
          <cell r="N35">
            <v>87459498.800000012</v>
          </cell>
        </row>
        <row r="36">
          <cell r="B36" t="str">
            <v>SECP</v>
          </cell>
          <cell r="C36" t="str">
            <v>"СИКАП 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33180654.650000002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33180654.650000002</v>
          </cell>
          <cell r="N36">
            <v>74208727.850000009</v>
          </cell>
        </row>
        <row r="37">
          <cell r="B37" t="str">
            <v>CTRL</v>
          </cell>
          <cell r="C37" t="str">
            <v>ЦЕНТРАЛ СЕКЬЮРИТИЙЗ ҮЦК</v>
          </cell>
          <cell r="D37" t="str">
            <v>●</v>
          </cell>
          <cell r="G37">
            <v>40290826.32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40290826.32</v>
          </cell>
          <cell r="N37">
            <v>71470991.019999996</v>
          </cell>
        </row>
        <row r="38">
          <cell r="B38" t="str">
            <v>LFTI</v>
          </cell>
          <cell r="C38" t="str">
            <v>"ЛАЙФТАЙМ ИНВЕСТМЕНТ ҮЦК" ХХК</v>
          </cell>
          <cell r="D38" t="str">
            <v>●</v>
          </cell>
          <cell r="E38" t="str">
            <v>●</v>
          </cell>
          <cell r="G38">
            <v>30105826.300000001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30105826.300000001</v>
          </cell>
          <cell r="N38">
            <v>67748807.230000004</v>
          </cell>
        </row>
        <row r="39">
          <cell r="B39" t="str">
            <v>DELG</v>
          </cell>
          <cell r="C39" t="str">
            <v>"ДЭЛГЭРХАНГАЙ СЕКЮРИТИЗ ҮЦК" ХХК</v>
          </cell>
          <cell r="D39" t="str">
            <v>●</v>
          </cell>
          <cell r="G39">
            <v>32930777.57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32930777.57</v>
          </cell>
          <cell r="N39">
            <v>66930907.600000001</v>
          </cell>
        </row>
        <row r="40">
          <cell r="B40" t="str">
            <v>MONG</v>
          </cell>
          <cell r="C40" t="str">
            <v>"МОНГОЛ СЕКЮРИТИЕС ҮЦК" ХК</v>
          </cell>
          <cell r="D40" t="str">
            <v>●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52295725.439999998</v>
          </cell>
        </row>
        <row r="41">
          <cell r="B41" t="str">
            <v>GATR</v>
          </cell>
          <cell r="C41" t="str">
            <v>"ГАЦУУРТ ТРЕЙД ҮЦК" ХХК</v>
          </cell>
          <cell r="D41" t="str">
            <v>●</v>
          </cell>
          <cell r="G41">
            <v>40054108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40054108</v>
          </cell>
          <cell r="N41">
            <v>45284451</v>
          </cell>
        </row>
        <row r="42">
          <cell r="B42" t="str">
            <v>GDEV</v>
          </cell>
          <cell r="C42" t="str">
            <v>"ГРАНДДЕВЕЛОПМЕНТ ҮЦК" ХХК</v>
          </cell>
          <cell r="D42" t="str">
            <v>●</v>
          </cell>
          <cell r="G42">
            <v>39516190.460000001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39516190.460000001</v>
          </cell>
          <cell r="N42">
            <v>43910382.480000004</v>
          </cell>
        </row>
        <row r="43">
          <cell r="B43" t="str">
            <v>TABO</v>
          </cell>
          <cell r="C43" t="str">
            <v>"ТАВАН БОГД ҮЦК" ХХК</v>
          </cell>
          <cell r="D43" t="str">
            <v>●</v>
          </cell>
          <cell r="G43">
            <v>8223300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8223300</v>
          </cell>
          <cell r="N43">
            <v>43010229.890000001</v>
          </cell>
        </row>
        <row r="44">
          <cell r="B44" t="str">
            <v>BATS</v>
          </cell>
          <cell r="C44" t="str">
            <v>"БАТС ҮЦК" ХХК</v>
          </cell>
          <cell r="D44" t="str">
            <v>●</v>
          </cell>
          <cell r="G44">
            <v>14135979.16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14135979.16</v>
          </cell>
          <cell r="N44">
            <v>35547282.299999997</v>
          </cell>
        </row>
        <row r="45">
          <cell r="B45" t="str">
            <v>GDSC</v>
          </cell>
          <cell r="C45" t="str">
            <v>"ГҮҮДСЕК ҮЦК" ХХК</v>
          </cell>
          <cell r="D45" t="str">
            <v>●</v>
          </cell>
          <cell r="E45" t="str">
            <v>●</v>
          </cell>
          <cell r="F45" t="str">
            <v>●</v>
          </cell>
          <cell r="G45">
            <v>11566022.73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11566022.73</v>
          </cell>
          <cell r="N45">
            <v>29596147.030000001</v>
          </cell>
        </row>
        <row r="46">
          <cell r="B46" t="str">
            <v>MIBG</v>
          </cell>
          <cell r="C46" t="str">
            <v>"ЭМ АЙ БИ ЖИ ХХК ҮЦК"</v>
          </cell>
          <cell r="D46" t="str">
            <v>●</v>
          </cell>
          <cell r="G46">
            <v>4863000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4863000</v>
          </cell>
          <cell r="N46">
            <v>24251091</v>
          </cell>
        </row>
        <row r="47">
          <cell r="B47" t="str">
            <v>TNGR</v>
          </cell>
          <cell r="C47" t="str">
            <v>"ТЭНГЭР КАПИТАЛ  ҮЦК" ХХК</v>
          </cell>
          <cell r="D47" t="str">
            <v>●</v>
          </cell>
          <cell r="F47" t="str">
            <v>●</v>
          </cell>
          <cell r="G47">
            <v>2133078.39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2133078.39</v>
          </cell>
          <cell r="N47">
            <v>17728699.940000001</v>
          </cell>
        </row>
        <row r="48">
          <cell r="B48" t="str">
            <v>NSEC</v>
          </cell>
          <cell r="C48" t="str">
            <v>"НЭЙШНЛ СЕКЮРИТИС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17005027.789999999</v>
          </cell>
        </row>
        <row r="49">
          <cell r="B49" t="str">
            <v>HUN</v>
          </cell>
          <cell r="C49" t="str">
            <v>"ХҮННҮ ЭМПАЙР ҮЦК" ХХК</v>
          </cell>
          <cell r="D49" t="str">
            <v>●</v>
          </cell>
          <cell r="G49">
            <v>7564242.5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7564242.5</v>
          </cell>
          <cell r="N49">
            <v>16944971.16</v>
          </cell>
        </row>
        <row r="50">
          <cell r="B50" t="str">
            <v>DOMI</v>
          </cell>
          <cell r="C50" t="str">
            <v>"ДОМИКС СЕК ҮЦК" ХХК</v>
          </cell>
          <cell r="D50" t="str">
            <v>●</v>
          </cell>
          <cell r="G50">
            <v>3909212</v>
          </cell>
          <cell r="H50">
            <v>0</v>
          </cell>
          <cell r="I50">
            <v>0</v>
          </cell>
          <cell r="M50">
            <v>3909212</v>
          </cell>
          <cell r="N50">
            <v>16456799.859999999</v>
          </cell>
        </row>
        <row r="51">
          <cell r="B51" t="str">
            <v>BULG</v>
          </cell>
          <cell r="C51" t="str">
            <v>"БУЛГАН БРОКЕР ҮЦК" ХХК</v>
          </cell>
          <cell r="D51" t="str">
            <v>●</v>
          </cell>
          <cell r="G51">
            <v>9304700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9304700</v>
          </cell>
          <cell r="N51">
            <v>16454985</v>
          </cell>
        </row>
        <row r="52">
          <cell r="B52" t="str">
            <v>UNDR</v>
          </cell>
          <cell r="C52" t="str">
            <v>"ӨНДӨРХААН ИНВЕСТ ҮЦК" ХХК</v>
          </cell>
          <cell r="D52" t="str">
            <v>●</v>
          </cell>
          <cell r="G52">
            <v>529451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529451</v>
          </cell>
          <cell r="N52">
            <v>15755376.959999999</v>
          </cell>
        </row>
        <row r="53">
          <cell r="B53" t="str">
            <v>MERG</v>
          </cell>
          <cell r="C53" t="str">
            <v>"МЭРГЭН САНАА ҮЦК" ХХК</v>
          </cell>
          <cell r="D53" t="str">
            <v>●</v>
          </cell>
          <cell r="G53">
            <v>3235313.5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3235313.5</v>
          </cell>
          <cell r="N53">
            <v>13054687.899999999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4810322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4810322</v>
          </cell>
          <cell r="N54">
            <v>12095869</v>
          </cell>
        </row>
        <row r="55">
          <cell r="B55" t="str">
            <v>MICC</v>
          </cell>
          <cell r="C55" t="str">
            <v>"ЭМ АЙ СИ СИ  ҮЦК" ХХК</v>
          </cell>
          <cell r="D55" t="str">
            <v>●</v>
          </cell>
          <cell r="E55" t="str">
            <v>●</v>
          </cell>
          <cell r="G55">
            <v>7755495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7755495</v>
          </cell>
          <cell r="N55">
            <v>8855495</v>
          </cell>
        </row>
        <row r="56">
          <cell r="B56" t="str">
            <v>SILS</v>
          </cell>
          <cell r="C56" t="str">
            <v>"СИЛВЭР ЛАЙТ СЕКЮРИТИЙЗ ҮЦК" ХХК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N56">
            <v>5011965.2</v>
          </cell>
        </row>
        <row r="57">
          <cell r="B57" t="str">
            <v>APS</v>
          </cell>
          <cell r="C57" t="str">
            <v>"АЗИА ПАСИФИК СЕКЬЮРИТИС ҮЦК" ХХК</v>
          </cell>
          <cell r="D57" t="str">
            <v>●</v>
          </cell>
          <cell r="G57">
            <v>1910324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1910324</v>
          </cell>
          <cell r="N57">
            <v>3819723</v>
          </cell>
        </row>
        <row r="58">
          <cell r="B58" t="str">
            <v>ARGB</v>
          </cell>
          <cell r="C58" t="str">
            <v>"АРГАЙ БЭСТ ҮЦК" ХХК</v>
          </cell>
          <cell r="D58" t="str">
            <v>●</v>
          </cell>
          <cell r="G58">
            <v>2446267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2446267</v>
          </cell>
          <cell r="N58">
            <v>2446267</v>
          </cell>
        </row>
        <row r="59">
          <cell r="B59" t="str">
            <v>ZGB</v>
          </cell>
          <cell r="C59" t="str">
            <v>"ЗЭТ ЖИ БИ ҮЦК" ХХК</v>
          </cell>
          <cell r="D59" t="str">
            <v>●</v>
          </cell>
          <cell r="G59">
            <v>1067000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1067000</v>
          </cell>
          <cell r="N59">
            <v>1633434.5</v>
          </cell>
        </row>
        <row r="60">
          <cell r="B60" t="str">
            <v>GNDX</v>
          </cell>
          <cell r="C60" t="str">
            <v>"ГЕНДЕКС ҮЦК" ХХК</v>
          </cell>
          <cell r="D60" t="str">
            <v>●</v>
          </cell>
          <cell r="G60">
            <v>54000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54000</v>
          </cell>
          <cell r="N60">
            <v>651904.52</v>
          </cell>
        </row>
        <row r="61">
          <cell r="B61" t="str">
            <v>MOHU</v>
          </cell>
          <cell r="C61" t="str">
            <v>"MОНГОЛ ХУВЬЦАА" ХХК</v>
          </cell>
          <cell r="D61" t="str">
            <v>●</v>
          </cell>
          <cell r="G61">
            <v>168032.9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168032.9</v>
          </cell>
          <cell r="N61">
            <v>169187.9</v>
          </cell>
        </row>
        <row r="62">
          <cell r="B62" t="str">
            <v>RISM</v>
          </cell>
          <cell r="C62" t="str">
            <v>"РАЙНОС ИНВЕСТМЕНТ ҮЦК" ХХК</v>
          </cell>
          <cell r="D62" t="str">
            <v>●</v>
          </cell>
          <cell r="F62" t="str">
            <v>●</v>
          </cell>
          <cell r="G62">
            <v>2440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2440</v>
          </cell>
          <cell r="N62">
            <v>51426.5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ALTN</v>
          </cell>
          <cell r="C64" t="str">
            <v>"АЛТАН ХОРОМСОГ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BSK</v>
          </cell>
          <cell r="C65" t="str">
            <v>"БЛЮСКАЙ СЕКЬЮРИТИЗ ҮЦК" 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BLAC</v>
          </cell>
          <cell r="C66" t="str">
            <v>"БЛЭКСТОУН ИНТЕРНЭЙШНЛ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FCX</v>
          </cell>
          <cell r="C67" t="str">
            <v>"ЭФ СИ ИКС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DCF</v>
          </cell>
          <cell r="C68" t="str">
            <v>"ДИ СИ ЭФ ҮЦК" ХХК</v>
          </cell>
          <cell r="D68" t="str">
            <v>●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ACE</v>
          </cell>
          <cell r="C69" t="str">
            <v>"АСЕ ЭНД Т КАПИТАЛ ҮЦК" ХХК</v>
          </cell>
          <cell r="D69" t="str">
            <v>●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5"/>
  <sheetViews>
    <sheetView tabSelected="1" view="pageBreakPreview" zoomScale="70" zoomScaleNormal="70" zoomScaleSheetLayoutView="70" workbookViewId="0">
      <pane xSplit="3" ySplit="15" topLeftCell="E16" activePane="bottomRight" state="frozen"/>
      <selection pane="topRight" activeCell="D1" sqref="D1"/>
      <selection pane="bottomLeft" activeCell="A16" sqref="A16"/>
      <selection pane="bottomRight" activeCell="K14" sqref="K14:K1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58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123</v>
      </c>
      <c r="N11" s="51"/>
    </row>
    <row r="12" spans="1:15" ht="14.45" customHeight="1" x14ac:dyDescent="0.25">
      <c r="A12" s="42" t="s">
        <v>0</v>
      </c>
      <c r="B12" s="44" t="s">
        <v>50</v>
      </c>
      <c r="C12" s="44" t="s">
        <v>51</v>
      </c>
      <c r="D12" s="44" t="s">
        <v>52</v>
      </c>
      <c r="E12" s="44"/>
      <c r="F12" s="44"/>
      <c r="G12" s="46" t="s">
        <v>122</v>
      </c>
      <c r="H12" s="46"/>
      <c r="I12" s="46"/>
      <c r="J12" s="46"/>
      <c r="K12" s="46"/>
      <c r="L12" s="46"/>
      <c r="M12" s="48" t="s">
        <v>73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59</v>
      </c>
      <c r="H14" s="47"/>
      <c r="I14" s="47"/>
      <c r="J14" s="47" t="s">
        <v>66</v>
      </c>
      <c r="K14" s="47" t="s">
        <v>65</v>
      </c>
      <c r="L14" s="47" t="s">
        <v>60</v>
      </c>
      <c r="M14" s="50" t="s">
        <v>61</v>
      </c>
      <c r="N14" s="39" t="s">
        <v>62</v>
      </c>
      <c r="O14" s="9"/>
    </row>
    <row r="15" spans="1:15" s="22" customFormat="1" ht="42" customHeight="1" x14ac:dyDescent="0.25">
      <c r="A15" s="43"/>
      <c r="B15" s="45"/>
      <c r="C15" s="45"/>
      <c r="D15" s="28" t="s">
        <v>53</v>
      </c>
      <c r="E15" s="28" t="s">
        <v>54</v>
      </c>
      <c r="F15" s="28" t="s">
        <v>55</v>
      </c>
      <c r="G15" s="10" t="s">
        <v>63</v>
      </c>
      <c r="H15" s="29" t="s">
        <v>65</v>
      </c>
      <c r="I15" s="29" t="s">
        <v>64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10</v>
      </c>
      <c r="C16" s="31" t="s">
        <v>77</v>
      </c>
      <c r="D16" s="13" t="s">
        <v>2</v>
      </c>
      <c r="E16" s="14" t="s">
        <v>2</v>
      </c>
      <c r="F16" s="14" t="s">
        <v>2</v>
      </c>
      <c r="G16" s="15">
        <f>VLOOKUP(B16,[5]Brokers!$B$9:$H$69,7,0)</f>
        <v>2447736013.4000001</v>
      </c>
      <c r="H16" s="15">
        <f>VLOOKUP(B16,[1]Brokers!$B$9:$W$69,20,0)</f>
        <v>0</v>
      </c>
      <c r="I16" s="15">
        <f>VLOOKUP(B16,[2]Brokers!$B$9:$R$69,17,0)</f>
        <v>0</v>
      </c>
      <c r="J16" s="15">
        <f>VLOOKUP(B16,[2]Brokers!$B$9:$M$69,12,0)</f>
        <v>0</v>
      </c>
      <c r="K16" s="15">
        <v>0</v>
      </c>
      <c r="L16" s="15">
        <f>K16+J16+I16+H16+G16</f>
        <v>2447736013.4000001</v>
      </c>
      <c r="M16" s="30">
        <f>VLOOKUP(B16,[6]Sheet1!$B$16:$N$69,13,0)</f>
        <v>9001977287.4400005</v>
      </c>
      <c r="N16" s="32">
        <f>M16/$M$70</f>
        <v>0.47109784287940321</v>
      </c>
    </row>
    <row r="17" spans="1:15" x14ac:dyDescent="0.25">
      <c r="A17" s="11">
        <f t="shared" ref="A17:A48" si="0">+A16+1</f>
        <v>2</v>
      </c>
      <c r="B17" s="12" t="s">
        <v>1</v>
      </c>
      <c r="C17" s="31" t="s">
        <v>79</v>
      </c>
      <c r="D17" s="13" t="s">
        <v>2</v>
      </c>
      <c r="E17" s="14" t="s">
        <v>2</v>
      </c>
      <c r="F17" s="14" t="s">
        <v>2</v>
      </c>
      <c r="G17" s="15">
        <f>VLOOKUP(B17,[5]Brokers!$B$9:$H$69,7,0)</f>
        <v>1056353741.8</v>
      </c>
      <c r="H17" s="15">
        <f>VLOOKUP(B17,[1]Brokers!$B$9:$W$69,20,0)</f>
        <v>0</v>
      </c>
      <c r="I17" s="15">
        <f>VLOOKUP(B17,[2]Brokers!$B$9:$R$69,17,0)</f>
        <v>0</v>
      </c>
      <c r="J17" s="15">
        <f>VLOOKUP(B17,[2]Brokers!$B$9:$M$69,12,0)</f>
        <v>0</v>
      </c>
      <c r="K17" s="15">
        <v>0</v>
      </c>
      <c r="L17" s="15">
        <f>K17+J17+I17+H17+G17</f>
        <v>1056353741.8</v>
      </c>
      <c r="M17" s="30">
        <f>VLOOKUP(B17,[6]Sheet1!$B$16:$N$69,13,0)</f>
        <v>2018623923.48</v>
      </c>
      <c r="N17" s="32">
        <f>M17/$M$70</f>
        <v>0.10564005502024812</v>
      </c>
    </row>
    <row r="18" spans="1:15" x14ac:dyDescent="0.25">
      <c r="A18" s="11">
        <f t="shared" si="0"/>
        <v>3</v>
      </c>
      <c r="B18" s="12" t="s">
        <v>7</v>
      </c>
      <c r="C18" s="31" t="s">
        <v>78</v>
      </c>
      <c r="D18" s="13" t="s">
        <v>2</v>
      </c>
      <c r="E18" s="14" t="s">
        <v>2</v>
      </c>
      <c r="F18" s="14"/>
      <c r="G18" s="15">
        <f>VLOOKUP(B18,[5]Brokers!$B$9:$H$69,7,0)</f>
        <v>13883466.92</v>
      </c>
      <c r="H18" s="15">
        <f>VLOOKUP(B18,[1]Brokers!$B$9:$W$69,20,0)</f>
        <v>0</v>
      </c>
      <c r="I18" s="15">
        <f>VLOOKUP(B18,[2]Brokers!$B$9:$R$69,17,0)</f>
        <v>0</v>
      </c>
      <c r="J18" s="15">
        <f>VLOOKUP(B18,[2]Brokers!$B$9:$M$69,12,0)</f>
        <v>0</v>
      </c>
      <c r="K18" s="15">
        <v>0</v>
      </c>
      <c r="L18" s="15">
        <f>K18+J18+I18+H18+G18</f>
        <v>13883466.92</v>
      </c>
      <c r="M18" s="30">
        <f>VLOOKUP(B18,[6]Sheet1!$B$16:$N$69,13,0)</f>
        <v>1682107925.6700001</v>
      </c>
      <c r="N18" s="32">
        <f>M18/$M$70</f>
        <v>8.8029261791088054E-2</v>
      </c>
    </row>
    <row r="19" spans="1:15" s="23" customFormat="1" x14ac:dyDescent="0.25">
      <c r="A19" s="11">
        <f t="shared" si="0"/>
        <v>4</v>
      </c>
      <c r="B19" s="12" t="s">
        <v>68</v>
      </c>
      <c r="C19" s="31" t="s">
        <v>87</v>
      </c>
      <c r="D19" s="13" t="s">
        <v>2</v>
      </c>
      <c r="E19" s="14" t="s">
        <v>2</v>
      </c>
      <c r="F19" s="14"/>
      <c r="G19" s="15">
        <f>VLOOKUP(B19,[5]Brokers!$B$9:$H$69,7,0)</f>
        <v>814428037</v>
      </c>
      <c r="H19" s="15">
        <f>VLOOKUP(B19,[1]Brokers!$B$9:$W$69,20,0)</f>
        <v>0</v>
      </c>
      <c r="I19" s="15">
        <f>VLOOKUP(B19,[2]Brokers!$B$9:$R$69,17,0)</f>
        <v>0</v>
      </c>
      <c r="J19" s="15">
        <f>VLOOKUP(B19,[2]Brokers!$B$9:$M$69,12,0)</f>
        <v>0</v>
      </c>
      <c r="K19" s="15">
        <v>0</v>
      </c>
      <c r="L19" s="15">
        <f>K19+J19+I19+H19+G19</f>
        <v>814428037</v>
      </c>
      <c r="M19" s="30">
        <f>VLOOKUP(B19,[6]Sheet1!$B$16:$N$69,13,0)</f>
        <v>917103660</v>
      </c>
      <c r="N19" s="32">
        <f>M19/$M$70</f>
        <v>4.7994517440697916E-2</v>
      </c>
      <c r="O19" s="9"/>
    </row>
    <row r="20" spans="1:15" x14ac:dyDescent="0.25">
      <c r="A20" s="11">
        <f t="shared" si="0"/>
        <v>5</v>
      </c>
      <c r="B20" s="12" t="s">
        <v>5</v>
      </c>
      <c r="C20" s="31" t="s">
        <v>80</v>
      </c>
      <c r="D20" s="13" t="s">
        <v>2</v>
      </c>
      <c r="E20" s="14" t="s">
        <v>2</v>
      </c>
      <c r="F20" s="14" t="s">
        <v>2</v>
      </c>
      <c r="G20" s="15">
        <f>VLOOKUP(B20,[5]Brokers!$B$9:$H$69,7,0)</f>
        <v>136551301.44999999</v>
      </c>
      <c r="H20" s="15">
        <f>VLOOKUP(B20,[1]Brokers!$B$9:$W$69,20,0)</f>
        <v>0</v>
      </c>
      <c r="I20" s="15">
        <f>VLOOKUP(B20,[2]Brokers!$B$9:$R$69,17,0)</f>
        <v>0</v>
      </c>
      <c r="J20" s="15">
        <f>VLOOKUP(B20,[2]Brokers!$B$9:$M$69,12,0)</f>
        <v>0</v>
      </c>
      <c r="K20" s="15">
        <v>0</v>
      </c>
      <c r="L20" s="15">
        <f>K20+J20+I20+H20+G20</f>
        <v>136551301.44999999</v>
      </c>
      <c r="M20" s="30">
        <f>VLOOKUP(B20,[6]Sheet1!$B$16:$N$69,13,0)</f>
        <v>747350924.55999994</v>
      </c>
      <c r="N20" s="32">
        <f>M20/$M$70</f>
        <v>3.9110897216478924E-2</v>
      </c>
    </row>
    <row r="21" spans="1:15" x14ac:dyDescent="0.25">
      <c r="A21" s="11">
        <f t="shared" si="0"/>
        <v>6</v>
      </c>
      <c r="B21" s="12" t="s">
        <v>26</v>
      </c>
      <c r="C21" s="31" t="s">
        <v>113</v>
      </c>
      <c r="D21" s="13" t="s">
        <v>2</v>
      </c>
      <c r="E21" s="14" t="s">
        <v>2</v>
      </c>
      <c r="F21" s="14" t="s">
        <v>2</v>
      </c>
      <c r="G21" s="15">
        <f>VLOOKUP(B21,[5]Brokers!$B$9:$H$69,7,0)</f>
        <v>628780550</v>
      </c>
      <c r="H21" s="15">
        <f>VLOOKUP(B21,[1]Brokers!$B$9:$W$69,20,0)</f>
        <v>0</v>
      </c>
      <c r="I21" s="15">
        <f>VLOOKUP(B21,[2]Brokers!$B$9:$R$69,17,0)</f>
        <v>0</v>
      </c>
      <c r="J21" s="15">
        <f>VLOOKUP(B21,[2]Brokers!$B$9:$M$69,12,0)</f>
        <v>0</v>
      </c>
      <c r="K21" s="15">
        <v>0</v>
      </c>
      <c r="L21" s="15">
        <f>K21+J21+I21+H21+G21</f>
        <v>628780550</v>
      </c>
      <c r="M21" s="30">
        <f>VLOOKUP(B21,[6]Sheet1!$B$16:$N$69,13,0)</f>
        <v>630241465</v>
      </c>
      <c r="N21" s="32">
        <f>M21/$M$70</f>
        <v>3.2982242142391524E-2</v>
      </c>
    </row>
    <row r="22" spans="1:15" x14ac:dyDescent="0.25">
      <c r="A22" s="11">
        <f t="shared" si="0"/>
        <v>7</v>
      </c>
      <c r="B22" s="12" t="s">
        <v>6</v>
      </c>
      <c r="C22" s="31" t="s">
        <v>81</v>
      </c>
      <c r="D22" s="13" t="s">
        <v>2</v>
      </c>
      <c r="E22" s="14" t="s">
        <v>2</v>
      </c>
      <c r="F22" s="14" t="s">
        <v>2</v>
      </c>
      <c r="G22" s="15">
        <f>VLOOKUP(B22,[5]Brokers!$B$9:$H$69,7,0)</f>
        <v>25182453.419999998</v>
      </c>
      <c r="H22" s="15">
        <f>VLOOKUP(B22,[1]Brokers!$B$9:$W$69,20,0)</f>
        <v>0</v>
      </c>
      <c r="I22" s="15">
        <f>VLOOKUP(B22,[2]Brokers!$B$9:$R$69,17,0)</f>
        <v>0</v>
      </c>
      <c r="J22" s="15">
        <f>VLOOKUP(B22,[2]Brokers!$B$9:$M$69,12,0)</f>
        <v>0</v>
      </c>
      <c r="K22" s="15">
        <v>0</v>
      </c>
      <c r="L22" s="15">
        <f>K22+J22+I22+H22+G22</f>
        <v>25182453.419999998</v>
      </c>
      <c r="M22" s="30">
        <f>VLOOKUP(B22,[6]Sheet1!$B$16:$N$69,13,0)</f>
        <v>615651166.32000005</v>
      </c>
      <c r="N22" s="32">
        <f>M22/$M$70</f>
        <v>3.2218692311544429E-2</v>
      </c>
    </row>
    <row r="23" spans="1:15" x14ac:dyDescent="0.25">
      <c r="A23" s="11">
        <f t="shared" si="0"/>
        <v>8</v>
      </c>
      <c r="B23" s="12" t="s">
        <v>9</v>
      </c>
      <c r="C23" s="31" t="s">
        <v>82</v>
      </c>
      <c r="D23" s="13" t="s">
        <v>2</v>
      </c>
      <c r="E23" s="14" t="s">
        <v>2</v>
      </c>
      <c r="F23" s="14" t="s">
        <v>2</v>
      </c>
      <c r="G23" s="15">
        <f>VLOOKUP(B23,[5]Brokers!$B$9:$H$69,7,0)</f>
        <v>247356265.64000002</v>
      </c>
      <c r="H23" s="15">
        <f>VLOOKUP(B23,[1]Brokers!$B$9:$W$69,20,0)</f>
        <v>0</v>
      </c>
      <c r="I23" s="15">
        <f>VLOOKUP(B23,[2]Brokers!$B$9:$R$69,17,0)</f>
        <v>0</v>
      </c>
      <c r="J23" s="15">
        <f>VLOOKUP(B23,[2]Brokers!$B$9:$M$69,12,0)</f>
        <v>0</v>
      </c>
      <c r="K23" s="15">
        <v>0</v>
      </c>
      <c r="L23" s="15">
        <f>K23+J23+I23+H23+G23</f>
        <v>247356265.64000002</v>
      </c>
      <c r="M23" s="30">
        <f>VLOOKUP(B23,[6]Sheet1!$B$16:$N$69,13,0)</f>
        <v>593355261.12</v>
      </c>
      <c r="N23" s="32">
        <f>M23/$M$70</f>
        <v>3.1051887229796585E-2</v>
      </c>
    </row>
    <row r="24" spans="1:15" x14ac:dyDescent="0.25">
      <c r="A24" s="11">
        <f t="shared" si="0"/>
        <v>9</v>
      </c>
      <c r="B24" s="12" t="s">
        <v>8</v>
      </c>
      <c r="C24" s="31" t="s">
        <v>83</v>
      </c>
      <c r="D24" s="13" t="s">
        <v>2</v>
      </c>
      <c r="E24" s="14" t="s">
        <v>2</v>
      </c>
      <c r="F24" s="14"/>
      <c r="G24" s="15">
        <f>VLOOKUP(B24,[5]Brokers!$B$9:$H$69,7,0)</f>
        <v>262136801.31</v>
      </c>
      <c r="H24" s="15">
        <f>VLOOKUP(B24,[1]Brokers!$B$9:$W$69,20,0)</f>
        <v>0</v>
      </c>
      <c r="I24" s="15">
        <f>VLOOKUP(B24,[2]Brokers!$B$9:$R$69,17,0)</f>
        <v>0</v>
      </c>
      <c r="J24" s="15">
        <f>VLOOKUP(B24,[2]Brokers!$B$9:$M$69,12,0)</f>
        <v>0</v>
      </c>
      <c r="K24" s="15">
        <v>0</v>
      </c>
      <c r="L24" s="15">
        <f>K24+J24+I24+H24+G24</f>
        <v>262136801.31</v>
      </c>
      <c r="M24" s="30">
        <f>VLOOKUP(B24,[6]Sheet1!$B$16:$N$69,13,0)</f>
        <v>584220123.82999992</v>
      </c>
      <c r="N24" s="32">
        <f>M24/$M$70</f>
        <v>3.0573820763473595E-2</v>
      </c>
      <c r="O24" s="1"/>
    </row>
    <row r="25" spans="1:15" x14ac:dyDescent="0.25">
      <c r="A25" s="11">
        <f t="shared" si="0"/>
        <v>10</v>
      </c>
      <c r="B25" s="12" t="s">
        <v>16</v>
      </c>
      <c r="C25" s="31" t="s">
        <v>84</v>
      </c>
      <c r="D25" s="13" t="s">
        <v>2</v>
      </c>
      <c r="E25" s="14" t="s">
        <v>2</v>
      </c>
      <c r="F25" s="14"/>
      <c r="G25" s="15">
        <f>VLOOKUP(B25,[5]Brokers!$B$9:$H$69,7,0)</f>
        <v>67213505.299999997</v>
      </c>
      <c r="H25" s="15">
        <f>VLOOKUP(B25,[1]Brokers!$B$9:$W$69,20,0)</f>
        <v>0</v>
      </c>
      <c r="I25" s="15">
        <f>VLOOKUP(B25,[2]Brokers!$B$9:$R$69,17,0)</f>
        <v>0</v>
      </c>
      <c r="J25" s="15">
        <f>VLOOKUP(B25,[2]Brokers!$B$9:$M$69,12,0)</f>
        <v>0</v>
      </c>
      <c r="K25" s="15">
        <v>0</v>
      </c>
      <c r="L25" s="15">
        <f>K25+J25+I25+H25+G25</f>
        <v>67213505.299999997</v>
      </c>
      <c r="M25" s="30">
        <f>VLOOKUP(B25,[6]Sheet1!$B$16:$N$69,13,0)</f>
        <v>249561773.75999999</v>
      </c>
      <c r="N25" s="32">
        <f>M25/$M$70</f>
        <v>1.3060243269834761E-2</v>
      </c>
    </row>
    <row r="26" spans="1:15" x14ac:dyDescent="0.25">
      <c r="A26" s="11">
        <f t="shared" si="0"/>
        <v>11</v>
      </c>
      <c r="B26" s="12" t="s">
        <v>3</v>
      </c>
      <c r="C26" s="31" t="s">
        <v>85</v>
      </c>
      <c r="D26" s="13" t="s">
        <v>2</v>
      </c>
      <c r="E26" s="14"/>
      <c r="F26" s="14" t="s">
        <v>2</v>
      </c>
      <c r="G26" s="15">
        <f>VLOOKUP(B26,[5]Brokers!$B$9:$H$69,7,0)</f>
        <v>109051973.87</v>
      </c>
      <c r="H26" s="15">
        <f>VLOOKUP(B26,[1]Brokers!$B$9:$W$69,20,0)</f>
        <v>0</v>
      </c>
      <c r="I26" s="15">
        <f>VLOOKUP(B26,[2]Brokers!$B$9:$R$69,17,0)</f>
        <v>0</v>
      </c>
      <c r="J26" s="15">
        <f>VLOOKUP(B26,[2]Brokers!$B$9:$M$69,12,0)</f>
        <v>0</v>
      </c>
      <c r="K26" s="15">
        <v>0</v>
      </c>
      <c r="L26" s="15">
        <f>K26+J26+I26+H26+G26</f>
        <v>109051973.87</v>
      </c>
      <c r="M26" s="30">
        <f>VLOOKUP(B26,[6]Sheet1!$B$16:$N$69,13,0)</f>
        <v>220794558.84</v>
      </c>
      <c r="N26" s="32">
        <f>M26/$M$70</f>
        <v>1.1554777030393253E-2</v>
      </c>
    </row>
    <row r="27" spans="1:15" x14ac:dyDescent="0.25">
      <c r="A27" s="11">
        <f t="shared" si="0"/>
        <v>12</v>
      </c>
      <c r="B27" s="12" t="s">
        <v>35</v>
      </c>
      <c r="C27" s="31" t="s">
        <v>88</v>
      </c>
      <c r="D27" s="13" t="s">
        <v>2</v>
      </c>
      <c r="E27" s="14"/>
      <c r="F27" s="14"/>
      <c r="G27" s="15">
        <f>VLOOKUP(B27,[5]Brokers!$B$9:$H$69,7,0)</f>
        <v>118527755.92</v>
      </c>
      <c r="H27" s="15">
        <f>VLOOKUP(B27,[1]Brokers!$B$9:$W$69,20,0)</f>
        <v>0</v>
      </c>
      <c r="I27" s="15">
        <f>VLOOKUP(B27,[2]Brokers!$B$9:$R$69,17,0)</f>
        <v>0</v>
      </c>
      <c r="J27" s="15">
        <f>VLOOKUP(B27,[2]Brokers!$B$9:$M$69,12,0)</f>
        <v>0</v>
      </c>
      <c r="K27" s="15">
        <v>0</v>
      </c>
      <c r="L27" s="15">
        <f>K27+J27+I27+H27+G27</f>
        <v>118527755.92</v>
      </c>
      <c r="M27" s="30">
        <f>VLOOKUP(B27,[6]Sheet1!$B$16:$N$69,13,0)</f>
        <v>212173987.20999998</v>
      </c>
      <c r="N27" s="32">
        <f>M27/$M$70</f>
        <v>1.1103639178163089E-2</v>
      </c>
    </row>
    <row r="28" spans="1:15" x14ac:dyDescent="0.25">
      <c r="A28" s="11">
        <f t="shared" si="0"/>
        <v>13</v>
      </c>
      <c r="B28" s="12" t="s">
        <v>45</v>
      </c>
      <c r="C28" s="31" t="s">
        <v>119</v>
      </c>
      <c r="D28" s="13" t="s">
        <v>2</v>
      </c>
      <c r="E28" s="14" t="s">
        <v>2</v>
      </c>
      <c r="F28" s="14" t="s">
        <v>2</v>
      </c>
      <c r="G28" s="15">
        <f>VLOOKUP(B28,[5]Brokers!$B$9:$H$69,7,0)</f>
        <v>164616133.42000002</v>
      </c>
      <c r="H28" s="15">
        <f>VLOOKUP(B28,[1]Brokers!$B$9:$W$69,20,0)</f>
        <v>0</v>
      </c>
      <c r="I28" s="15">
        <f>VLOOKUP(B28,[3]Brokers!$B$9:$R$69,17,0)</f>
        <v>0</v>
      </c>
      <c r="J28" s="15">
        <f>VLOOKUP(B28,[4]Brokers!$B$9:$M$69,12,0)</f>
        <v>0</v>
      </c>
      <c r="K28" s="15">
        <v>0</v>
      </c>
      <c r="L28" s="15">
        <f>K28+J28+I28+H28+G28</f>
        <v>164616133.42000002</v>
      </c>
      <c r="M28" s="30">
        <f>VLOOKUP(B28,[6]Sheet1!$B$16:$N$69,13,0)</f>
        <v>164616133.42000002</v>
      </c>
      <c r="N28" s="32">
        <f>M28/$M$70</f>
        <v>8.6148079339760202E-3</v>
      </c>
    </row>
    <row r="29" spans="1:15" x14ac:dyDescent="0.25">
      <c r="A29" s="11">
        <f t="shared" si="0"/>
        <v>14</v>
      </c>
      <c r="B29" s="12" t="s">
        <v>21</v>
      </c>
      <c r="C29" s="31" t="s">
        <v>86</v>
      </c>
      <c r="D29" s="13" t="s">
        <v>2</v>
      </c>
      <c r="E29" s="14"/>
      <c r="F29" s="14"/>
      <c r="G29" s="15">
        <f>VLOOKUP(B29,[5]Brokers!$B$9:$H$69,7,0)</f>
        <v>28771663.460000001</v>
      </c>
      <c r="H29" s="15">
        <f>VLOOKUP(B29,[1]Brokers!$B$9:$W$69,20,0)</f>
        <v>0</v>
      </c>
      <c r="I29" s="15">
        <f>VLOOKUP(B29,[2]Brokers!$B$9:$R$69,17,0)</f>
        <v>0</v>
      </c>
      <c r="J29" s="15">
        <f>VLOOKUP(B29,[2]Brokers!$B$9:$M$69,12,0)</f>
        <v>0</v>
      </c>
      <c r="K29" s="15">
        <v>0</v>
      </c>
      <c r="L29" s="15">
        <f>K29+J29+I29+H29+G29</f>
        <v>28771663.460000001</v>
      </c>
      <c r="M29" s="30">
        <f>VLOOKUP(B29,[6]Sheet1!$B$16:$N$69,13,0)</f>
        <v>137527136.19999999</v>
      </c>
      <c r="N29" s="32">
        <f>M29/$M$70</f>
        <v>7.197167370284115E-3</v>
      </c>
    </row>
    <row r="30" spans="1:15" x14ac:dyDescent="0.25">
      <c r="A30" s="11">
        <f t="shared" si="0"/>
        <v>15</v>
      </c>
      <c r="B30" s="12" t="s">
        <v>11</v>
      </c>
      <c r="C30" s="31" t="s">
        <v>89</v>
      </c>
      <c r="D30" s="13" t="s">
        <v>2</v>
      </c>
      <c r="E30" s="14" t="s">
        <v>2</v>
      </c>
      <c r="F30" s="14"/>
      <c r="G30" s="15">
        <f>VLOOKUP(B30,[5]Brokers!$B$9:$H$69,7,0)</f>
        <v>24691390.369999997</v>
      </c>
      <c r="H30" s="15">
        <f>VLOOKUP(B30,[1]Brokers!$B$9:$W$69,20,0)</f>
        <v>0</v>
      </c>
      <c r="I30" s="15">
        <f>VLOOKUP(B30,[2]Brokers!$B$9:$R$69,17,0)</f>
        <v>0</v>
      </c>
      <c r="J30" s="15">
        <f>VLOOKUP(B30,[2]Brokers!$B$9:$M$69,12,0)</f>
        <v>0</v>
      </c>
      <c r="K30" s="15">
        <v>0</v>
      </c>
      <c r="L30" s="15">
        <f>K30+J30+I30+H30+G30</f>
        <v>24691390.369999997</v>
      </c>
      <c r="M30" s="30">
        <f>VLOOKUP(B30,[6]Sheet1!$B$16:$N$69,13,0)</f>
        <v>114384025.25999999</v>
      </c>
      <c r="N30" s="32">
        <f>M30/$M$70</f>
        <v>5.9860257184867205E-3</v>
      </c>
    </row>
    <row r="31" spans="1:15" x14ac:dyDescent="0.25">
      <c r="A31" s="11">
        <f t="shared" si="0"/>
        <v>16</v>
      </c>
      <c r="B31" s="12" t="s">
        <v>30</v>
      </c>
      <c r="C31" s="31" t="s">
        <v>104</v>
      </c>
      <c r="D31" s="13" t="s">
        <v>2</v>
      </c>
      <c r="E31" s="14"/>
      <c r="F31" s="14"/>
      <c r="G31" s="15">
        <f>VLOOKUP(B31,[5]Brokers!$B$9:$H$69,7,0)</f>
        <v>101229264.45</v>
      </c>
      <c r="H31" s="15">
        <f>VLOOKUP(B31,[1]Brokers!$B$9:$W$69,20,0)</f>
        <v>0</v>
      </c>
      <c r="I31" s="15">
        <f>VLOOKUP(B31,[2]Brokers!$B$9:$R$69,17,0)</f>
        <v>0</v>
      </c>
      <c r="J31" s="15">
        <f>VLOOKUP(B31,[2]Brokers!$B$9:$M$69,12,0)</f>
        <v>0</v>
      </c>
      <c r="K31" s="15">
        <v>0</v>
      </c>
      <c r="L31" s="15">
        <f>K31+J31+I31+H31+G31</f>
        <v>101229264.45</v>
      </c>
      <c r="M31" s="30">
        <f>VLOOKUP(B31,[6]Sheet1!$B$16:$N$69,13,0)</f>
        <v>112192674.63</v>
      </c>
      <c r="N31" s="32">
        <f>M31/$M$70</f>
        <v>5.871346407284081E-3</v>
      </c>
    </row>
    <row r="32" spans="1:15" x14ac:dyDescent="0.25">
      <c r="A32" s="11">
        <f t="shared" si="0"/>
        <v>17</v>
      </c>
      <c r="B32" s="12" t="s">
        <v>36</v>
      </c>
      <c r="C32" s="31" t="s">
        <v>103</v>
      </c>
      <c r="D32" s="13" t="s">
        <v>2</v>
      </c>
      <c r="E32" s="14"/>
      <c r="F32" s="14"/>
      <c r="G32" s="15">
        <f>VLOOKUP(B32,[5]Brokers!$B$9:$H$69,7,0)</f>
        <v>97931367</v>
      </c>
      <c r="H32" s="15">
        <f>VLOOKUP(B32,[1]Brokers!$B$9:$W$69,20,0)</f>
        <v>0</v>
      </c>
      <c r="I32" s="15">
        <f>VLOOKUP(B32,[2]Brokers!$B$9:$R$69,17,0)</f>
        <v>0</v>
      </c>
      <c r="J32" s="15">
        <f>VLOOKUP(B32,[2]Brokers!$B$9:$M$69,12,0)</f>
        <v>0</v>
      </c>
      <c r="K32" s="15">
        <v>0</v>
      </c>
      <c r="L32" s="15">
        <f>K32+J32+I32+H32+G32</f>
        <v>97931367</v>
      </c>
      <c r="M32" s="30">
        <f>VLOOKUP(B32,[6]Sheet1!$B$16:$N$69,13,0)</f>
        <v>111565455.56</v>
      </c>
      <c r="N32" s="32">
        <f>M32/$M$70</f>
        <v>5.838522335254696E-3</v>
      </c>
      <c r="O32" s="1"/>
    </row>
    <row r="33" spans="1:15" x14ac:dyDescent="0.25">
      <c r="A33" s="11">
        <f t="shared" si="0"/>
        <v>18</v>
      </c>
      <c r="B33" s="12" t="s">
        <v>19</v>
      </c>
      <c r="C33" s="31" t="s">
        <v>91</v>
      </c>
      <c r="D33" s="13" t="s">
        <v>2</v>
      </c>
      <c r="E33" s="14"/>
      <c r="F33" s="14"/>
      <c r="G33" s="15">
        <f>VLOOKUP(B33,[5]Brokers!$B$9:$H$69,7,0)</f>
        <v>33062749.899999999</v>
      </c>
      <c r="H33" s="15">
        <f>VLOOKUP(B33,[1]Brokers!$B$9:$W$69,20,0)</f>
        <v>0</v>
      </c>
      <c r="I33" s="15">
        <f>VLOOKUP(B33,[2]Brokers!$B$9:$R$69,17,0)</f>
        <v>0</v>
      </c>
      <c r="J33" s="15">
        <f>VLOOKUP(B33,[2]Brokers!$B$9:$M$69,12,0)</f>
        <v>0</v>
      </c>
      <c r="K33" s="15">
        <v>0</v>
      </c>
      <c r="L33" s="15">
        <f>K33+J33+I33+H33+G33</f>
        <v>33062749.899999999</v>
      </c>
      <c r="M33" s="30">
        <f>VLOOKUP(B33,[6]Sheet1!$B$16:$N$69,13,0)</f>
        <v>106660749.75</v>
      </c>
      <c r="N33" s="32">
        <f>M33/$M$70</f>
        <v>5.5818458015032798E-3</v>
      </c>
      <c r="O33" s="1"/>
    </row>
    <row r="34" spans="1:15" x14ac:dyDescent="0.25">
      <c r="A34" s="11">
        <f t="shared" si="0"/>
        <v>19</v>
      </c>
      <c r="B34" s="12" t="s">
        <v>13</v>
      </c>
      <c r="C34" s="31" t="s">
        <v>98</v>
      </c>
      <c r="D34" s="13" t="s">
        <v>2</v>
      </c>
      <c r="E34" s="14" t="s">
        <v>2</v>
      </c>
      <c r="F34" s="14"/>
      <c r="G34" s="15">
        <f>VLOOKUP(B34,[5]Brokers!$B$9:$H$69,7,0)</f>
        <v>72260528.090000004</v>
      </c>
      <c r="H34" s="15">
        <f>VLOOKUP(B34,[1]Brokers!$B$9:$W$69,20,0)</f>
        <v>0</v>
      </c>
      <c r="I34" s="15">
        <f>VLOOKUP(B34,[2]Brokers!$B$9:$R$69,17,0)</f>
        <v>0</v>
      </c>
      <c r="J34" s="15">
        <f>VLOOKUP(B34,[2]Brokers!$B$9:$M$69,12,0)</f>
        <v>0</v>
      </c>
      <c r="K34" s="15">
        <v>0</v>
      </c>
      <c r="L34" s="15">
        <f>K34+J34+I34+H34+G34</f>
        <v>72260528.090000004</v>
      </c>
      <c r="M34" s="30">
        <f>VLOOKUP(B34,[6]Sheet1!$B$16:$N$69,13,0)</f>
        <v>98550528.680000007</v>
      </c>
      <c r="N34" s="32">
        <f>M34/$M$70</f>
        <v>5.1574159757712236E-3</v>
      </c>
      <c r="O34" s="1"/>
    </row>
    <row r="35" spans="1:15" x14ac:dyDescent="0.25">
      <c r="A35" s="11">
        <f t="shared" si="0"/>
        <v>20</v>
      </c>
      <c r="B35" s="12" t="s">
        <v>25</v>
      </c>
      <c r="C35" s="31" t="s">
        <v>90</v>
      </c>
      <c r="D35" s="13" t="s">
        <v>2</v>
      </c>
      <c r="E35" s="14"/>
      <c r="F35" s="14"/>
      <c r="G35" s="15">
        <f>VLOOKUP(B35,[5]Brokers!$B$9:$H$69,7,0)</f>
        <v>11180420</v>
      </c>
      <c r="H35" s="15">
        <f>VLOOKUP(B35,[1]Brokers!$B$9:$W$69,20,0)</f>
        <v>0</v>
      </c>
      <c r="I35" s="15">
        <f>VLOOKUP(B35,[2]Brokers!$B$9:$R$69,17,0)</f>
        <v>0</v>
      </c>
      <c r="J35" s="15">
        <f>VLOOKUP(B35,[2]Brokers!$B$9:$M$69,12,0)</f>
        <v>0</v>
      </c>
      <c r="K35" s="15">
        <v>0</v>
      </c>
      <c r="L35" s="15">
        <f>K35+J35+I35+H35+G35</f>
        <v>11180420</v>
      </c>
      <c r="M35" s="30">
        <f>VLOOKUP(B35,[6]Sheet1!$B$16:$N$69,13,0)</f>
        <v>87459498.800000012</v>
      </c>
      <c r="N35" s="32">
        <f>M35/$M$70</f>
        <v>4.5769923549441498E-3</v>
      </c>
      <c r="O35" s="1"/>
    </row>
    <row r="36" spans="1:15" x14ac:dyDescent="0.25">
      <c r="A36" s="11">
        <f t="shared" si="0"/>
        <v>21</v>
      </c>
      <c r="B36" s="12" t="s">
        <v>24</v>
      </c>
      <c r="C36" s="31" t="s">
        <v>93</v>
      </c>
      <c r="D36" s="13" t="s">
        <v>2</v>
      </c>
      <c r="E36" s="14" t="s">
        <v>2</v>
      </c>
      <c r="F36" s="14" t="s">
        <v>2</v>
      </c>
      <c r="G36" s="15">
        <f>VLOOKUP(B36,[5]Brokers!$B$9:$H$69,7,0)</f>
        <v>33180654.650000002</v>
      </c>
      <c r="H36" s="15">
        <f>VLOOKUP(B36,[1]Brokers!$B$9:$W$69,20,0)</f>
        <v>0</v>
      </c>
      <c r="I36" s="15">
        <f>VLOOKUP(B36,[2]Brokers!$B$9:$R$69,17,0)</f>
        <v>0</v>
      </c>
      <c r="J36" s="15">
        <f>VLOOKUP(B36,[2]Brokers!$B$9:$M$69,12,0)</f>
        <v>0</v>
      </c>
      <c r="K36" s="15">
        <v>0</v>
      </c>
      <c r="L36" s="15">
        <f>K36+J36+I36+H36+G36</f>
        <v>33180654.650000002</v>
      </c>
      <c r="M36" s="30">
        <f>VLOOKUP(B36,[6]Sheet1!$B$16:$N$69,13,0)</f>
        <v>74208727.850000009</v>
      </c>
      <c r="N36" s="32">
        <f>M36/$M$70</f>
        <v>3.883543636767114E-3</v>
      </c>
      <c r="O36" s="1"/>
    </row>
    <row r="37" spans="1:15" x14ac:dyDescent="0.25">
      <c r="A37" s="11">
        <f t="shared" si="0"/>
        <v>22</v>
      </c>
      <c r="B37" s="12" t="s">
        <v>69</v>
      </c>
      <c r="C37" s="31" t="s">
        <v>97</v>
      </c>
      <c r="D37" s="13" t="s">
        <v>2</v>
      </c>
      <c r="E37" s="14"/>
      <c r="F37" s="14"/>
      <c r="G37" s="15">
        <f>VLOOKUP(B37,[5]Brokers!$B$9:$H$69,7,0)</f>
        <v>40290826.32</v>
      </c>
      <c r="H37" s="15">
        <f>VLOOKUP(B37,[1]Brokers!$B$9:$W$69,20,0)</f>
        <v>0</v>
      </c>
      <c r="I37" s="15">
        <f>VLOOKUP(B37,[2]Brokers!$B$9:$R$69,17,0)</f>
        <v>0</v>
      </c>
      <c r="J37" s="15">
        <f>VLOOKUP(B37,[2]Brokers!$B$9:$M$69,12,0)</f>
        <v>0</v>
      </c>
      <c r="K37" s="15">
        <v>0</v>
      </c>
      <c r="L37" s="15">
        <f>K37+J37+I37+H37+G37</f>
        <v>40290826.32</v>
      </c>
      <c r="M37" s="30">
        <f>VLOOKUP(B37,[6]Sheet1!$B$16:$N$69,13,0)</f>
        <v>71470991.019999996</v>
      </c>
      <c r="N37" s="32">
        <f>M37/$M$70</f>
        <v>3.7402704564643806E-3</v>
      </c>
      <c r="O37" s="1"/>
    </row>
    <row r="38" spans="1:15" x14ac:dyDescent="0.25">
      <c r="A38" s="11">
        <f t="shared" si="0"/>
        <v>23</v>
      </c>
      <c r="B38" s="12" t="s">
        <v>17</v>
      </c>
      <c r="C38" s="31" t="s">
        <v>94</v>
      </c>
      <c r="D38" s="13" t="s">
        <v>2</v>
      </c>
      <c r="E38" s="14" t="s">
        <v>2</v>
      </c>
      <c r="F38" s="14"/>
      <c r="G38" s="15">
        <f>VLOOKUP(B38,[5]Brokers!$B$9:$H$69,7,0)</f>
        <v>30105826.300000001</v>
      </c>
      <c r="H38" s="15">
        <f>VLOOKUP(B38,[1]Brokers!$B$9:$W$69,20,0)</f>
        <v>0</v>
      </c>
      <c r="I38" s="15">
        <f>VLOOKUP(B38,[2]Brokers!$B$9:$R$69,17,0)</f>
        <v>0</v>
      </c>
      <c r="J38" s="15">
        <f>VLOOKUP(B38,[2]Brokers!$B$9:$M$69,12,0)</f>
        <v>0</v>
      </c>
      <c r="K38" s="15">
        <v>0</v>
      </c>
      <c r="L38" s="15">
        <f>K38+J38+I38+H38+G38</f>
        <v>30105826.300000001</v>
      </c>
      <c r="M38" s="30">
        <f>VLOOKUP(B38,[6]Sheet1!$B$16:$N$69,13,0)</f>
        <v>67748807.230000004</v>
      </c>
      <c r="N38" s="32">
        <f>M38/$M$70</f>
        <v>3.5454785015106324E-3</v>
      </c>
      <c r="O38" s="1"/>
    </row>
    <row r="39" spans="1:15" x14ac:dyDescent="0.25">
      <c r="A39" s="11">
        <f t="shared" si="0"/>
        <v>24</v>
      </c>
      <c r="B39" s="12" t="s">
        <v>18</v>
      </c>
      <c r="C39" s="31" t="s">
        <v>96</v>
      </c>
      <c r="D39" s="13" t="s">
        <v>2</v>
      </c>
      <c r="E39" s="14"/>
      <c r="F39" s="14"/>
      <c r="G39" s="15">
        <f>VLOOKUP(B39,[5]Brokers!$B$9:$H$69,7,0)</f>
        <v>32930777.57</v>
      </c>
      <c r="H39" s="15">
        <f>VLOOKUP(B39,[1]Brokers!$B$9:$W$69,20,0)</f>
        <v>0</v>
      </c>
      <c r="I39" s="15">
        <f>VLOOKUP(B39,[2]Brokers!$B$9:$R$69,17,0)</f>
        <v>0</v>
      </c>
      <c r="J39" s="15">
        <f>VLOOKUP(B39,[2]Brokers!$B$9:$M$69,12,0)</f>
        <v>0</v>
      </c>
      <c r="K39" s="15">
        <v>0</v>
      </c>
      <c r="L39" s="15">
        <f>K39+J39+I39+H39+G39</f>
        <v>32930777.57</v>
      </c>
      <c r="M39" s="30">
        <f>VLOOKUP(B39,[6]Sheet1!$B$16:$N$69,13,0)</f>
        <v>66930907.600000001</v>
      </c>
      <c r="N39" s="32">
        <f>M39/$M$70</f>
        <v>3.5026755995390324E-3</v>
      </c>
      <c r="O39" s="1"/>
    </row>
    <row r="40" spans="1:15" x14ac:dyDescent="0.25">
      <c r="A40" s="11">
        <f t="shared" si="0"/>
        <v>25</v>
      </c>
      <c r="B40" s="12" t="s">
        <v>33</v>
      </c>
      <c r="C40" s="31" t="s">
        <v>92</v>
      </c>
      <c r="D40" s="13" t="s">
        <v>2</v>
      </c>
      <c r="E40" s="14"/>
      <c r="F40" s="14"/>
      <c r="G40" s="15">
        <f>VLOOKUP(B40,[5]Brokers!$B$9:$H$69,7,0)</f>
        <v>0</v>
      </c>
      <c r="H40" s="15">
        <f>VLOOKUP(B40,[1]Brokers!$B$9:$W$69,20,0)</f>
        <v>0</v>
      </c>
      <c r="I40" s="15">
        <f>VLOOKUP(B40,[3]Brokers!$B$9:$R$69,17,0)</f>
        <v>0</v>
      </c>
      <c r="J40" s="15">
        <f>VLOOKUP(B40,[4]Brokers!$B$9:$M$69,12,0)</f>
        <v>0</v>
      </c>
      <c r="K40" s="15">
        <v>0</v>
      </c>
      <c r="L40" s="15">
        <f>K40+J40+I40+H40+G40</f>
        <v>0</v>
      </c>
      <c r="M40" s="30">
        <f>VLOOKUP(B40,[6]Sheet1!$B$16:$N$69,13,0)</f>
        <v>52295725.439999998</v>
      </c>
      <c r="N40" s="32">
        <f>M40/$M$70</f>
        <v>2.7367768946686241E-3</v>
      </c>
      <c r="O40" s="1"/>
    </row>
    <row r="41" spans="1:15" x14ac:dyDescent="0.25">
      <c r="A41" s="11">
        <f t="shared" si="0"/>
        <v>26</v>
      </c>
      <c r="B41" s="12" t="s">
        <v>41</v>
      </c>
      <c r="C41" s="31" t="s">
        <v>109</v>
      </c>
      <c r="D41" s="13" t="s">
        <v>2</v>
      </c>
      <c r="E41" s="14"/>
      <c r="F41" s="14"/>
      <c r="G41" s="15">
        <f>VLOOKUP(B41,[5]Brokers!$B$9:$H$69,7,0)</f>
        <v>40054108</v>
      </c>
      <c r="H41" s="15">
        <f>VLOOKUP(B41,[1]Brokers!$B$9:$W$69,20,0)</f>
        <v>0</v>
      </c>
      <c r="I41" s="15">
        <f>VLOOKUP(B41,[2]Brokers!$B$9:$R$69,17,0)</f>
        <v>0</v>
      </c>
      <c r="J41" s="15">
        <f>VLOOKUP(B41,[2]Brokers!$B$9:$M$69,12,0)</f>
        <v>0</v>
      </c>
      <c r="K41" s="15">
        <v>0</v>
      </c>
      <c r="L41" s="15">
        <f>K41+J41+I41+H41+G41</f>
        <v>40054108</v>
      </c>
      <c r="M41" s="30">
        <f>VLOOKUP(B41,[6]Sheet1!$B$16:$N$69,13,0)</f>
        <v>45284451</v>
      </c>
      <c r="N41" s="32">
        <f>M41/$M$70</f>
        <v>2.369857921308405E-3</v>
      </c>
      <c r="O41" s="1"/>
    </row>
    <row r="42" spans="1:15" x14ac:dyDescent="0.25">
      <c r="A42" s="11">
        <f t="shared" si="0"/>
        <v>27</v>
      </c>
      <c r="B42" s="12" t="s">
        <v>34</v>
      </c>
      <c r="C42" s="31" t="s">
        <v>111</v>
      </c>
      <c r="D42" s="13" t="s">
        <v>2</v>
      </c>
      <c r="E42" s="14"/>
      <c r="F42" s="14"/>
      <c r="G42" s="15">
        <f>VLOOKUP(B42,[5]Brokers!$B$9:$H$69,7,0)</f>
        <v>39516190.460000001</v>
      </c>
      <c r="H42" s="15">
        <f>VLOOKUP(B42,[1]Brokers!$B$9:$W$69,20,0)</f>
        <v>0</v>
      </c>
      <c r="I42" s="15">
        <f>VLOOKUP(B42,[2]Brokers!$B$9:$R$69,17,0)</f>
        <v>0</v>
      </c>
      <c r="J42" s="15">
        <f>VLOOKUP(B42,[2]Brokers!$B$9:$M$69,12,0)</f>
        <v>0</v>
      </c>
      <c r="K42" s="15">
        <v>0</v>
      </c>
      <c r="L42" s="15">
        <f>K42+J42+I42+H42+G42</f>
        <v>39516190.460000001</v>
      </c>
      <c r="M42" s="30">
        <f>VLOOKUP(B42,[6]Sheet1!$B$16:$N$69,13,0)</f>
        <v>43910382.480000004</v>
      </c>
      <c r="N42" s="32">
        <f>M42/$M$70</f>
        <v>2.2979491955839285E-3</v>
      </c>
      <c r="O42" s="1"/>
    </row>
    <row r="43" spans="1:15" x14ac:dyDescent="0.25">
      <c r="A43" s="11">
        <f t="shared" si="0"/>
        <v>28</v>
      </c>
      <c r="B43" s="12" t="s">
        <v>23</v>
      </c>
      <c r="C43" s="31" t="s">
        <v>95</v>
      </c>
      <c r="D43" s="13" t="s">
        <v>2</v>
      </c>
      <c r="E43" s="14"/>
      <c r="F43" s="14"/>
      <c r="G43" s="15">
        <f>VLOOKUP(B43,[5]Brokers!$B$9:$H$69,7,0)</f>
        <v>8223300</v>
      </c>
      <c r="H43" s="15">
        <f>VLOOKUP(B43,[1]Brokers!$B$9:$W$69,20,0)</f>
        <v>0</v>
      </c>
      <c r="I43" s="15">
        <f>VLOOKUP(B43,[2]Brokers!$B$9:$R$69,17,0)</f>
        <v>0</v>
      </c>
      <c r="J43" s="15">
        <f>VLOOKUP(B43,[2]Brokers!$B$9:$M$69,12,0)</f>
        <v>0</v>
      </c>
      <c r="K43" s="15">
        <v>0</v>
      </c>
      <c r="L43" s="15">
        <f>K43+J43+I43+H43+G43</f>
        <v>8223300</v>
      </c>
      <c r="M43" s="30">
        <f>VLOOKUP(B43,[6]Sheet1!$B$16:$N$69,13,0)</f>
        <v>43010229.890000001</v>
      </c>
      <c r="N43" s="32">
        <f>M43/$M$70</f>
        <v>2.2508417735286673E-3</v>
      </c>
      <c r="O43" s="1"/>
    </row>
    <row r="44" spans="1:15" x14ac:dyDescent="0.25">
      <c r="A44" s="11">
        <f t="shared" si="0"/>
        <v>29</v>
      </c>
      <c r="B44" s="12" t="s">
        <v>47</v>
      </c>
      <c r="C44" s="31" t="s">
        <v>47</v>
      </c>
      <c r="D44" s="13" t="s">
        <v>2</v>
      </c>
      <c r="E44" s="14"/>
      <c r="F44" s="14"/>
      <c r="G44" s="15">
        <f>VLOOKUP(B44,[5]Brokers!$B$9:$H$69,7,0)</f>
        <v>14135979.16</v>
      </c>
      <c r="H44" s="15">
        <f>VLOOKUP(B44,[1]Brokers!$B$9:$W$69,20,0)</f>
        <v>0</v>
      </c>
      <c r="I44" s="15">
        <f>VLOOKUP(B44,[2]Brokers!$B$9:$R$69,17,0)</f>
        <v>0</v>
      </c>
      <c r="J44" s="15">
        <f>VLOOKUP(B44,[2]Brokers!$B$9:$M$69,12,0)</f>
        <v>0</v>
      </c>
      <c r="K44" s="15">
        <v>0</v>
      </c>
      <c r="L44" s="15">
        <f>K44+J44+I44+H44+G44</f>
        <v>14135979.16</v>
      </c>
      <c r="M44" s="30">
        <f>VLOOKUP(B44,[6]Sheet1!$B$16:$N$69,13,0)</f>
        <v>35547282.299999997</v>
      </c>
      <c r="N44" s="32">
        <f>M44/$M$70</f>
        <v>1.8602855213954357E-3</v>
      </c>
      <c r="O44" s="1"/>
    </row>
    <row r="45" spans="1:15" x14ac:dyDescent="0.25">
      <c r="A45" s="11">
        <f t="shared" si="0"/>
        <v>30</v>
      </c>
      <c r="B45" s="12" t="s">
        <v>43</v>
      </c>
      <c r="C45" s="31" t="s">
        <v>99</v>
      </c>
      <c r="D45" s="13" t="s">
        <v>2</v>
      </c>
      <c r="E45" s="14" t="s">
        <v>2</v>
      </c>
      <c r="F45" s="14" t="s">
        <v>2</v>
      </c>
      <c r="G45" s="15">
        <f>VLOOKUP(B45,[5]Brokers!$B$9:$H$69,7,0)</f>
        <v>11566022.73</v>
      </c>
      <c r="H45" s="15">
        <f>VLOOKUP(B45,[1]Brokers!$B$9:$W$69,20,0)</f>
        <v>0</v>
      </c>
      <c r="I45" s="15">
        <f>VLOOKUP(B45,[2]Brokers!$B$9:$R$69,17,0)</f>
        <v>0</v>
      </c>
      <c r="J45" s="15">
        <f>VLOOKUP(B45,[2]Brokers!$B$9:$M$69,12,0)</f>
        <v>0</v>
      </c>
      <c r="K45" s="15">
        <v>0</v>
      </c>
      <c r="L45" s="15">
        <f>K45+J45+I45+H45+G45</f>
        <v>11566022.73</v>
      </c>
      <c r="M45" s="30">
        <f>VLOOKUP(B45,[6]Sheet1!$B$16:$N$69,13,0)</f>
        <v>29596147.030000001</v>
      </c>
      <c r="N45" s="32">
        <f>M45/$M$70</f>
        <v>1.5488465009602021E-3</v>
      </c>
      <c r="O45" s="1"/>
    </row>
    <row r="46" spans="1:15" x14ac:dyDescent="0.25">
      <c r="A46" s="11">
        <f t="shared" si="0"/>
        <v>31</v>
      </c>
      <c r="B46" s="12" t="s">
        <v>12</v>
      </c>
      <c r="C46" s="31" t="s">
        <v>12</v>
      </c>
      <c r="D46" s="13" t="s">
        <v>2</v>
      </c>
      <c r="E46" s="14"/>
      <c r="F46" s="14"/>
      <c r="G46" s="15">
        <f>VLOOKUP(B46,[5]Brokers!$B$9:$H$69,7,0)</f>
        <v>4863000</v>
      </c>
      <c r="H46" s="15">
        <f>VLOOKUP(B46,[1]Brokers!$B$9:$W$69,20,0)</f>
        <v>0</v>
      </c>
      <c r="I46" s="15">
        <f>VLOOKUP(B46,[2]Brokers!$B$9:$R$69,17,0)</f>
        <v>0</v>
      </c>
      <c r="J46" s="15">
        <f>VLOOKUP(B46,[2]Brokers!$B$9:$M$69,12,0)</f>
        <v>0</v>
      </c>
      <c r="K46" s="15">
        <v>0</v>
      </c>
      <c r="L46" s="15">
        <f>K46+J46+I46+H46+G46</f>
        <v>4863000</v>
      </c>
      <c r="M46" s="30">
        <f>VLOOKUP(B46,[6]Sheet1!$B$16:$N$69,13,0)</f>
        <v>24251091</v>
      </c>
      <c r="N46" s="32">
        <f>M46/$M$70</f>
        <v>1.269125248017713E-3</v>
      </c>
      <c r="O46" s="1"/>
    </row>
    <row r="47" spans="1:15" x14ac:dyDescent="0.25">
      <c r="A47" s="11">
        <f t="shared" si="0"/>
        <v>32</v>
      </c>
      <c r="B47" s="12" t="s">
        <v>4</v>
      </c>
      <c r="C47" s="31" t="s">
        <v>101</v>
      </c>
      <c r="D47" s="13" t="s">
        <v>2</v>
      </c>
      <c r="E47" s="14"/>
      <c r="F47" s="14" t="s">
        <v>2</v>
      </c>
      <c r="G47" s="15">
        <f>VLOOKUP(B47,[5]Brokers!$B$9:$H$69,7,0)</f>
        <v>2133078.39</v>
      </c>
      <c r="H47" s="15">
        <f>VLOOKUP(B47,[1]Brokers!$B$9:$W$69,20,0)</f>
        <v>0</v>
      </c>
      <c r="I47" s="15">
        <f>VLOOKUP(B47,[2]Brokers!$B$9:$R$69,17,0)</f>
        <v>0</v>
      </c>
      <c r="J47" s="15">
        <f>VLOOKUP(B47,[2]Brokers!$B$9:$M$69,12,0)</f>
        <v>0</v>
      </c>
      <c r="K47" s="15">
        <v>0</v>
      </c>
      <c r="L47" s="15">
        <f>K47+J47+I47+H47+G47</f>
        <v>2133078.39</v>
      </c>
      <c r="M47" s="30">
        <f>VLOOKUP(B47,[6]Sheet1!$B$16:$N$69,13,0)</f>
        <v>17728699.940000001</v>
      </c>
      <c r="N47" s="32">
        <f>M47/$M$70</f>
        <v>9.2779086550721012E-4</v>
      </c>
      <c r="O47" s="1"/>
    </row>
    <row r="48" spans="1:15" x14ac:dyDescent="0.25">
      <c r="A48" s="11">
        <f t="shared" si="0"/>
        <v>33</v>
      </c>
      <c r="B48" s="12" t="s">
        <v>14</v>
      </c>
      <c r="C48" s="31" t="s">
        <v>100</v>
      </c>
      <c r="D48" s="13" t="s">
        <v>2</v>
      </c>
      <c r="E48" s="14" t="s">
        <v>2</v>
      </c>
      <c r="F48" s="14" t="s">
        <v>2</v>
      </c>
      <c r="G48" s="15">
        <f>VLOOKUP(B48,[5]Brokers!$B$9:$H$69,7,0)</f>
        <v>0</v>
      </c>
      <c r="H48" s="15">
        <f>VLOOKUP(B48,[1]Brokers!$B$9:$W$69,20,0)</f>
        <v>0</v>
      </c>
      <c r="I48" s="15">
        <f>VLOOKUP(B48,[2]Brokers!$B$9:$R$69,17,0)</f>
        <v>0</v>
      </c>
      <c r="J48" s="15">
        <f>VLOOKUP(B48,[2]Brokers!$B$9:$M$69,12,0)</f>
        <v>0</v>
      </c>
      <c r="K48" s="15">
        <v>0</v>
      </c>
      <c r="L48" s="15">
        <f>K48+J48+I48+H48+G48</f>
        <v>0</v>
      </c>
      <c r="M48" s="30">
        <f>VLOOKUP(B48,[6]Sheet1!$B$16:$N$69,13,0)</f>
        <v>17005027.789999999</v>
      </c>
      <c r="N48" s="32">
        <f>M48/$M$70</f>
        <v>8.8991914266998756E-4</v>
      </c>
    </row>
    <row r="49" spans="1:15" x14ac:dyDescent="0.25">
      <c r="A49" s="11">
        <f t="shared" ref="A49:A69" si="1">+A48+1</f>
        <v>34</v>
      </c>
      <c r="B49" s="12" t="s">
        <v>49</v>
      </c>
      <c r="C49" s="31" t="s">
        <v>106</v>
      </c>
      <c r="D49" s="13" t="s">
        <v>2</v>
      </c>
      <c r="E49" s="14"/>
      <c r="F49" s="14"/>
      <c r="G49" s="15">
        <f>VLOOKUP(B49,[5]Brokers!$B$9:$H$69,7,0)</f>
        <v>7564242.5</v>
      </c>
      <c r="H49" s="15">
        <f>VLOOKUP(B49,[1]Brokers!$B$9:$W$69,20,0)</f>
        <v>0</v>
      </c>
      <c r="I49" s="15">
        <f>VLOOKUP(B49,[2]Brokers!$B$9:$R$69,17,0)</f>
        <v>0</v>
      </c>
      <c r="J49" s="15">
        <f>VLOOKUP(B49,[2]Brokers!$B$9:$M$69,12,0)</f>
        <v>0</v>
      </c>
      <c r="K49" s="15">
        <v>0</v>
      </c>
      <c r="L49" s="15">
        <f>K49+J49+I49+H49+G49</f>
        <v>7564242.5</v>
      </c>
      <c r="M49" s="30">
        <f>VLOOKUP(B49,[6]Sheet1!$B$16:$N$69,13,0)</f>
        <v>16944971.16</v>
      </c>
      <c r="N49" s="32">
        <f>M49/$M$70</f>
        <v>8.8677621662827427E-4</v>
      </c>
    </row>
    <row r="50" spans="1:15" s="17" customFormat="1" x14ac:dyDescent="0.25">
      <c r="A50" s="11">
        <f t="shared" si="1"/>
        <v>35</v>
      </c>
      <c r="B50" s="12" t="s">
        <v>70</v>
      </c>
      <c r="C50" s="31" t="s">
        <v>71</v>
      </c>
      <c r="D50" s="13" t="s">
        <v>2</v>
      </c>
      <c r="E50" s="14"/>
      <c r="F50" s="14"/>
      <c r="G50" s="15">
        <f>VLOOKUP(B50,[5]Brokers!$B$9:$H$69,7,0)</f>
        <v>3909212</v>
      </c>
      <c r="H50" s="15">
        <f>VLOOKUP(B50,[1]Brokers!$B$9:$W$69,20,0)</f>
        <v>0</v>
      </c>
      <c r="I50" s="15"/>
      <c r="J50" s="15"/>
      <c r="K50" s="15"/>
      <c r="L50" s="15">
        <f>K50+J50+I50+H50+G50</f>
        <v>3909212</v>
      </c>
      <c r="M50" s="30">
        <f>VLOOKUP(B50,[6]Sheet1!$B$16:$N$69,13,0)</f>
        <v>16456799.859999999</v>
      </c>
      <c r="N50" s="32">
        <f>M50/$M$70</f>
        <v>8.6122889085280181E-4</v>
      </c>
      <c r="O50" s="16"/>
    </row>
    <row r="51" spans="1:15" x14ac:dyDescent="0.25">
      <c r="A51" s="11">
        <f t="shared" si="1"/>
        <v>36</v>
      </c>
      <c r="B51" s="12" t="s">
        <v>20</v>
      </c>
      <c r="C51" s="31" t="s">
        <v>108</v>
      </c>
      <c r="D51" s="13" t="s">
        <v>2</v>
      </c>
      <c r="E51" s="14"/>
      <c r="F51" s="14"/>
      <c r="G51" s="15">
        <f>VLOOKUP(B51,[5]Brokers!$B$9:$H$69,7,0)</f>
        <v>9304700</v>
      </c>
      <c r="H51" s="15">
        <f>VLOOKUP(B51,[1]Brokers!$B$9:$W$69,20,0)</f>
        <v>0</v>
      </c>
      <c r="I51" s="15">
        <f>VLOOKUP(B51,[2]Brokers!$B$9:$R$69,17,0)</f>
        <v>0</v>
      </c>
      <c r="J51" s="15">
        <f>VLOOKUP(B51,[2]Brokers!$B$9:$M$69,12,0)</f>
        <v>0</v>
      </c>
      <c r="K51" s="15"/>
      <c r="L51" s="15">
        <f>K51+J51+I51+H51+G51</f>
        <v>9304700</v>
      </c>
      <c r="M51" s="30">
        <f>VLOOKUP(B51,[6]Sheet1!$B$16:$N$69,13,0)</f>
        <v>16454985</v>
      </c>
      <c r="N51" s="32">
        <f>M51/$M$70</f>
        <v>8.6113391431555581E-4</v>
      </c>
    </row>
    <row r="52" spans="1:15" x14ac:dyDescent="0.25">
      <c r="A52" s="11">
        <f t="shared" si="1"/>
        <v>37</v>
      </c>
      <c r="B52" s="12" t="s">
        <v>22</v>
      </c>
      <c r="C52" s="31" t="s">
        <v>102</v>
      </c>
      <c r="D52" s="13" t="s">
        <v>2</v>
      </c>
      <c r="E52" s="14"/>
      <c r="F52" s="14"/>
      <c r="G52" s="15">
        <f>VLOOKUP(B52,[5]Brokers!$B$9:$H$69,7,0)</f>
        <v>529451</v>
      </c>
      <c r="H52" s="15">
        <f>VLOOKUP(B52,[1]Brokers!$B$9:$W$69,20,0)</f>
        <v>0</v>
      </c>
      <c r="I52" s="15">
        <f>VLOOKUP(B52,[2]Brokers!$B$9:$R$69,17,0)</f>
        <v>0</v>
      </c>
      <c r="J52" s="15">
        <f>VLOOKUP(B52,[2]Brokers!$B$9:$M$69,12,0)</f>
        <v>0</v>
      </c>
      <c r="K52" s="15">
        <v>0</v>
      </c>
      <c r="L52" s="15">
        <f>K52+J52+I52+H52+G52</f>
        <v>529451</v>
      </c>
      <c r="M52" s="30">
        <f>VLOOKUP(B52,[6]Sheet1!$B$16:$N$69,13,0)</f>
        <v>15755376.959999999</v>
      </c>
      <c r="N52" s="32">
        <f>M52/$M$70</f>
        <v>8.2452153150439956E-4</v>
      </c>
    </row>
    <row r="53" spans="1:15" x14ac:dyDescent="0.25">
      <c r="A53" s="11">
        <f t="shared" si="1"/>
        <v>38</v>
      </c>
      <c r="B53" s="12" t="s">
        <v>32</v>
      </c>
      <c r="C53" s="31" t="s">
        <v>105</v>
      </c>
      <c r="D53" s="13" t="s">
        <v>2</v>
      </c>
      <c r="E53" s="14"/>
      <c r="F53" s="14"/>
      <c r="G53" s="15">
        <f>VLOOKUP(B53,[5]Brokers!$B$9:$H$69,7,0)</f>
        <v>3235313.5</v>
      </c>
      <c r="H53" s="15">
        <f>VLOOKUP(B53,[1]Brokers!$B$9:$W$69,20,0)</f>
        <v>0</v>
      </c>
      <c r="I53" s="15">
        <f>VLOOKUP(B53,[2]Brokers!$B$9:$R$69,17,0)</f>
        <v>0</v>
      </c>
      <c r="J53" s="15">
        <f>VLOOKUP(B53,[2]Brokers!$B$9:$M$69,12,0)</f>
        <v>0</v>
      </c>
      <c r="K53" s="15">
        <v>0</v>
      </c>
      <c r="L53" s="15">
        <f>K53+J53+I53+H53+G53</f>
        <v>3235313.5</v>
      </c>
      <c r="M53" s="30">
        <f>VLOOKUP(B53,[6]Sheet1!$B$16:$N$69,13,0)</f>
        <v>13054687.899999999</v>
      </c>
      <c r="N53" s="32">
        <f>M53/$M$70</f>
        <v>6.8318716130673601E-4</v>
      </c>
    </row>
    <row r="54" spans="1:15" x14ac:dyDescent="0.25">
      <c r="A54" s="11">
        <f t="shared" si="1"/>
        <v>39</v>
      </c>
      <c r="B54" s="12" t="s">
        <v>29</v>
      </c>
      <c r="C54" s="31" t="s">
        <v>107</v>
      </c>
      <c r="D54" s="13" t="s">
        <v>2</v>
      </c>
      <c r="E54" s="14"/>
      <c r="F54" s="14"/>
      <c r="G54" s="15">
        <f>VLOOKUP(B54,[5]Brokers!$B$9:$H$69,7,0)</f>
        <v>4810322</v>
      </c>
      <c r="H54" s="15">
        <f>VLOOKUP(B54,[1]Brokers!$B$9:$W$69,20,0)</f>
        <v>0</v>
      </c>
      <c r="I54" s="15">
        <f>VLOOKUP(B54,[2]Brokers!$B$9:$R$69,17,0)</f>
        <v>0</v>
      </c>
      <c r="J54" s="15">
        <f>VLOOKUP(B54,[2]Brokers!$B$9:$M$69,12,0)</f>
        <v>0</v>
      </c>
      <c r="K54" s="15">
        <v>0</v>
      </c>
      <c r="L54" s="15">
        <f>K54+J54+I54+H54+G54</f>
        <v>4810322</v>
      </c>
      <c r="M54" s="30">
        <f>VLOOKUP(B54,[6]Sheet1!$B$16:$N$69,13,0)</f>
        <v>12095869</v>
      </c>
      <c r="N54" s="32">
        <f>M54/$M$70</f>
        <v>6.3300957241943327E-4</v>
      </c>
    </row>
    <row r="55" spans="1:15" x14ac:dyDescent="0.25">
      <c r="A55" s="11">
        <f t="shared" si="1"/>
        <v>40</v>
      </c>
      <c r="B55" s="12" t="s">
        <v>38</v>
      </c>
      <c r="C55" s="31" t="s">
        <v>38</v>
      </c>
      <c r="D55" s="13" t="s">
        <v>2</v>
      </c>
      <c r="E55" s="14" t="s">
        <v>2</v>
      </c>
      <c r="F55" s="14"/>
      <c r="G55" s="15">
        <f>VLOOKUP(B55,[5]Brokers!$B$9:$H$69,7,0)</f>
        <v>7755495</v>
      </c>
      <c r="H55" s="15">
        <f>VLOOKUP(B55,[1]Brokers!$B$9:$W$69,20,0)</f>
        <v>0</v>
      </c>
      <c r="I55" s="15">
        <f>VLOOKUP(B55,[2]Brokers!$B$9:$R$69,17,0)</f>
        <v>0</v>
      </c>
      <c r="J55" s="15">
        <f>VLOOKUP(B55,[2]Brokers!$B$9:$M$69,12,0)</f>
        <v>0</v>
      </c>
      <c r="K55" s="15">
        <v>0</v>
      </c>
      <c r="L55" s="15">
        <f>K55+J55+I55+H55+G55</f>
        <v>7755495</v>
      </c>
      <c r="M55" s="30">
        <f>VLOOKUP(B55,[6]Sheet1!$B$16:$N$69,13,0)</f>
        <v>8855495</v>
      </c>
      <c r="N55" s="32">
        <f>M55/$M$70</f>
        <v>4.6343202820007634E-4</v>
      </c>
    </row>
    <row r="56" spans="1:15" x14ac:dyDescent="0.25">
      <c r="A56" s="11">
        <f t="shared" si="1"/>
        <v>41</v>
      </c>
      <c r="B56" s="12" t="s">
        <v>67</v>
      </c>
      <c r="C56" s="31" t="s">
        <v>110</v>
      </c>
      <c r="D56" s="13" t="s">
        <v>2</v>
      </c>
      <c r="E56" s="14"/>
      <c r="F56" s="14"/>
      <c r="G56" s="15">
        <f>VLOOKUP(B56,[5]Brokers!$B$9:$H$69,7,0)</f>
        <v>0</v>
      </c>
      <c r="H56" s="15">
        <f>VLOOKUP(B56,[1]Brokers!$B$9:$W$69,20,0)</f>
        <v>0</v>
      </c>
      <c r="I56" s="15">
        <f>VLOOKUP(B56,[2]Brokers!$B$9:$R$69,17,0)</f>
        <v>0</v>
      </c>
      <c r="J56" s="15">
        <f>VLOOKUP(B56,[2]Brokers!$B$9:$M$69,12,0)</f>
        <v>0</v>
      </c>
      <c r="K56" s="15">
        <v>0</v>
      </c>
      <c r="L56" s="15">
        <f>K56+J56+I56+H56+G56</f>
        <v>0</v>
      </c>
      <c r="M56" s="30">
        <f>VLOOKUP(B56,[6]Sheet1!$B$16:$N$69,13,0)</f>
        <v>5011965.2</v>
      </c>
      <c r="N56" s="32">
        <f>M56/$M$70</f>
        <v>2.6228970801792572E-4</v>
      </c>
    </row>
    <row r="57" spans="1:15" x14ac:dyDescent="0.25">
      <c r="A57" s="11">
        <f t="shared" si="1"/>
        <v>42</v>
      </c>
      <c r="B57" s="12" t="s">
        <v>15</v>
      </c>
      <c r="C57" s="31" t="s">
        <v>112</v>
      </c>
      <c r="D57" s="13" t="s">
        <v>2</v>
      </c>
      <c r="E57" s="14"/>
      <c r="F57" s="14"/>
      <c r="G57" s="15">
        <f>VLOOKUP(B57,[5]Brokers!$B$9:$H$69,7,0)</f>
        <v>1910324</v>
      </c>
      <c r="H57" s="15">
        <f>VLOOKUP(B57,[1]Brokers!$B$9:$W$69,20,0)</f>
        <v>0</v>
      </c>
      <c r="I57" s="15">
        <f>VLOOKUP(B57,[3]Brokers!$B$9:$R$69,17,0)</f>
        <v>0</v>
      </c>
      <c r="J57" s="15">
        <f>VLOOKUP(B57,[4]Brokers!$B$9:$M$69,12,0)</f>
        <v>0</v>
      </c>
      <c r="K57" s="15">
        <v>0</v>
      </c>
      <c r="L57" s="15">
        <f>K57+J57+I57+H57+G57</f>
        <v>1910324</v>
      </c>
      <c r="M57" s="30">
        <f>VLOOKUP(B57,[6]Sheet1!$B$16:$N$69,13,0)</f>
        <v>3819723</v>
      </c>
      <c r="N57" s="32">
        <f>M57/$M$70</f>
        <v>1.9989644588501039E-4</v>
      </c>
    </row>
    <row r="58" spans="1:15" x14ac:dyDescent="0.25">
      <c r="A58" s="11">
        <f t="shared" si="1"/>
        <v>43</v>
      </c>
      <c r="B58" s="12" t="s">
        <v>39</v>
      </c>
      <c r="C58" s="31" t="s">
        <v>116</v>
      </c>
      <c r="D58" s="13" t="s">
        <v>2</v>
      </c>
      <c r="E58" s="14"/>
      <c r="F58" s="14"/>
      <c r="G58" s="15">
        <f>VLOOKUP(B58,[5]Brokers!$B$9:$H$69,7,0)</f>
        <v>2446267</v>
      </c>
      <c r="H58" s="15">
        <f>VLOOKUP(B58,[1]Brokers!$B$9:$W$69,20,0)</f>
        <v>0</v>
      </c>
      <c r="I58" s="15">
        <f>VLOOKUP(B58,[2]Brokers!$B$9:$R$69,17,0)</f>
        <v>0</v>
      </c>
      <c r="J58" s="15">
        <f>VLOOKUP(B58,[2]Brokers!$B$9:$M$69,12,0)</f>
        <v>0</v>
      </c>
      <c r="K58" s="15">
        <v>0</v>
      </c>
      <c r="L58" s="15">
        <f>K58+J58+I58+H58+G58</f>
        <v>2446267</v>
      </c>
      <c r="M58" s="30">
        <f>VLOOKUP(B58,[6]Sheet1!$B$16:$N$69,13,0)</f>
        <v>2446267</v>
      </c>
      <c r="N58" s="32">
        <f>M58/$M$70</f>
        <v>1.2801977499043432E-4</v>
      </c>
    </row>
    <row r="59" spans="1:15" x14ac:dyDescent="0.25">
      <c r="A59" s="11">
        <f t="shared" si="1"/>
        <v>44</v>
      </c>
      <c r="B59" s="12" t="s">
        <v>44</v>
      </c>
      <c r="C59" s="31" t="s">
        <v>44</v>
      </c>
      <c r="D59" s="13" t="s">
        <v>2</v>
      </c>
      <c r="E59" s="14"/>
      <c r="F59" s="14"/>
      <c r="G59" s="15">
        <f>VLOOKUP(B59,[5]Brokers!$B$9:$H$69,7,0)</f>
        <v>1067000</v>
      </c>
      <c r="H59" s="15">
        <f>VLOOKUP(B59,[1]Brokers!$B$9:$W$69,20,0)</f>
        <v>0</v>
      </c>
      <c r="I59" s="15">
        <f>VLOOKUP(B59,[2]Brokers!$B$9:$R$69,17,0)</f>
        <v>0</v>
      </c>
      <c r="J59" s="15">
        <f>VLOOKUP(B59,[2]Brokers!$B$9:$M$69,12,0)</f>
        <v>0</v>
      </c>
      <c r="K59" s="15">
        <v>0</v>
      </c>
      <c r="L59" s="15">
        <f>K59+J59+I59+H59+G59</f>
        <v>1067000</v>
      </c>
      <c r="M59" s="30">
        <f>VLOOKUP(B59,[6]Sheet1!$B$16:$N$69,13,0)</f>
        <v>1633434.5</v>
      </c>
      <c r="N59" s="32">
        <f>M59/$M$70</f>
        <v>8.548204965018642E-5</v>
      </c>
    </row>
    <row r="60" spans="1:15" x14ac:dyDescent="0.25">
      <c r="A60" s="11">
        <f t="shared" si="1"/>
        <v>45</v>
      </c>
      <c r="B60" s="12" t="s">
        <v>37</v>
      </c>
      <c r="C60" s="31" t="s">
        <v>114</v>
      </c>
      <c r="D60" s="13" t="s">
        <v>2</v>
      </c>
      <c r="E60" s="14"/>
      <c r="F60" s="14"/>
      <c r="G60" s="15">
        <f>VLOOKUP(B60,[5]Brokers!$B$9:$H$69,7,0)</f>
        <v>54000</v>
      </c>
      <c r="H60" s="15">
        <f>VLOOKUP(B60,[1]Brokers!$B$9:$W$69,20,0)</f>
        <v>0</v>
      </c>
      <c r="I60" s="15">
        <f>VLOOKUP(B60,[2]Brokers!$B$9:$R$69,17,0)</f>
        <v>0</v>
      </c>
      <c r="J60" s="15">
        <f>VLOOKUP(B60,[2]Brokers!$B$9:$M$69,12,0)</f>
        <v>0</v>
      </c>
      <c r="K60" s="15">
        <v>0</v>
      </c>
      <c r="L60" s="15">
        <f>K60+J60+I60+H60+G60</f>
        <v>54000</v>
      </c>
      <c r="M60" s="30">
        <f>VLOOKUP(B60,[6]Sheet1!$B$16:$N$69,13,0)</f>
        <v>651904.52</v>
      </c>
      <c r="N60" s="32">
        <f>M60/$M$70</f>
        <v>3.411592845983169E-5</v>
      </c>
    </row>
    <row r="61" spans="1:15" x14ac:dyDescent="0.25">
      <c r="A61" s="11">
        <f t="shared" si="1"/>
        <v>46</v>
      </c>
      <c r="B61" s="12" t="s">
        <v>76</v>
      </c>
      <c r="C61" s="31" t="s">
        <v>72</v>
      </c>
      <c r="D61" s="13" t="s">
        <v>2</v>
      </c>
      <c r="E61" s="14"/>
      <c r="F61" s="14"/>
      <c r="G61" s="15">
        <f>VLOOKUP(B61,[5]Brokers!$B$9:$H$69,7,0)</f>
        <v>168032.9</v>
      </c>
      <c r="H61" s="15"/>
      <c r="I61" s="15"/>
      <c r="J61" s="15"/>
      <c r="K61" s="15"/>
      <c r="L61" s="15">
        <f>K61+J61+I61+H61+G61</f>
        <v>168032.9</v>
      </c>
      <c r="M61" s="30">
        <f>VLOOKUP(B61,[6]Sheet1!$B$16:$N$69,13,0)</f>
        <v>169187.9</v>
      </c>
      <c r="N61" s="32">
        <f>M61/$M$70</f>
        <v>8.8540608564413041E-6</v>
      </c>
    </row>
    <row r="62" spans="1:15" x14ac:dyDescent="0.25">
      <c r="A62" s="11">
        <f t="shared" si="1"/>
        <v>47</v>
      </c>
      <c r="B62" s="12" t="s">
        <v>74</v>
      </c>
      <c r="C62" s="31" t="s">
        <v>75</v>
      </c>
      <c r="D62" s="13" t="s">
        <v>2</v>
      </c>
      <c r="E62" s="14"/>
      <c r="F62" s="14" t="s">
        <v>2</v>
      </c>
      <c r="G62" s="15">
        <f>VLOOKUP(B62,[5]Brokers!$B$9:$H$69,7,0)</f>
        <v>2440</v>
      </c>
      <c r="H62" s="15"/>
      <c r="I62" s="15"/>
      <c r="J62" s="15"/>
      <c r="K62" s="15"/>
      <c r="L62" s="15">
        <f>K62+J62+I62+H62+G62</f>
        <v>2440</v>
      </c>
      <c r="M62" s="30">
        <f>VLOOKUP(B62,[6]Sheet1!$B$16:$N$69,13,0)</f>
        <v>51426.5</v>
      </c>
      <c r="N62" s="32">
        <f>M62/$M$70</f>
        <v>2.6912879741032234E-6</v>
      </c>
    </row>
    <row r="63" spans="1:15" x14ac:dyDescent="0.25">
      <c r="A63" s="11">
        <f t="shared" si="1"/>
        <v>48</v>
      </c>
      <c r="B63" s="12" t="s">
        <v>28</v>
      </c>
      <c r="C63" s="31" t="s">
        <v>115</v>
      </c>
      <c r="D63" s="13" t="s">
        <v>2</v>
      </c>
      <c r="E63" s="14"/>
      <c r="F63" s="14"/>
      <c r="G63" s="15">
        <f>VLOOKUP(B63,[5]Brokers!$B$9:$H$69,7,0)</f>
        <v>0</v>
      </c>
      <c r="H63" s="15">
        <f>VLOOKUP(B63,[1]Brokers!$B$9:$W$69,20,0)</f>
        <v>0</v>
      </c>
      <c r="I63" s="15">
        <f>VLOOKUP(B63,[2]Brokers!$B$9:$R$69,17,0)</f>
        <v>0</v>
      </c>
      <c r="J63" s="15">
        <f>VLOOKUP(B63,[2]Brokers!$B$9:$M$69,12,0)</f>
        <v>0</v>
      </c>
      <c r="K63" s="15">
        <v>0</v>
      </c>
      <c r="L63" s="15">
        <f>K63+J63+I63+H63+G63</f>
        <v>0</v>
      </c>
      <c r="M63" s="30">
        <f>VLOOKUP(B63,[6]Sheet1!$B$16:$N$69,13,0)</f>
        <v>0</v>
      </c>
      <c r="N63" s="32">
        <f>M63/$M$70</f>
        <v>0</v>
      </c>
    </row>
    <row r="64" spans="1:15" x14ac:dyDescent="0.25">
      <c r="A64" s="11">
        <f t="shared" si="1"/>
        <v>49</v>
      </c>
      <c r="B64" s="12" t="s">
        <v>40</v>
      </c>
      <c r="C64" s="31" t="s">
        <v>117</v>
      </c>
      <c r="D64" s="13" t="s">
        <v>2</v>
      </c>
      <c r="E64" s="14"/>
      <c r="F64" s="14"/>
      <c r="G64" s="15">
        <f>VLOOKUP(B64,[5]Brokers!$B$9:$H$69,7,0)</f>
        <v>0</v>
      </c>
      <c r="H64" s="15">
        <f>VLOOKUP(B64,[1]Brokers!$B$9:$W$69,20,0)</f>
        <v>0</v>
      </c>
      <c r="I64" s="15">
        <f>VLOOKUP(B64,[2]Brokers!$B$9:$R$69,17,0)</f>
        <v>0</v>
      </c>
      <c r="J64" s="15">
        <f>VLOOKUP(B64,[2]Brokers!$B$9:$M$69,12,0)</f>
        <v>0</v>
      </c>
      <c r="K64" s="15">
        <v>0</v>
      </c>
      <c r="L64" s="15">
        <f>K64+J64+I64+H64+G64</f>
        <v>0</v>
      </c>
      <c r="M64" s="30">
        <f>VLOOKUP(B64,[6]Sheet1!$B$16:$N$69,13,0)</f>
        <v>0</v>
      </c>
      <c r="N64" s="32">
        <f>M64/$M$70</f>
        <v>0</v>
      </c>
    </row>
    <row r="65" spans="1:15" x14ac:dyDescent="0.25">
      <c r="A65" s="11">
        <f t="shared" si="1"/>
        <v>50</v>
      </c>
      <c r="B65" s="12" t="s">
        <v>27</v>
      </c>
      <c r="C65" s="31" t="s">
        <v>118</v>
      </c>
      <c r="D65" s="13" t="s">
        <v>2</v>
      </c>
      <c r="E65" s="14"/>
      <c r="F65" s="14"/>
      <c r="G65" s="15">
        <f>VLOOKUP(B65,[5]Brokers!$B$9:$H$69,7,0)</f>
        <v>0</v>
      </c>
      <c r="H65" s="15">
        <f>VLOOKUP(B65,[1]Brokers!$B$9:$W$69,20,0)</f>
        <v>0</v>
      </c>
      <c r="I65" s="15">
        <f>VLOOKUP(B65,[2]Brokers!$B$9:$R$69,17,0)</f>
        <v>0</v>
      </c>
      <c r="J65" s="15">
        <f>VLOOKUP(B65,[2]Brokers!$B$9:$M$69,12,0)</f>
        <v>0</v>
      </c>
      <c r="K65" s="15">
        <v>0</v>
      </c>
      <c r="L65" s="15">
        <f>K65+J65+I65+H65+G65</f>
        <v>0</v>
      </c>
      <c r="M65" s="30">
        <f>VLOOKUP(B65,[6]Sheet1!$B$16:$N$69,13,0)</f>
        <v>0</v>
      </c>
      <c r="N65" s="32">
        <f>M65/$M$70</f>
        <v>0</v>
      </c>
    </row>
    <row r="66" spans="1:15" x14ac:dyDescent="0.25">
      <c r="A66" s="11">
        <f t="shared" si="1"/>
        <v>51</v>
      </c>
      <c r="B66" s="12" t="s">
        <v>46</v>
      </c>
      <c r="C66" s="31" t="s">
        <v>46</v>
      </c>
      <c r="D66" s="13" t="s">
        <v>2</v>
      </c>
      <c r="E66" s="14"/>
      <c r="F66" s="14"/>
      <c r="G66" s="15">
        <f>VLOOKUP(B66,[5]Brokers!$B$9:$H$69,7,0)</f>
        <v>0</v>
      </c>
      <c r="H66" s="15">
        <f>VLOOKUP(B66,[1]Brokers!$B$9:$W$69,20,0)</f>
        <v>0</v>
      </c>
      <c r="I66" s="15">
        <f>VLOOKUP(B66,[3]Brokers!$B$9:$R$69,17,0)</f>
        <v>0</v>
      </c>
      <c r="J66" s="15">
        <f>VLOOKUP(B66,[4]Brokers!$B$9:$M$69,12,0)</f>
        <v>0</v>
      </c>
      <c r="K66" s="15">
        <v>0</v>
      </c>
      <c r="L66" s="15">
        <f>K66+J66+I66+H66+G66</f>
        <v>0</v>
      </c>
      <c r="M66" s="30">
        <f>VLOOKUP(B66,[6]Sheet1!$B$16:$N$69,13,0)</f>
        <v>0</v>
      </c>
      <c r="N66" s="32">
        <f>M66/$M$70</f>
        <v>0</v>
      </c>
    </row>
    <row r="67" spans="1:15" x14ac:dyDescent="0.25">
      <c r="A67" s="11">
        <f t="shared" si="1"/>
        <v>52</v>
      </c>
      <c r="B67" s="12" t="s">
        <v>48</v>
      </c>
      <c r="C67" s="31" t="s">
        <v>48</v>
      </c>
      <c r="D67" s="13" t="s">
        <v>2</v>
      </c>
      <c r="E67" s="14"/>
      <c r="F67" s="14"/>
      <c r="G67" s="15">
        <f>VLOOKUP(B67,[5]Brokers!$B$9:$H$69,7,0)</f>
        <v>0</v>
      </c>
      <c r="H67" s="15">
        <f>VLOOKUP(B67,[1]Brokers!$B$9:$W$69,20,0)</f>
        <v>0</v>
      </c>
      <c r="I67" s="15">
        <f>VLOOKUP(B67,[3]Brokers!$B$9:$R$69,17,0)</f>
        <v>0</v>
      </c>
      <c r="J67" s="15">
        <f>VLOOKUP(B67,[4]Brokers!$B$9:$M$69,12,0)</f>
        <v>0</v>
      </c>
      <c r="K67" s="15">
        <v>0</v>
      </c>
      <c r="L67" s="15">
        <f>K67+J67+I67+H67+G67</f>
        <v>0</v>
      </c>
      <c r="M67" s="30">
        <f>VLOOKUP(B67,[6]Sheet1!$B$16:$N$69,13,0)</f>
        <v>0</v>
      </c>
      <c r="N67" s="32">
        <f>M67/$M$70</f>
        <v>0</v>
      </c>
    </row>
    <row r="68" spans="1:15" x14ac:dyDescent="0.25">
      <c r="A68" s="11">
        <f t="shared" si="1"/>
        <v>53</v>
      </c>
      <c r="B68" s="12" t="s">
        <v>31</v>
      </c>
      <c r="C68" s="31" t="s">
        <v>120</v>
      </c>
      <c r="D68" s="13" t="s">
        <v>2</v>
      </c>
      <c r="E68" s="14" t="s">
        <v>2</v>
      </c>
      <c r="F68" s="14"/>
      <c r="G68" s="15">
        <f>VLOOKUP(B68,[5]Brokers!$B$9:$H$69,7,0)</f>
        <v>0</v>
      </c>
      <c r="H68" s="15">
        <f>VLOOKUP(B68,[1]Brokers!$B$9:$W$69,20,0)</f>
        <v>0</v>
      </c>
      <c r="I68" s="15">
        <f>VLOOKUP(B68,[3]Brokers!$B$9:$R$69,17,0)</f>
        <v>0</v>
      </c>
      <c r="J68" s="15">
        <f>VLOOKUP(B68,[4]Brokers!$B$9:$M$69,12,0)</f>
        <v>0</v>
      </c>
      <c r="K68" s="15">
        <v>0</v>
      </c>
      <c r="L68" s="15">
        <f>K68+J68+I68+H68+G68</f>
        <v>0</v>
      </c>
      <c r="M68" s="30">
        <f>VLOOKUP(B68,[6]Sheet1!$B$16:$N$69,13,0)</f>
        <v>0</v>
      </c>
      <c r="N68" s="32">
        <f>M68/$M$70</f>
        <v>0</v>
      </c>
    </row>
    <row r="69" spans="1:15" x14ac:dyDescent="0.25">
      <c r="A69" s="11">
        <f t="shared" si="1"/>
        <v>54</v>
      </c>
      <c r="B69" s="12" t="s">
        <v>42</v>
      </c>
      <c r="C69" s="31" t="s">
        <v>121</v>
      </c>
      <c r="D69" s="13" t="s">
        <v>2</v>
      </c>
      <c r="E69" s="14"/>
      <c r="F69" s="14"/>
      <c r="G69" s="15">
        <f>VLOOKUP(B69,[5]Brokers!$B$9:$H$69,7,0)</f>
        <v>0</v>
      </c>
      <c r="H69" s="15">
        <f>VLOOKUP(B69,[1]Brokers!$B$9:$W$69,20,0)</f>
        <v>0</v>
      </c>
      <c r="I69" s="15">
        <f>VLOOKUP(B69,[3]Brokers!$B$9:$R$69,17,0)</f>
        <v>0</v>
      </c>
      <c r="J69" s="15">
        <f>VLOOKUP(B69,[4]Brokers!$B$9:$M$69,12,0)</f>
        <v>0</v>
      </c>
      <c r="K69" s="15">
        <v>0</v>
      </c>
      <c r="L69" s="15">
        <f>K69+J69+I69+H69+G69</f>
        <v>0</v>
      </c>
      <c r="M69" s="30">
        <f>VLOOKUP(B69,[6]Sheet1!$B$16:$N$69,13,0)</f>
        <v>0</v>
      </c>
      <c r="N69" s="32">
        <f>M69/$M$70</f>
        <v>0</v>
      </c>
    </row>
    <row r="70" spans="1:15" ht="16.5" customHeight="1" thickBot="1" x14ac:dyDescent="0.3">
      <c r="A70" s="36" t="s">
        <v>56</v>
      </c>
      <c r="B70" s="37"/>
      <c r="C70" s="38"/>
      <c r="D70" s="27">
        <f>COUNTA(D16:D69)</f>
        <v>54</v>
      </c>
      <c r="E70" s="27">
        <f>COUNTA(E16:E69)</f>
        <v>19</v>
      </c>
      <c r="F70" s="27">
        <f>COUNTA(F16:F69)</f>
        <v>13</v>
      </c>
      <c r="G70" s="33">
        <f t="shared" ref="G70:N70" si="2">SUM(G16:G69)</f>
        <v>6760701946.1999989</v>
      </c>
      <c r="H70" s="33">
        <f t="shared" si="2"/>
        <v>0</v>
      </c>
      <c r="I70" s="33">
        <f t="shared" si="2"/>
        <v>0</v>
      </c>
      <c r="J70" s="33">
        <f t="shared" si="2"/>
        <v>0</v>
      </c>
      <c r="K70" s="33">
        <f t="shared" si="2"/>
        <v>0</v>
      </c>
      <c r="L70" s="33">
        <f t="shared" si="2"/>
        <v>6760701946.1999989</v>
      </c>
      <c r="M70" s="33">
        <f t="shared" si="2"/>
        <v>19108508823.599995</v>
      </c>
      <c r="N70" s="34">
        <f t="shared" si="2"/>
        <v>1</v>
      </c>
      <c r="O70" s="18"/>
    </row>
    <row r="71" spans="1:15" x14ac:dyDescent="0.25">
      <c r="K71" s="19"/>
      <c r="L71" s="20"/>
      <c r="N71" s="19"/>
      <c r="O71" s="18"/>
    </row>
    <row r="72" spans="1:15" ht="27.6" customHeight="1" x14ac:dyDescent="0.25">
      <c r="B72" s="35" t="s">
        <v>57</v>
      </c>
      <c r="C72" s="35"/>
      <c r="D72" s="25"/>
      <c r="E72" s="25"/>
      <c r="F72" s="25"/>
      <c r="H72" s="21"/>
      <c r="K72" s="19"/>
      <c r="L72" s="19"/>
      <c r="O72" s="18"/>
    </row>
    <row r="73" spans="1:15" ht="27.6" customHeight="1" x14ac:dyDescent="0.25">
      <c r="C73" s="26"/>
      <c r="D73" s="26"/>
      <c r="E73" s="26"/>
      <c r="F73" s="26"/>
      <c r="O73" s="18"/>
    </row>
    <row r="74" spans="1:15" x14ac:dyDescent="0.25">
      <c r="O74" s="18"/>
    </row>
    <row r="75" spans="1:15" x14ac:dyDescent="0.25">
      <c r="O75" s="18"/>
    </row>
  </sheetData>
  <autoFilter ref="E15:F70"/>
  <sortState ref="B16:N69">
    <sortCondition descending="1" ref="N69"/>
  </sortState>
  <mergeCells count="16">
    <mergeCell ref="B72:C72"/>
    <mergeCell ref="A70:C70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Өлзийбат .Д</cp:lastModifiedBy>
  <cp:lastPrinted>2020-04-10T06:42:48Z</cp:lastPrinted>
  <dcterms:created xsi:type="dcterms:W3CDTF">2017-06-09T07:51:20Z</dcterms:created>
  <dcterms:modified xsi:type="dcterms:W3CDTF">2020-04-10T06:47:21Z</dcterms:modified>
</cp:coreProperties>
</file>