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0" windowWidth="11055" windowHeight="1012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26" i="1"/>
  <c r="M27" i="1"/>
  <c r="M29" i="1"/>
  <c r="M30" i="1"/>
  <c r="M31" i="1"/>
  <c r="M28" i="1"/>
  <c r="M32" i="1"/>
  <c r="M33" i="1"/>
  <c r="M35" i="1"/>
  <c r="M37" i="1"/>
  <c r="M34" i="1"/>
  <c r="M38" i="1"/>
  <c r="M40" i="1"/>
  <c r="M39" i="1"/>
  <c r="M41" i="1"/>
  <c r="M43" i="1"/>
  <c r="M42" i="1"/>
  <c r="M45" i="1"/>
  <c r="M44" i="1"/>
  <c r="M36" i="1"/>
  <c r="M46" i="1"/>
  <c r="M48" i="1"/>
  <c r="M50" i="1"/>
  <c r="M51" i="1"/>
  <c r="M52" i="1"/>
  <c r="M47" i="1"/>
  <c r="M53" i="1"/>
  <c r="M49" i="1"/>
  <c r="M54" i="1"/>
  <c r="M56" i="1"/>
  <c r="M55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16" i="1"/>
  <c r="K17" i="1"/>
  <c r="K18" i="1"/>
  <c r="K19" i="1"/>
  <c r="K20" i="1"/>
  <c r="K21" i="1"/>
  <c r="K22" i="1"/>
  <c r="K23" i="1"/>
  <c r="K24" i="1"/>
  <c r="K25" i="1"/>
  <c r="K26" i="1"/>
  <c r="K27" i="1"/>
  <c r="K29" i="1"/>
  <c r="K30" i="1"/>
  <c r="K31" i="1"/>
  <c r="K28" i="1"/>
  <c r="K32" i="1"/>
  <c r="K33" i="1"/>
  <c r="K35" i="1"/>
  <c r="K37" i="1"/>
  <c r="K34" i="1"/>
  <c r="K38" i="1"/>
  <c r="K40" i="1"/>
  <c r="K39" i="1"/>
  <c r="K41" i="1"/>
  <c r="K43" i="1"/>
  <c r="K42" i="1"/>
  <c r="K45" i="1"/>
  <c r="K44" i="1"/>
  <c r="K36" i="1"/>
  <c r="K46" i="1"/>
  <c r="K48" i="1"/>
  <c r="K50" i="1"/>
  <c r="K51" i="1"/>
  <c r="K52" i="1"/>
  <c r="K47" i="1"/>
  <c r="K53" i="1"/>
  <c r="K49" i="1"/>
  <c r="K54" i="1"/>
  <c r="K56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6" i="1"/>
  <c r="J16" i="1"/>
  <c r="J73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28" i="1"/>
  <c r="J32" i="1"/>
  <c r="J33" i="1"/>
  <c r="J35" i="1"/>
  <c r="J37" i="1"/>
  <c r="J34" i="1"/>
  <c r="J38" i="1"/>
  <c r="J40" i="1"/>
  <c r="J39" i="1"/>
  <c r="J41" i="1"/>
  <c r="J43" i="1"/>
  <c r="J42" i="1"/>
  <c r="J45" i="1"/>
  <c r="J44" i="1"/>
  <c r="J36" i="1"/>
  <c r="J46" i="1"/>
  <c r="J48" i="1"/>
  <c r="J50" i="1"/>
  <c r="J51" i="1"/>
  <c r="J52" i="1"/>
  <c r="J47" i="1"/>
  <c r="J53" i="1"/>
  <c r="J49" i="1"/>
  <c r="J54" i="1"/>
  <c r="J56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I17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28" i="1"/>
  <c r="I32" i="1"/>
  <c r="I33" i="1"/>
  <c r="I35" i="1"/>
  <c r="I37" i="1"/>
  <c r="I34" i="1"/>
  <c r="I38" i="1"/>
  <c r="I40" i="1"/>
  <c r="I39" i="1"/>
  <c r="I41" i="1"/>
  <c r="I43" i="1"/>
  <c r="I42" i="1"/>
  <c r="I45" i="1"/>
  <c r="I44" i="1"/>
  <c r="I36" i="1"/>
  <c r="I46" i="1"/>
  <c r="I48" i="1"/>
  <c r="I50" i="1"/>
  <c r="I51" i="1"/>
  <c r="I52" i="1"/>
  <c r="I47" i="1"/>
  <c r="I53" i="1"/>
  <c r="I49" i="1"/>
  <c r="I54" i="1"/>
  <c r="I56" i="1"/>
  <c r="I55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28" i="1"/>
  <c r="H32" i="1"/>
  <c r="H33" i="1"/>
  <c r="H35" i="1"/>
  <c r="H37" i="1"/>
  <c r="H34" i="1"/>
  <c r="H38" i="1"/>
  <c r="H40" i="1"/>
  <c r="H39" i="1"/>
  <c r="H41" i="1"/>
  <c r="H43" i="1"/>
  <c r="H42" i="1"/>
  <c r="H45" i="1"/>
  <c r="H44" i="1"/>
  <c r="H36" i="1"/>
  <c r="H46" i="1"/>
  <c r="H48" i="1"/>
  <c r="H50" i="1"/>
  <c r="H51" i="1"/>
  <c r="H52" i="1"/>
  <c r="H47" i="1"/>
  <c r="H53" i="1"/>
  <c r="H49" i="1"/>
  <c r="H54" i="1"/>
  <c r="H56" i="1"/>
  <c r="H55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28" i="1"/>
  <c r="G32" i="1"/>
  <c r="G33" i="1"/>
  <c r="G35" i="1"/>
  <c r="G37" i="1"/>
  <c r="G34" i="1"/>
  <c r="G38" i="1"/>
  <c r="G40" i="1"/>
  <c r="G39" i="1"/>
  <c r="G41" i="1"/>
  <c r="G43" i="1"/>
  <c r="G42" i="1"/>
  <c r="G45" i="1"/>
  <c r="G44" i="1"/>
  <c r="G36" i="1"/>
  <c r="G46" i="1"/>
  <c r="G48" i="1"/>
  <c r="G50" i="1"/>
  <c r="G51" i="1"/>
  <c r="G52" i="1"/>
  <c r="G47" i="1"/>
  <c r="G53" i="1"/>
  <c r="G49" i="1"/>
  <c r="G54" i="1"/>
  <c r="G56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6" i="1"/>
  <c r="L16" i="1" l="1"/>
  <c r="D74" i="1"/>
  <c r="E74" i="1"/>
  <c r="F74" i="1"/>
  <c r="G74" i="1" l="1"/>
  <c r="J74" i="1"/>
  <c r="H74" i="1"/>
  <c r="K74" i="1"/>
  <c r="I74" i="1"/>
  <c r="L22" i="1"/>
  <c r="L32" i="1"/>
  <c r="L39" i="1"/>
  <c r="L41" i="1"/>
  <c r="L48" i="1"/>
  <c r="L51" i="1"/>
  <c r="L17" i="1"/>
  <c r="L23" i="1"/>
  <c r="L30" i="1"/>
  <c r="L57" i="1"/>
  <c r="L62" i="1"/>
  <c r="L63" i="1"/>
  <c r="L69" i="1"/>
  <c r="L72" i="1"/>
  <c r="L21" i="1"/>
  <c r="L24" i="1"/>
  <c r="L31" i="1"/>
  <c r="L28" i="1"/>
  <c r="L38" i="1"/>
  <c r="L35" i="1"/>
  <c r="L43" i="1"/>
  <c r="L50" i="1"/>
  <c r="L53" i="1"/>
  <c r="L20" i="1"/>
  <c r="L19" i="1"/>
  <c r="L25" i="1"/>
  <c r="L29" i="1"/>
  <c r="L37" i="1"/>
  <c r="L34" i="1"/>
  <c r="L42" i="1"/>
  <c r="L46" i="1"/>
  <c r="L52" i="1"/>
  <c r="L47" i="1"/>
  <c r="L58" i="1"/>
  <c r="L60" i="1"/>
  <c r="L66" i="1"/>
  <c r="L67" i="1"/>
  <c r="L73" i="1"/>
  <c r="L56" i="1"/>
  <c r="L55" i="1"/>
  <c r="L61" i="1"/>
  <c r="L64" i="1"/>
  <c r="L70" i="1"/>
  <c r="L71" i="1"/>
  <c r="L18" i="1"/>
  <c r="L26" i="1"/>
  <c r="L27" i="1"/>
  <c r="L33" i="1"/>
  <c r="L40" i="1"/>
  <c r="L36" i="1"/>
  <c r="L44" i="1"/>
  <c r="L45" i="1"/>
  <c r="L49" i="1"/>
  <c r="L54" i="1"/>
  <c r="L59" i="1"/>
  <c r="L65" i="1"/>
  <c r="L68" i="1"/>
  <c r="L74" i="1" l="1"/>
  <c r="M74" i="1"/>
  <c r="N35" i="1" s="1"/>
  <c r="N63" i="1" l="1"/>
  <c r="N19" i="1"/>
  <c r="N43" i="1"/>
  <c r="N69" i="1"/>
  <c r="N26" i="1"/>
  <c r="N32" i="1"/>
  <c r="N48" i="1"/>
  <c r="N17" i="1"/>
  <c r="N60" i="1"/>
  <c r="N45" i="1"/>
  <c r="N73" i="1"/>
  <c r="N64" i="1"/>
  <c r="N33" i="1"/>
  <c r="N58" i="1"/>
  <c r="N62" i="1"/>
  <c r="N29" i="1"/>
  <c r="N68" i="1"/>
  <c r="N37" i="1"/>
  <c r="N42" i="1"/>
  <c r="N20" i="1"/>
  <c r="N70" i="1"/>
  <c r="N49" i="1"/>
  <c r="N41" i="1"/>
  <c r="N39" i="1"/>
  <c r="N25" i="1"/>
  <c r="N65" i="1"/>
  <c r="N36" i="1"/>
  <c r="N40" i="1"/>
  <c r="N16" i="1"/>
  <c r="N46" i="1"/>
  <c r="N52" i="1"/>
  <c r="N27" i="1"/>
  <c r="N21" i="1"/>
  <c r="N31" i="1"/>
  <c r="N57" i="1"/>
  <c r="N67" i="1"/>
  <c r="N28" i="1"/>
  <c r="N59" i="1"/>
  <c r="N56" i="1"/>
  <c r="N55" i="1"/>
  <c r="N50" i="1"/>
  <c r="N38" i="1"/>
  <c r="N66" i="1"/>
  <c r="N47" i="1"/>
  <c r="N71" i="1"/>
  <c r="N34" i="1"/>
  <c r="N23" i="1"/>
  <c r="N18" i="1"/>
  <c r="N54" i="1"/>
  <c r="N22" i="1"/>
  <c r="N53" i="1"/>
  <c r="N24" i="1"/>
  <c r="N44" i="1"/>
  <c r="N72" i="1"/>
  <c r="N61" i="1"/>
  <c r="N30" i="1"/>
  <c r="N51" i="1"/>
  <c r="N74" i="1" l="1"/>
</calcChain>
</file>

<file path=xl/sharedStrings.xml><?xml version="1.0" encoding="utf-8"?>
<sst xmlns="http://schemas.openxmlformats.org/spreadsheetml/2006/main" count="235" uniqueCount="132">
  <si>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</si>
  <si>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</si>
  <si>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</si>
  <si>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</si>
  <si>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</si>
  <si>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</si>
  <si>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</si>
  <si>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</si>
  <si>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</si>
  <si>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</si>
  <si>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</si>
  <si>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</si>
  <si>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</si>
  <si>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</si>
  <si>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</si>
  <si>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</si>
  <si>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</si>
  <si>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</si>
  <si>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</si>
  <si>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</si>
  <si>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</si>
  <si>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</si>
  <si>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</si>
  <si>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</si>
  <si>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</si>
  <si>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</si>
  <si>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</si>
  <si>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</si>
  <si>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</si>
  <si>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</si>
  <si>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</si>
  <si>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</si>
  <si>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</si>
  <si>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</si>
  <si>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</si>
  <si>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</si>
  <si>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</si>
  <si>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</si>
  <si>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</si>
  <si>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</si>
  <si>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</si>
  <si>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</si>
  <si>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</si>
  <si>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</si>
  <si>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</si>
  <si>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</si>
  <si>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GNN</t>
  </si>
  <si>
    <t>FRON</t>
  </si>
  <si>
    <t>MWTS</t>
  </si>
  <si>
    <t>FCX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</si>
  <si>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</si>
  <si>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</si>
  <si>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</si>
  <si>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</si>
  <si>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</si>
  <si>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</si>
  <si>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</si>
  <si>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</si>
  <si>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</si>
  <si>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</si>
  <si>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</si>
  <si>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</si>
  <si>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</si>
  <si>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</si>
  <si>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</si>
  <si>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</si>
  <si>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</si>
  <si>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</si>
  <si>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</si>
  <si>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</si>
  <si>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</si>
  <si>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</si>
  <si>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</si>
  <si>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</si>
  <si>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</si>
  <si>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</si>
  <si>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</si>
  <si>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</si>
  <si>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</si>
  <si>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</si>
  <si>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</si>
  <si>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</si>
  <si>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</si>
  <si>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</si>
  <si>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</si>
  <si>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</si>
  <si>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</si>
  <si>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</si>
  <si>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</si>
  <si>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</si>
  <si>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</si>
  <si>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</si>
  <si>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</si>
  <si>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</si>
  <si>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</si>
  <si>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</si>
  <si>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</si>
  <si>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</si>
  <si>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TESO INVESTMENT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</si>
  <si>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</si>
  <si>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</si>
  <si>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</si>
  <si>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</si>
  <si>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</si>
  <si>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</si>
  <si>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</si>
  <si>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</si>
  <si>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GOVIIN NOYON NURUU</t>
  </si>
  <si>
    <t>FRONTIER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</si>
  <si>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</si>
  <si>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</si>
  <si>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</si>
  <si>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</si>
  <si>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</si>
  <si>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</si>
  <si>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</si>
  <si>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>Total</t>
  </si>
  <si>
    <t xml:space="preserve">PS: Ranked by Total trading of Participants </t>
  </si>
  <si>
    <t>RANKING OF THE MEMBERS OF THE MONGOLIAN STOCK EXCHANGE, based on the trading volume</t>
  </si>
  <si>
    <t>Trading value</t>
  </si>
  <si>
    <t>Trading value in 2017</t>
  </si>
  <si>
    <t xml:space="preserve">Securities' secondary market trading value </t>
  </si>
  <si>
    <t>Equity block trading</t>
  </si>
  <si>
    <t>Securities' Primary market trading value</t>
  </si>
  <si>
    <t>Total value /in MNT/</t>
  </si>
  <si>
    <t>Total trading value /in MNT/</t>
  </si>
  <si>
    <t>Composition in total trading value  /in percent/</t>
  </si>
  <si>
    <t>Equity</t>
  </si>
  <si>
    <t>Bond</t>
  </si>
  <si>
    <t>Corporate Bonds</t>
  </si>
  <si>
    <t>As of  June 30, 2017</t>
  </si>
  <si>
    <t xml:space="preserve">Government securities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</si>
</sst>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7" fillId="4" borderId="0" xfId="1" applyFont="1" applyFill="1" applyAlignment="1">
      <alignment horizontal="right" vertical="center"/>
    </xf>
    <xf numFmtId="43" fontId="7" fillId="4" borderId="0" xfId="1" applyFont="1" applyFill="1" applyAlignment="1">
      <alignment horizontal="right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9" fontId="8" fillId="3" borderId="14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793421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0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R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765</v>
          </cell>
          <cell r="G10">
            <v>4111790</v>
          </cell>
          <cell r="H10">
            <v>4111790</v>
          </cell>
          <cell r="M10">
            <v>0</v>
          </cell>
          <cell r="R10">
            <v>0</v>
          </cell>
          <cell r="S10">
            <v>2000</v>
          </cell>
          <cell r="T10">
            <v>194396000</v>
          </cell>
          <cell r="Y10">
            <v>0</v>
          </cell>
          <cell r="Z10">
            <v>2765</v>
          </cell>
          <cell r="AA10">
            <v>198507790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3006</v>
          </cell>
          <cell r="G11">
            <v>1125466</v>
          </cell>
          <cell r="H11">
            <v>1125466</v>
          </cell>
          <cell r="M11">
            <v>0</v>
          </cell>
          <cell r="R11">
            <v>0</v>
          </cell>
          <cell r="S11">
            <v>1308</v>
          </cell>
          <cell r="T11">
            <v>129936984</v>
          </cell>
          <cell r="Y11">
            <v>0</v>
          </cell>
          <cell r="Z11">
            <v>4314</v>
          </cell>
          <cell r="AA11">
            <v>131062450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95854</v>
          </cell>
          <cell r="E12">
            <v>31278088.699999999</v>
          </cell>
          <cell r="F12">
            <v>44324</v>
          </cell>
          <cell r="G12">
            <v>16131826.300000001</v>
          </cell>
          <cell r="H12">
            <v>47409915</v>
          </cell>
          <cell r="M12">
            <v>0</v>
          </cell>
          <cell r="N12">
            <v>20375</v>
          </cell>
          <cell r="O12">
            <v>2037500000</v>
          </cell>
          <cell r="R12">
            <v>2037500000</v>
          </cell>
          <cell r="S12">
            <v>18908</v>
          </cell>
          <cell r="T12">
            <v>1827017300</v>
          </cell>
          <cell r="W12">
            <v>675</v>
          </cell>
          <cell r="X12">
            <v>65030100</v>
          </cell>
          <cell r="Y12">
            <v>65030100</v>
          </cell>
          <cell r="Z12">
            <v>180136</v>
          </cell>
          <cell r="AA12">
            <v>3976957315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821</v>
          </cell>
          <cell r="G13">
            <v>1395838</v>
          </cell>
          <cell r="H13">
            <v>1395838</v>
          </cell>
          <cell r="M13">
            <v>0</v>
          </cell>
          <cell r="R13">
            <v>0</v>
          </cell>
          <cell r="Y13">
            <v>0</v>
          </cell>
          <cell r="Z13">
            <v>821</v>
          </cell>
          <cell r="AA13">
            <v>1395838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R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R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207159</v>
          </cell>
          <cell r="E16">
            <v>147972055.59999999</v>
          </cell>
          <cell r="F16">
            <v>113225</v>
          </cell>
          <cell r="G16">
            <v>129557255.40000001</v>
          </cell>
          <cell r="H16">
            <v>277529311</v>
          </cell>
          <cell r="M16">
            <v>0</v>
          </cell>
          <cell r="N16">
            <v>851</v>
          </cell>
          <cell r="O16">
            <v>85100000</v>
          </cell>
          <cell r="R16">
            <v>85100000</v>
          </cell>
          <cell r="S16">
            <v>547569</v>
          </cell>
          <cell r="T16">
            <v>50552953143</v>
          </cell>
          <cell r="U16">
            <v>272</v>
          </cell>
          <cell r="V16">
            <v>25905400</v>
          </cell>
          <cell r="W16">
            <v>1127</v>
          </cell>
          <cell r="X16">
            <v>109649960</v>
          </cell>
          <cell r="Y16">
            <v>135555360</v>
          </cell>
          <cell r="Z16">
            <v>870203</v>
          </cell>
          <cell r="AA16">
            <v>51051137814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R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R18">
            <v>0</v>
          </cell>
          <cell r="S18">
            <v>320</v>
          </cell>
          <cell r="T18">
            <v>29146880</v>
          </cell>
          <cell r="Y18">
            <v>0</v>
          </cell>
          <cell r="Z18">
            <v>320</v>
          </cell>
          <cell r="AA18">
            <v>29146880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15167</v>
          </cell>
          <cell r="E19">
            <v>6449400</v>
          </cell>
          <cell r="F19">
            <v>5156</v>
          </cell>
          <cell r="G19">
            <v>24387704</v>
          </cell>
          <cell r="H19">
            <v>30837104</v>
          </cell>
          <cell r="M19">
            <v>0</v>
          </cell>
          <cell r="R19">
            <v>0</v>
          </cell>
          <cell r="U19">
            <v>960</v>
          </cell>
          <cell r="V19">
            <v>94612060</v>
          </cell>
          <cell r="Y19">
            <v>94612060</v>
          </cell>
          <cell r="Z19">
            <v>21283</v>
          </cell>
          <cell r="AA19">
            <v>125449164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M20">
            <v>0</v>
          </cell>
          <cell r="R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20</v>
          </cell>
          <cell r="E21">
            <v>266000</v>
          </cell>
          <cell r="F21">
            <v>6550</v>
          </cell>
          <cell r="G21">
            <v>694700</v>
          </cell>
          <cell r="H21">
            <v>960700</v>
          </cell>
          <cell r="M21">
            <v>0</v>
          </cell>
          <cell r="R21">
            <v>0</v>
          </cell>
          <cell r="Y21">
            <v>0</v>
          </cell>
          <cell r="Z21">
            <v>6570</v>
          </cell>
          <cell r="AA21">
            <v>960700</v>
          </cell>
        </row>
        <row r="22">
          <cell r="B22" t="str">
            <v>BUMB</v>
          </cell>
          <cell r="C22" t="str">
            <v>Бумбат-Алтай ХХК</v>
          </cell>
          <cell r="D22">
            <v>267934</v>
          </cell>
          <cell r="E22">
            <v>29947142.300000001</v>
          </cell>
          <cell r="F22">
            <v>20589</v>
          </cell>
          <cell r="G22">
            <v>15160839</v>
          </cell>
          <cell r="H22">
            <v>45107981.299999997</v>
          </cell>
          <cell r="M22">
            <v>0</v>
          </cell>
          <cell r="N22">
            <v>227</v>
          </cell>
          <cell r="O22">
            <v>22700000</v>
          </cell>
          <cell r="R22">
            <v>22700000</v>
          </cell>
          <cell r="Y22">
            <v>0</v>
          </cell>
          <cell r="Z22">
            <v>288750</v>
          </cell>
          <cell r="AA22">
            <v>67807981.299999997</v>
          </cell>
        </row>
        <row r="23">
          <cell r="B23" t="str">
            <v>BZIN</v>
          </cell>
          <cell r="C23" t="str">
            <v>Дэү Секьюритис Монгол</v>
          </cell>
          <cell r="D23">
            <v>321</v>
          </cell>
          <cell r="E23">
            <v>4514560</v>
          </cell>
          <cell r="F23">
            <v>3627</v>
          </cell>
          <cell r="G23">
            <v>44621570</v>
          </cell>
          <cell r="H23">
            <v>49136130</v>
          </cell>
          <cell r="M23">
            <v>0</v>
          </cell>
          <cell r="N23">
            <v>429</v>
          </cell>
          <cell r="O23">
            <v>42900000</v>
          </cell>
          <cell r="R23">
            <v>42900000</v>
          </cell>
          <cell r="S23">
            <v>523351</v>
          </cell>
          <cell r="T23">
            <v>48374564265</v>
          </cell>
          <cell r="U23">
            <v>40442</v>
          </cell>
          <cell r="V23">
            <v>4009449710</v>
          </cell>
          <cell r="W23">
            <v>34592</v>
          </cell>
          <cell r="X23">
            <v>3426497210</v>
          </cell>
          <cell r="Y23">
            <v>7435946920</v>
          </cell>
          <cell r="Z23">
            <v>602762</v>
          </cell>
          <cell r="AA23">
            <v>55902547315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R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R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968</v>
          </cell>
          <cell r="E26">
            <v>14156820</v>
          </cell>
          <cell r="F26">
            <v>1024</v>
          </cell>
          <cell r="G26">
            <v>6526284</v>
          </cell>
          <cell r="H26">
            <v>20683104</v>
          </cell>
          <cell r="M26">
            <v>0</v>
          </cell>
          <cell r="R26">
            <v>0</v>
          </cell>
          <cell r="Y26">
            <v>0</v>
          </cell>
          <cell r="Z26">
            <v>1992</v>
          </cell>
          <cell r="AA26">
            <v>20683104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R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1473</v>
          </cell>
          <cell r="E28">
            <v>476200</v>
          </cell>
          <cell r="F28">
            <v>4124</v>
          </cell>
          <cell r="G28">
            <v>4184685.1</v>
          </cell>
          <cell r="H28">
            <v>4660885.0999999996</v>
          </cell>
          <cell r="M28">
            <v>0</v>
          </cell>
          <cell r="R28">
            <v>0</v>
          </cell>
          <cell r="Y28">
            <v>0</v>
          </cell>
          <cell r="Z28">
            <v>5597</v>
          </cell>
          <cell r="AA28">
            <v>4660885.0999999996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13481</v>
          </cell>
          <cell r="G29">
            <v>6124147</v>
          </cell>
          <cell r="H29">
            <v>6124147</v>
          </cell>
          <cell r="M29">
            <v>0</v>
          </cell>
          <cell r="R29">
            <v>0</v>
          </cell>
          <cell r="S29">
            <v>220</v>
          </cell>
          <cell r="T29">
            <v>20038480</v>
          </cell>
          <cell r="Y29">
            <v>0</v>
          </cell>
          <cell r="Z29">
            <v>13701</v>
          </cell>
          <cell r="AA29">
            <v>26162627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R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R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R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8300</v>
          </cell>
          <cell r="E33">
            <v>706750</v>
          </cell>
          <cell r="F33">
            <v>119</v>
          </cell>
          <cell r="G33">
            <v>1576060</v>
          </cell>
          <cell r="H33">
            <v>2282810</v>
          </cell>
          <cell r="M33">
            <v>0</v>
          </cell>
          <cell r="R33">
            <v>0</v>
          </cell>
          <cell r="Y33">
            <v>0</v>
          </cell>
          <cell r="Z33">
            <v>8419</v>
          </cell>
          <cell r="AA33">
            <v>2282810</v>
          </cell>
        </row>
        <row r="34">
          <cell r="B34" t="str">
            <v>GAUL</v>
          </cell>
          <cell r="C34" t="str">
            <v>Гаүли ХХК</v>
          </cell>
          <cell r="D34">
            <v>333362</v>
          </cell>
          <cell r="E34">
            <v>125687540</v>
          </cell>
          <cell r="F34">
            <v>352626</v>
          </cell>
          <cell r="G34">
            <v>130384571.36</v>
          </cell>
          <cell r="H34">
            <v>256072111.36000001</v>
          </cell>
          <cell r="M34">
            <v>0</v>
          </cell>
          <cell r="N34">
            <v>3</v>
          </cell>
          <cell r="O34">
            <v>300000</v>
          </cell>
          <cell r="R34">
            <v>300000</v>
          </cell>
          <cell r="S34">
            <v>6507</v>
          </cell>
          <cell r="T34">
            <v>636076020</v>
          </cell>
          <cell r="U34">
            <v>690</v>
          </cell>
          <cell r="V34">
            <v>66442600</v>
          </cell>
          <cell r="Y34">
            <v>66442600</v>
          </cell>
          <cell r="Z34">
            <v>693188</v>
          </cell>
          <cell r="AA34">
            <v>958890731.36000001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M35">
            <v>0</v>
          </cell>
          <cell r="R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M36">
            <v>0</v>
          </cell>
          <cell r="R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>GLMT</v>
          </cell>
          <cell r="C37" t="str">
            <v>Голомт секюритиз ХХК</v>
          </cell>
          <cell r="D37">
            <v>96676</v>
          </cell>
          <cell r="E37">
            <v>51159567.399999999</v>
          </cell>
          <cell r="F37">
            <v>420209</v>
          </cell>
          <cell r="G37">
            <v>116582174.8</v>
          </cell>
          <cell r="H37">
            <v>167741742.19999999</v>
          </cell>
          <cell r="M37">
            <v>0</v>
          </cell>
          <cell r="N37">
            <v>24076</v>
          </cell>
          <cell r="O37">
            <v>2407600000</v>
          </cell>
          <cell r="P37">
            <v>60000</v>
          </cell>
          <cell r="Q37">
            <v>6000000000</v>
          </cell>
          <cell r="R37">
            <v>8407600000</v>
          </cell>
          <cell r="S37">
            <v>21562</v>
          </cell>
          <cell r="T37">
            <v>2149022260</v>
          </cell>
          <cell r="U37">
            <v>518</v>
          </cell>
          <cell r="V37">
            <v>46060560</v>
          </cell>
          <cell r="W37">
            <v>3528</v>
          </cell>
          <cell r="X37">
            <v>346235060</v>
          </cell>
          <cell r="Y37">
            <v>392295620</v>
          </cell>
          <cell r="Z37">
            <v>626569</v>
          </cell>
          <cell r="AA37">
            <v>11116659622.200001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M38">
            <v>0</v>
          </cell>
          <cell r="R38">
            <v>0</v>
          </cell>
          <cell r="S38">
            <v>308</v>
          </cell>
          <cell r="T38">
            <v>29936984</v>
          </cell>
          <cell r="Y38">
            <v>0</v>
          </cell>
          <cell r="Z38">
            <v>308</v>
          </cell>
          <cell r="AA38">
            <v>29936984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R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R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R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24910</v>
          </cell>
          <cell r="E42">
            <v>74587528</v>
          </cell>
          <cell r="F42">
            <v>19026</v>
          </cell>
          <cell r="G42">
            <v>44620623.600000024</v>
          </cell>
          <cell r="H42">
            <v>119208151.60000002</v>
          </cell>
          <cell r="I42">
            <v>868392</v>
          </cell>
          <cell r="J42">
            <v>486299520</v>
          </cell>
          <cell r="K42">
            <v>868392</v>
          </cell>
          <cell r="L42">
            <v>486299520</v>
          </cell>
          <cell r="M42">
            <v>972599040</v>
          </cell>
          <cell r="R42">
            <v>0</v>
          </cell>
          <cell r="Y42">
            <v>0</v>
          </cell>
          <cell r="Z42">
            <v>1780720</v>
          </cell>
          <cell r="AA42">
            <v>1091807191.5999999</v>
          </cell>
        </row>
        <row r="43">
          <cell r="B43" t="str">
            <v>MERG</v>
          </cell>
          <cell r="C43" t="str">
            <v>Мэргэн санаа ХХК</v>
          </cell>
          <cell r="D43">
            <v>160</v>
          </cell>
          <cell r="E43">
            <v>80640</v>
          </cell>
          <cell r="F43">
            <v>90</v>
          </cell>
          <cell r="G43">
            <v>818890</v>
          </cell>
          <cell r="H43">
            <v>899530</v>
          </cell>
          <cell r="M43">
            <v>0</v>
          </cell>
          <cell r="R43">
            <v>0</v>
          </cell>
          <cell r="Y43">
            <v>0</v>
          </cell>
          <cell r="Z43">
            <v>250</v>
          </cell>
          <cell r="AA43">
            <v>899530</v>
          </cell>
        </row>
        <row r="44">
          <cell r="B44" t="str">
            <v>MIBG</v>
          </cell>
          <cell r="C44" t="str">
            <v>Эм Ай Би Жи ХХК</v>
          </cell>
          <cell r="D44">
            <v>49896</v>
          </cell>
          <cell r="E44">
            <v>25161350</v>
          </cell>
          <cell r="F44">
            <v>5</v>
          </cell>
          <cell r="G44">
            <v>68150</v>
          </cell>
          <cell r="H44">
            <v>25229500</v>
          </cell>
          <cell r="M44">
            <v>0</v>
          </cell>
          <cell r="R44">
            <v>0</v>
          </cell>
          <cell r="S44">
            <v>1624</v>
          </cell>
          <cell r="T44">
            <v>162400000</v>
          </cell>
          <cell r="Y44">
            <v>0</v>
          </cell>
          <cell r="Z44">
            <v>51525</v>
          </cell>
          <cell r="AA44">
            <v>187629500</v>
          </cell>
        </row>
        <row r="45">
          <cell r="B45" t="str">
            <v>MICC</v>
          </cell>
          <cell r="C45" t="str">
            <v>Эм Ай Си Си ХХК</v>
          </cell>
          <cell r="D45">
            <v>264</v>
          </cell>
          <cell r="E45">
            <v>583704</v>
          </cell>
          <cell r="F45">
            <v>5700</v>
          </cell>
          <cell r="G45">
            <v>27360000</v>
          </cell>
          <cell r="H45">
            <v>27943704</v>
          </cell>
          <cell r="M45">
            <v>0</v>
          </cell>
          <cell r="R45">
            <v>0</v>
          </cell>
          <cell r="Y45">
            <v>0</v>
          </cell>
          <cell r="Z45">
            <v>5964</v>
          </cell>
          <cell r="AA45">
            <v>27943704</v>
          </cell>
        </row>
        <row r="46">
          <cell r="B46" t="str">
            <v>MNET</v>
          </cell>
          <cell r="C46" t="str">
            <v>Ард секюритиз ХХК</v>
          </cell>
          <cell r="D46">
            <v>36911</v>
          </cell>
          <cell r="E46">
            <v>31713472</v>
          </cell>
          <cell r="F46">
            <v>45534</v>
          </cell>
          <cell r="G46">
            <v>24294647</v>
          </cell>
          <cell r="H46">
            <v>56008119</v>
          </cell>
          <cell r="M46">
            <v>0</v>
          </cell>
          <cell r="N46">
            <v>4022</v>
          </cell>
          <cell r="O46">
            <v>402200000</v>
          </cell>
          <cell r="R46">
            <v>402200000</v>
          </cell>
          <cell r="S46">
            <v>2735</v>
          </cell>
          <cell r="T46">
            <v>260072950</v>
          </cell>
          <cell r="Y46">
            <v>0</v>
          </cell>
          <cell r="Z46">
            <v>89202</v>
          </cell>
          <cell r="AA46">
            <v>718281069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380</v>
          </cell>
          <cell r="E47">
            <v>2285933</v>
          </cell>
          <cell r="F47">
            <v>19</v>
          </cell>
          <cell r="G47">
            <v>258670</v>
          </cell>
          <cell r="H47">
            <v>2544603</v>
          </cell>
          <cell r="M47">
            <v>0</v>
          </cell>
          <cell r="R47">
            <v>0</v>
          </cell>
          <cell r="Y47">
            <v>0</v>
          </cell>
          <cell r="Z47">
            <v>399</v>
          </cell>
          <cell r="AA47">
            <v>2544603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R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55064</v>
          </cell>
          <cell r="E49">
            <v>15120197</v>
          </cell>
          <cell r="F49">
            <v>12860</v>
          </cell>
          <cell r="G49">
            <v>3207075</v>
          </cell>
          <cell r="H49">
            <v>18327272</v>
          </cell>
          <cell r="M49">
            <v>0</v>
          </cell>
          <cell r="N49">
            <v>478</v>
          </cell>
          <cell r="O49">
            <v>47800000</v>
          </cell>
          <cell r="R49">
            <v>47800000</v>
          </cell>
          <cell r="S49">
            <v>1097</v>
          </cell>
          <cell r="T49">
            <v>99919148</v>
          </cell>
          <cell r="Y49">
            <v>0</v>
          </cell>
          <cell r="Z49">
            <v>69499</v>
          </cell>
          <cell r="AA49">
            <v>166046420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R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1917</v>
          </cell>
          <cell r="E51">
            <v>21851700</v>
          </cell>
          <cell r="F51">
            <v>3210</v>
          </cell>
          <cell r="G51">
            <v>20100190</v>
          </cell>
          <cell r="H51">
            <v>41951890</v>
          </cell>
          <cell r="M51">
            <v>0</v>
          </cell>
          <cell r="N51">
            <v>6933</v>
          </cell>
          <cell r="O51">
            <v>693300000</v>
          </cell>
          <cell r="R51">
            <v>693300000</v>
          </cell>
          <cell r="S51">
            <v>110332</v>
          </cell>
          <cell r="T51">
            <v>10479163084</v>
          </cell>
          <cell r="U51">
            <v>121611</v>
          </cell>
          <cell r="V51">
            <v>11607857730</v>
          </cell>
          <cell r="W51">
            <v>124611</v>
          </cell>
          <cell r="X51">
            <v>11907035730</v>
          </cell>
          <cell r="Y51">
            <v>23514893460</v>
          </cell>
          <cell r="Z51">
            <v>368614</v>
          </cell>
          <cell r="AA51">
            <v>34729308434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26337</v>
          </cell>
          <cell r="G52">
            <v>7876250</v>
          </cell>
          <cell r="H52">
            <v>7876250</v>
          </cell>
          <cell r="M52">
            <v>0</v>
          </cell>
          <cell r="R52">
            <v>0</v>
          </cell>
          <cell r="S52">
            <v>320</v>
          </cell>
          <cell r="T52">
            <v>32000000</v>
          </cell>
          <cell r="Y52">
            <v>0</v>
          </cell>
          <cell r="Z52">
            <v>26657</v>
          </cell>
          <cell r="AA52">
            <v>39876250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R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760</v>
          </cell>
          <cell r="E54">
            <v>245116</v>
          </cell>
          <cell r="F54">
            <v>9262</v>
          </cell>
          <cell r="G54">
            <v>16909757</v>
          </cell>
          <cell r="H54">
            <v>17154873</v>
          </cell>
          <cell r="M54">
            <v>0</v>
          </cell>
          <cell r="R54">
            <v>0</v>
          </cell>
          <cell r="Y54">
            <v>0</v>
          </cell>
          <cell r="Z54">
            <v>10022</v>
          </cell>
          <cell r="AA54">
            <v>17154873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5136</v>
          </cell>
          <cell r="G55">
            <v>2003040</v>
          </cell>
          <cell r="H55">
            <v>2003040</v>
          </cell>
          <cell r="M55">
            <v>0</v>
          </cell>
          <cell r="R55">
            <v>0</v>
          </cell>
          <cell r="S55">
            <v>396</v>
          </cell>
          <cell r="T55">
            <v>35186160</v>
          </cell>
          <cell r="Y55">
            <v>0</v>
          </cell>
          <cell r="Z55">
            <v>5532</v>
          </cell>
          <cell r="AA55">
            <v>37189200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R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3774924</v>
          </cell>
          <cell r="E57">
            <v>370231165.10000002</v>
          </cell>
          <cell r="F57">
            <v>3893507</v>
          </cell>
          <cell r="G57">
            <v>285960240.60000002</v>
          </cell>
          <cell r="H57">
            <v>656191405.70000005</v>
          </cell>
          <cell r="M57">
            <v>0</v>
          </cell>
          <cell r="N57">
            <v>336</v>
          </cell>
          <cell r="O57">
            <v>33600000</v>
          </cell>
          <cell r="R57">
            <v>33600000</v>
          </cell>
          <cell r="S57">
            <v>1293</v>
          </cell>
          <cell r="T57">
            <v>127400244</v>
          </cell>
          <cell r="U57">
            <v>1880</v>
          </cell>
          <cell r="V57">
            <v>181383800</v>
          </cell>
          <cell r="W57">
            <v>1840</v>
          </cell>
          <cell r="X57">
            <v>177263800</v>
          </cell>
          <cell r="Y57">
            <v>358647600</v>
          </cell>
          <cell r="Z57">
            <v>7673780</v>
          </cell>
          <cell r="AA57">
            <v>1175839249.7</v>
          </cell>
        </row>
        <row r="58">
          <cell r="B58" t="str">
            <v>TABO</v>
          </cell>
          <cell r="C58" t="str">
            <v>Таван богд ХХК</v>
          </cell>
          <cell r="D58">
            <v>0</v>
          </cell>
          <cell r="E58">
            <v>0</v>
          </cell>
          <cell r="F58">
            <v>3131</v>
          </cell>
          <cell r="G58">
            <v>32929454</v>
          </cell>
          <cell r="H58">
            <v>32929454</v>
          </cell>
          <cell r="M58">
            <v>0</v>
          </cell>
          <cell r="R58">
            <v>0</v>
          </cell>
          <cell r="Y58">
            <v>0</v>
          </cell>
          <cell r="Z58">
            <v>3131</v>
          </cell>
          <cell r="AA58">
            <v>32929454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2961</v>
          </cell>
          <cell r="E59">
            <v>1782983</v>
          </cell>
          <cell r="F59">
            <v>429</v>
          </cell>
          <cell r="G59">
            <v>1395460</v>
          </cell>
          <cell r="H59">
            <v>3178443</v>
          </cell>
          <cell r="M59">
            <v>0</v>
          </cell>
          <cell r="R59">
            <v>0</v>
          </cell>
          <cell r="Y59">
            <v>0</v>
          </cell>
          <cell r="Z59">
            <v>3390</v>
          </cell>
          <cell r="AA59">
            <v>3178443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94159</v>
          </cell>
          <cell r="E60">
            <v>33790114.060000002</v>
          </cell>
          <cell r="F60">
            <v>51627</v>
          </cell>
          <cell r="G60">
            <v>17650213</v>
          </cell>
          <cell r="H60">
            <v>51440327.060000002</v>
          </cell>
          <cell r="M60">
            <v>0</v>
          </cell>
          <cell r="R60">
            <v>0</v>
          </cell>
          <cell r="S60">
            <v>804</v>
          </cell>
          <cell r="T60">
            <v>79825590</v>
          </cell>
          <cell r="Y60">
            <v>0</v>
          </cell>
          <cell r="Z60">
            <v>146590</v>
          </cell>
          <cell r="AA60">
            <v>131265917.06</v>
          </cell>
        </row>
        <row r="61">
          <cell r="B61" t="str">
            <v>TNGR</v>
          </cell>
          <cell r="C61" t="str">
            <v>Тэнгэр капитал ХХК</v>
          </cell>
          <cell r="D61">
            <v>0</v>
          </cell>
          <cell r="E61">
            <v>0</v>
          </cell>
          <cell r="F61">
            <v>595</v>
          </cell>
          <cell r="G61">
            <v>1654520</v>
          </cell>
          <cell r="H61">
            <v>1654520</v>
          </cell>
          <cell r="M61">
            <v>0</v>
          </cell>
          <cell r="N61">
            <v>2270</v>
          </cell>
          <cell r="O61">
            <v>227000000</v>
          </cell>
          <cell r="R61">
            <v>227000000</v>
          </cell>
          <cell r="S61">
            <v>148832</v>
          </cell>
          <cell r="T61">
            <v>14468974736</v>
          </cell>
          <cell r="Y61">
            <v>0</v>
          </cell>
          <cell r="Z61">
            <v>151697</v>
          </cell>
          <cell r="AA61">
            <v>14697629256</v>
          </cell>
        </row>
        <row r="62">
          <cell r="B62" t="str">
            <v>TTOL</v>
          </cell>
          <cell r="C62" t="str">
            <v>Тэсо Инвестмент</v>
          </cell>
          <cell r="D62">
            <v>12953</v>
          </cell>
          <cell r="E62">
            <v>5429417</v>
          </cell>
          <cell r="F62">
            <v>14779</v>
          </cell>
          <cell r="G62">
            <v>1630185</v>
          </cell>
          <cell r="H62">
            <v>7059602</v>
          </cell>
          <cell r="M62">
            <v>0</v>
          </cell>
          <cell r="R62">
            <v>0</v>
          </cell>
          <cell r="Y62">
            <v>0</v>
          </cell>
          <cell r="Z62">
            <v>27732</v>
          </cell>
          <cell r="AA62">
            <v>7059602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0</v>
          </cell>
          <cell r="E63">
            <v>0</v>
          </cell>
          <cell r="F63">
            <v>302</v>
          </cell>
          <cell r="G63">
            <v>569228</v>
          </cell>
          <cell r="H63">
            <v>569228</v>
          </cell>
          <cell r="M63">
            <v>0</v>
          </cell>
          <cell r="R63">
            <v>0</v>
          </cell>
          <cell r="Y63">
            <v>0</v>
          </cell>
          <cell r="Z63">
            <v>302</v>
          </cell>
          <cell r="AA63">
            <v>569228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R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30</v>
          </cell>
          <cell r="G65">
            <v>1080000</v>
          </cell>
          <cell r="H65">
            <v>1080000</v>
          </cell>
          <cell r="M65">
            <v>0</v>
          </cell>
          <cell r="R65">
            <v>0</v>
          </cell>
          <cell r="Y65">
            <v>0</v>
          </cell>
          <cell r="Z65">
            <v>30</v>
          </cell>
          <cell r="AA65">
            <v>1080000</v>
          </cell>
        </row>
        <row r="66">
          <cell r="B66" t="str">
            <v>ZRGD</v>
          </cell>
          <cell r="C66" t="str">
            <v>Зэргэд ХХК</v>
          </cell>
          <cell r="D66">
            <v>763</v>
          </cell>
          <cell r="E66">
            <v>1948730</v>
          </cell>
          <cell r="F66">
            <v>2031</v>
          </cell>
          <cell r="G66">
            <v>4474669</v>
          </cell>
          <cell r="H66">
            <v>6423399</v>
          </cell>
          <cell r="M66">
            <v>0</v>
          </cell>
          <cell r="R66">
            <v>0</v>
          </cell>
          <cell r="S66">
            <v>514</v>
          </cell>
          <cell r="T66">
            <v>49959772</v>
          </cell>
          <cell r="Y66">
            <v>0</v>
          </cell>
          <cell r="Z66">
            <v>3308</v>
          </cell>
          <cell r="AA66">
            <v>56383171</v>
          </cell>
        </row>
        <row r="67">
          <cell r="B67" t="str">
            <v>нийт</v>
          </cell>
          <cell r="D67">
            <v>5083256</v>
          </cell>
          <cell r="E67">
            <v>997426173.16000009</v>
          </cell>
          <cell r="F67">
            <v>5083256</v>
          </cell>
          <cell r="G67">
            <v>997426173.16000009</v>
          </cell>
          <cell r="H67">
            <v>1994852346.3199999</v>
          </cell>
          <cell r="I67">
            <v>868392</v>
          </cell>
          <cell r="J67">
            <v>486299520</v>
          </cell>
          <cell r="K67">
            <v>868392</v>
          </cell>
          <cell r="L67">
            <v>486299520</v>
          </cell>
          <cell r="M67">
            <v>972599040</v>
          </cell>
          <cell r="N67">
            <v>60000</v>
          </cell>
          <cell r="O67">
            <v>6000000000</v>
          </cell>
          <cell r="P67">
            <v>60000</v>
          </cell>
          <cell r="Q67">
            <v>6000000000</v>
          </cell>
          <cell r="R67">
            <v>12000000000</v>
          </cell>
          <cell r="S67">
            <v>1390000</v>
          </cell>
          <cell r="T67">
            <v>129737990000</v>
          </cell>
          <cell r="U67">
            <v>166373</v>
          </cell>
          <cell r="V67">
            <v>16031711860</v>
          </cell>
          <cell r="W67">
            <v>166373</v>
          </cell>
          <cell r="X67">
            <v>16031711860</v>
          </cell>
          <cell r="Y67">
            <v>32063423720</v>
          </cell>
          <cell r="Z67">
            <v>13746042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/>
      <sheetData sheetId="2"/>
      <sheetData sheetId="3"/>
      <sheetData sheetId="4"/>
      <sheetData sheetId="5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R9">
            <v>0</v>
          </cell>
          <cell r="Y9">
            <v>0</v>
          </cell>
          <cell r="Z9">
            <v>0</v>
          </cell>
          <cell r="AA9">
            <v>0</v>
          </cell>
          <cell r="AB9">
            <v>1156040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765</v>
          </cell>
          <cell r="G10">
            <v>4111790</v>
          </cell>
          <cell r="H10">
            <v>4111790</v>
          </cell>
          <cell r="M10">
            <v>0</v>
          </cell>
          <cell r="R10">
            <v>0</v>
          </cell>
          <cell r="S10">
            <v>2000</v>
          </cell>
          <cell r="T10">
            <v>194396000</v>
          </cell>
          <cell r="Y10">
            <v>0</v>
          </cell>
          <cell r="Z10">
            <v>2765</v>
          </cell>
          <cell r="AA10">
            <v>198507790</v>
          </cell>
          <cell r="AB10">
            <v>271993547.90999997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3006</v>
          </cell>
          <cell r="G11">
            <v>1125466</v>
          </cell>
          <cell r="H11">
            <v>1125466</v>
          </cell>
          <cell r="M11">
            <v>0</v>
          </cell>
          <cell r="R11">
            <v>0</v>
          </cell>
          <cell r="S11">
            <v>1308</v>
          </cell>
          <cell r="T11">
            <v>129936984</v>
          </cell>
          <cell r="Y11">
            <v>0</v>
          </cell>
          <cell r="Z11">
            <v>4314</v>
          </cell>
          <cell r="AA11">
            <v>131062450</v>
          </cell>
          <cell r="AB11">
            <v>975442681.01999998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95854</v>
          </cell>
          <cell r="E12">
            <v>31278088.699999999</v>
          </cell>
          <cell r="F12">
            <v>44324</v>
          </cell>
          <cell r="G12">
            <v>16131826.300000001</v>
          </cell>
          <cell r="H12">
            <v>47409915</v>
          </cell>
          <cell r="M12">
            <v>0</v>
          </cell>
          <cell r="N12">
            <v>20375</v>
          </cell>
          <cell r="O12">
            <v>2037500000</v>
          </cell>
          <cell r="R12">
            <v>2037500000</v>
          </cell>
          <cell r="S12">
            <v>18908</v>
          </cell>
          <cell r="T12">
            <v>1827017300</v>
          </cell>
          <cell r="W12">
            <v>675</v>
          </cell>
          <cell r="X12">
            <v>65030100</v>
          </cell>
          <cell r="Y12">
            <v>65030100</v>
          </cell>
          <cell r="Z12">
            <v>180136</v>
          </cell>
          <cell r="AA12">
            <v>3976957315</v>
          </cell>
          <cell r="AB12">
            <v>23096150826.129997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821</v>
          </cell>
          <cell r="G13">
            <v>1395838</v>
          </cell>
          <cell r="H13">
            <v>1395838</v>
          </cell>
          <cell r="M13">
            <v>0</v>
          </cell>
          <cell r="R13">
            <v>0</v>
          </cell>
          <cell r="Y13">
            <v>0</v>
          </cell>
          <cell r="Z13">
            <v>821</v>
          </cell>
          <cell r="AA13">
            <v>1395838</v>
          </cell>
          <cell r="AB13">
            <v>17738255.5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R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R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207159</v>
          </cell>
          <cell r="E16">
            <v>147972055.59999999</v>
          </cell>
          <cell r="F16">
            <v>113225</v>
          </cell>
          <cell r="G16">
            <v>129557255.40000001</v>
          </cell>
          <cell r="H16">
            <v>277529311</v>
          </cell>
          <cell r="M16">
            <v>0</v>
          </cell>
          <cell r="N16">
            <v>851</v>
          </cell>
          <cell r="O16">
            <v>85100000</v>
          </cell>
          <cell r="R16">
            <v>85100000</v>
          </cell>
          <cell r="S16">
            <v>547569</v>
          </cell>
          <cell r="T16">
            <v>50552953143</v>
          </cell>
          <cell r="U16">
            <v>272</v>
          </cell>
          <cell r="V16">
            <v>25905400</v>
          </cell>
          <cell r="W16">
            <v>1127</v>
          </cell>
          <cell r="X16">
            <v>109649960</v>
          </cell>
          <cell r="Y16">
            <v>135555360</v>
          </cell>
          <cell r="Z16">
            <v>870203</v>
          </cell>
          <cell r="AA16">
            <v>51051137814</v>
          </cell>
          <cell r="AB16">
            <v>141776321330.64587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R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R18">
            <v>0</v>
          </cell>
          <cell r="S18">
            <v>320</v>
          </cell>
          <cell r="T18">
            <v>29146880</v>
          </cell>
          <cell r="Y18">
            <v>0</v>
          </cell>
          <cell r="Z18">
            <v>320</v>
          </cell>
          <cell r="AA18">
            <v>29146880</v>
          </cell>
          <cell r="AB18">
            <v>123942326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15167</v>
          </cell>
          <cell r="E19">
            <v>6449400</v>
          </cell>
          <cell r="F19">
            <v>5156</v>
          </cell>
          <cell r="G19">
            <v>24387704</v>
          </cell>
          <cell r="H19">
            <v>30837104</v>
          </cell>
          <cell r="M19">
            <v>0</v>
          </cell>
          <cell r="R19">
            <v>0</v>
          </cell>
          <cell r="U19">
            <v>960</v>
          </cell>
          <cell r="V19">
            <v>94612060</v>
          </cell>
          <cell r="Y19">
            <v>94612060</v>
          </cell>
          <cell r="Z19">
            <v>21283</v>
          </cell>
          <cell r="AA19">
            <v>125449164</v>
          </cell>
          <cell r="AB19">
            <v>371630227.19999999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M20">
            <v>0</v>
          </cell>
          <cell r="R20">
            <v>0</v>
          </cell>
          <cell r="Y20">
            <v>0</v>
          </cell>
          <cell r="Z20">
            <v>0</v>
          </cell>
          <cell r="AA20">
            <v>0</v>
          </cell>
          <cell r="AB20">
            <v>3528759</v>
          </cell>
        </row>
        <row r="21">
          <cell r="B21" t="str">
            <v>BULG</v>
          </cell>
          <cell r="C21" t="str">
            <v>Булган брокер ХХК</v>
          </cell>
          <cell r="D21">
            <v>20</v>
          </cell>
          <cell r="E21">
            <v>266000</v>
          </cell>
          <cell r="F21">
            <v>6550</v>
          </cell>
          <cell r="G21">
            <v>694700</v>
          </cell>
          <cell r="H21">
            <v>960700</v>
          </cell>
          <cell r="M21">
            <v>0</v>
          </cell>
          <cell r="R21">
            <v>0</v>
          </cell>
          <cell r="Y21">
            <v>0</v>
          </cell>
          <cell r="Z21">
            <v>6570</v>
          </cell>
          <cell r="AA21">
            <v>960700</v>
          </cell>
          <cell r="AB21">
            <v>255491422</v>
          </cell>
        </row>
        <row r="22">
          <cell r="B22" t="str">
            <v>BUMB</v>
          </cell>
          <cell r="C22" t="str">
            <v>Бумбат-Алтай ХХК</v>
          </cell>
          <cell r="D22">
            <v>267934</v>
          </cell>
          <cell r="E22">
            <v>29947142.300000001</v>
          </cell>
          <cell r="F22">
            <v>20589</v>
          </cell>
          <cell r="G22">
            <v>15160839</v>
          </cell>
          <cell r="H22">
            <v>45107981.299999997</v>
          </cell>
          <cell r="M22">
            <v>0</v>
          </cell>
          <cell r="N22">
            <v>227</v>
          </cell>
          <cell r="O22">
            <v>22700000</v>
          </cell>
          <cell r="R22">
            <v>22700000</v>
          </cell>
          <cell r="Y22">
            <v>0</v>
          </cell>
          <cell r="Z22">
            <v>288750</v>
          </cell>
          <cell r="AA22">
            <v>67807981.299999997</v>
          </cell>
          <cell r="AB22">
            <v>869097147.55999994</v>
          </cell>
        </row>
        <row r="23">
          <cell r="B23" t="str">
            <v>BZIN</v>
          </cell>
          <cell r="C23" t="str">
            <v>Дэү Секьюритис Монгол</v>
          </cell>
          <cell r="D23">
            <v>321</v>
          </cell>
          <cell r="E23">
            <v>4514560</v>
          </cell>
          <cell r="F23">
            <v>3627</v>
          </cell>
          <cell r="G23">
            <v>44621570</v>
          </cell>
          <cell r="H23">
            <v>49136130</v>
          </cell>
          <cell r="M23">
            <v>0</v>
          </cell>
          <cell r="N23">
            <v>429</v>
          </cell>
          <cell r="O23">
            <v>42900000</v>
          </cell>
          <cell r="R23">
            <v>42900000</v>
          </cell>
          <cell r="S23">
            <v>523351</v>
          </cell>
          <cell r="T23">
            <v>48374564265</v>
          </cell>
          <cell r="U23">
            <v>40442</v>
          </cell>
          <cell r="V23">
            <v>4009449710</v>
          </cell>
          <cell r="W23">
            <v>34592</v>
          </cell>
          <cell r="X23">
            <v>3426497210</v>
          </cell>
          <cell r="Y23">
            <v>7435946920</v>
          </cell>
          <cell r="Z23">
            <v>602762</v>
          </cell>
          <cell r="AA23">
            <v>55902547315</v>
          </cell>
          <cell r="AB23">
            <v>115336497315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R24">
            <v>0</v>
          </cell>
          <cell r="Y24">
            <v>0</v>
          </cell>
          <cell r="Z24">
            <v>0</v>
          </cell>
          <cell r="AA24">
            <v>0</v>
          </cell>
          <cell r="AB24">
            <v>48131000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R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968</v>
          </cell>
          <cell r="E26">
            <v>14156820</v>
          </cell>
          <cell r="F26">
            <v>1024</v>
          </cell>
          <cell r="G26">
            <v>6526284</v>
          </cell>
          <cell r="H26">
            <v>20683104</v>
          </cell>
          <cell r="M26">
            <v>0</v>
          </cell>
          <cell r="R26">
            <v>0</v>
          </cell>
          <cell r="Y26">
            <v>0</v>
          </cell>
          <cell r="Z26">
            <v>1992</v>
          </cell>
          <cell r="AA26">
            <v>20683104</v>
          </cell>
          <cell r="AB26">
            <v>509849628.40000004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R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1473</v>
          </cell>
          <cell r="E28">
            <v>476200</v>
          </cell>
          <cell r="F28">
            <v>4124</v>
          </cell>
          <cell r="G28">
            <v>4184685.1</v>
          </cell>
          <cell r="H28">
            <v>4660885.0999999996</v>
          </cell>
          <cell r="M28">
            <v>0</v>
          </cell>
          <cell r="R28">
            <v>0</v>
          </cell>
          <cell r="Y28">
            <v>0</v>
          </cell>
          <cell r="Z28">
            <v>5597</v>
          </cell>
          <cell r="AA28">
            <v>4660885.0999999996</v>
          </cell>
          <cell r="AB28">
            <v>66292793.600000001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13481</v>
          </cell>
          <cell r="G29">
            <v>6124147</v>
          </cell>
          <cell r="H29">
            <v>6124147</v>
          </cell>
          <cell r="M29">
            <v>0</v>
          </cell>
          <cell r="R29">
            <v>0</v>
          </cell>
          <cell r="S29">
            <v>220</v>
          </cell>
          <cell r="T29">
            <v>20038480</v>
          </cell>
          <cell r="Y29">
            <v>0</v>
          </cell>
          <cell r="Z29">
            <v>13701</v>
          </cell>
          <cell r="AA29">
            <v>26162627</v>
          </cell>
          <cell r="AB29">
            <v>299189061.92000002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R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R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R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8300</v>
          </cell>
          <cell r="E33">
            <v>706750</v>
          </cell>
          <cell r="F33">
            <v>119</v>
          </cell>
          <cell r="G33">
            <v>1576060</v>
          </cell>
          <cell r="H33">
            <v>2282810</v>
          </cell>
          <cell r="M33">
            <v>0</v>
          </cell>
          <cell r="R33">
            <v>0</v>
          </cell>
          <cell r="Y33">
            <v>0</v>
          </cell>
          <cell r="Z33">
            <v>8419</v>
          </cell>
          <cell r="AA33">
            <v>2282810</v>
          </cell>
          <cell r="AB33">
            <v>4676406.8</v>
          </cell>
        </row>
        <row r="34">
          <cell r="B34" t="str">
            <v>GAUL</v>
          </cell>
          <cell r="C34" t="str">
            <v>Гаүли ХХК</v>
          </cell>
          <cell r="D34">
            <v>333362</v>
          </cell>
          <cell r="E34">
            <v>125687540</v>
          </cell>
          <cell r="F34">
            <v>352626</v>
          </cell>
          <cell r="G34">
            <v>130384571.36</v>
          </cell>
          <cell r="H34">
            <v>256072111.36000001</v>
          </cell>
          <cell r="M34">
            <v>0</v>
          </cell>
          <cell r="N34">
            <v>3</v>
          </cell>
          <cell r="O34">
            <v>300000</v>
          </cell>
          <cell r="R34">
            <v>300000</v>
          </cell>
          <cell r="S34">
            <v>6507</v>
          </cell>
          <cell r="T34">
            <v>636076020</v>
          </cell>
          <cell r="U34">
            <v>690</v>
          </cell>
          <cell r="V34">
            <v>66442600</v>
          </cell>
          <cell r="Y34">
            <v>66442600</v>
          </cell>
          <cell r="Z34">
            <v>693188</v>
          </cell>
          <cell r="AA34">
            <v>958890731.36000001</v>
          </cell>
          <cell r="AB34">
            <v>4022026855.4200001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M35">
            <v>0</v>
          </cell>
          <cell r="R35">
            <v>0</v>
          </cell>
          <cell r="Y35">
            <v>0</v>
          </cell>
          <cell r="Z35">
            <v>0</v>
          </cell>
          <cell r="AA35">
            <v>0</v>
          </cell>
          <cell r="AB35">
            <v>28489344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M36">
            <v>0</v>
          </cell>
          <cell r="R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B37" t="str">
            <v>GLMT</v>
          </cell>
          <cell r="C37" t="str">
            <v>Голомт секюритиз ХХК</v>
          </cell>
          <cell r="D37">
            <v>96676</v>
          </cell>
          <cell r="E37">
            <v>51159567.399999999</v>
          </cell>
          <cell r="F37">
            <v>420209</v>
          </cell>
          <cell r="G37">
            <v>116582174.8</v>
          </cell>
          <cell r="H37">
            <v>167741742.19999999</v>
          </cell>
          <cell r="M37">
            <v>0</v>
          </cell>
          <cell r="N37">
            <v>24076</v>
          </cell>
          <cell r="O37">
            <v>2407600000</v>
          </cell>
          <cell r="P37">
            <v>60000</v>
          </cell>
          <cell r="Q37">
            <v>6000000000</v>
          </cell>
          <cell r="R37">
            <v>8407600000</v>
          </cell>
          <cell r="S37">
            <v>21562</v>
          </cell>
          <cell r="T37">
            <v>2149022260</v>
          </cell>
          <cell r="U37">
            <v>518</v>
          </cell>
          <cell r="V37">
            <v>46060560</v>
          </cell>
          <cell r="W37">
            <v>3528</v>
          </cell>
          <cell r="X37">
            <v>346235060</v>
          </cell>
          <cell r="Y37">
            <v>392295620</v>
          </cell>
          <cell r="Z37">
            <v>626569</v>
          </cell>
          <cell r="AA37">
            <v>11116659622.200001</v>
          </cell>
          <cell r="AB37">
            <v>58566430470.199997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M38">
            <v>0</v>
          </cell>
          <cell r="R38">
            <v>0</v>
          </cell>
          <cell r="S38">
            <v>308</v>
          </cell>
          <cell r="T38">
            <v>29936984</v>
          </cell>
          <cell r="Y38">
            <v>0</v>
          </cell>
          <cell r="Z38">
            <v>308</v>
          </cell>
          <cell r="AA38">
            <v>29936984</v>
          </cell>
          <cell r="AB38">
            <v>51465004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R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R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R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24910</v>
          </cell>
          <cell r="E42">
            <v>74587528</v>
          </cell>
          <cell r="F42">
            <v>19026</v>
          </cell>
          <cell r="G42">
            <v>44620623.600000024</v>
          </cell>
          <cell r="H42">
            <v>119208151.60000002</v>
          </cell>
          <cell r="I42">
            <v>868392</v>
          </cell>
          <cell r="J42">
            <v>486299520</v>
          </cell>
          <cell r="K42">
            <v>868392</v>
          </cell>
          <cell r="L42">
            <v>486299520</v>
          </cell>
          <cell r="M42">
            <v>972599040</v>
          </cell>
          <cell r="R42">
            <v>0</v>
          </cell>
          <cell r="Y42">
            <v>0</v>
          </cell>
          <cell r="Z42">
            <v>1780720</v>
          </cell>
          <cell r="AA42">
            <v>1091807191.5999999</v>
          </cell>
          <cell r="AB42">
            <v>1764371121.5999999</v>
          </cell>
        </row>
        <row r="43">
          <cell r="B43" t="str">
            <v>MERG</v>
          </cell>
          <cell r="C43" t="str">
            <v>Мэргэн санаа ХХК</v>
          </cell>
          <cell r="D43">
            <v>160</v>
          </cell>
          <cell r="E43">
            <v>80640</v>
          </cell>
          <cell r="F43">
            <v>90</v>
          </cell>
          <cell r="G43">
            <v>818890</v>
          </cell>
          <cell r="H43">
            <v>899530</v>
          </cell>
          <cell r="M43">
            <v>0</v>
          </cell>
          <cell r="R43">
            <v>0</v>
          </cell>
          <cell r="Y43">
            <v>0</v>
          </cell>
          <cell r="Z43">
            <v>250</v>
          </cell>
          <cell r="AA43">
            <v>899530</v>
          </cell>
          <cell r="AB43">
            <v>110914061.8</v>
          </cell>
        </row>
        <row r="44">
          <cell r="B44" t="str">
            <v>MIBG</v>
          </cell>
          <cell r="C44" t="str">
            <v>Эм Ай Би Жи ХХК</v>
          </cell>
          <cell r="D44">
            <v>49896</v>
          </cell>
          <cell r="E44">
            <v>25161350</v>
          </cell>
          <cell r="F44">
            <v>5</v>
          </cell>
          <cell r="G44">
            <v>68150</v>
          </cell>
          <cell r="H44">
            <v>25229500</v>
          </cell>
          <cell r="M44">
            <v>0</v>
          </cell>
          <cell r="R44">
            <v>0</v>
          </cell>
          <cell r="S44">
            <v>1624</v>
          </cell>
          <cell r="T44">
            <v>162400000</v>
          </cell>
          <cell r="Y44">
            <v>0</v>
          </cell>
          <cell r="Z44">
            <v>51525</v>
          </cell>
          <cell r="AA44">
            <v>187629500</v>
          </cell>
          <cell r="AB44">
            <v>2386022421.4000001</v>
          </cell>
        </row>
        <row r="45">
          <cell r="B45" t="str">
            <v>MICC</v>
          </cell>
          <cell r="C45" t="str">
            <v>Эм Ай Си Си ХХК</v>
          </cell>
          <cell r="D45">
            <v>264</v>
          </cell>
          <cell r="E45">
            <v>583704</v>
          </cell>
          <cell r="F45">
            <v>5700</v>
          </cell>
          <cell r="G45">
            <v>27360000</v>
          </cell>
          <cell r="H45">
            <v>27943704</v>
          </cell>
          <cell r="M45">
            <v>0</v>
          </cell>
          <cell r="R45">
            <v>0</v>
          </cell>
          <cell r="Y45">
            <v>0</v>
          </cell>
          <cell r="Z45">
            <v>5964</v>
          </cell>
          <cell r="AA45">
            <v>27943704</v>
          </cell>
          <cell r="AB45">
            <v>40405121</v>
          </cell>
        </row>
        <row r="46">
          <cell r="B46" t="str">
            <v>MNET</v>
          </cell>
          <cell r="C46" t="str">
            <v>Ард секюритиз ХХК</v>
          </cell>
          <cell r="D46">
            <v>36911</v>
          </cell>
          <cell r="E46">
            <v>31713472</v>
          </cell>
          <cell r="F46">
            <v>45534</v>
          </cell>
          <cell r="G46">
            <v>24294647</v>
          </cell>
          <cell r="H46">
            <v>56008119</v>
          </cell>
          <cell r="M46">
            <v>0</v>
          </cell>
          <cell r="N46">
            <v>4022</v>
          </cell>
          <cell r="O46">
            <v>402200000</v>
          </cell>
          <cell r="R46">
            <v>402200000</v>
          </cell>
          <cell r="S46">
            <v>2735</v>
          </cell>
          <cell r="T46">
            <v>260072950</v>
          </cell>
          <cell r="Y46">
            <v>0</v>
          </cell>
          <cell r="Z46">
            <v>89202</v>
          </cell>
          <cell r="AA46">
            <v>718281069</v>
          </cell>
          <cell r="AB46">
            <v>5238209825.6499996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380</v>
          </cell>
          <cell r="E47">
            <v>2285933</v>
          </cell>
          <cell r="F47">
            <v>19</v>
          </cell>
          <cell r="G47">
            <v>258670</v>
          </cell>
          <cell r="H47">
            <v>2544603</v>
          </cell>
          <cell r="M47">
            <v>0</v>
          </cell>
          <cell r="R47">
            <v>0</v>
          </cell>
          <cell r="Y47">
            <v>0</v>
          </cell>
          <cell r="Z47">
            <v>399</v>
          </cell>
          <cell r="AA47">
            <v>2544603</v>
          </cell>
          <cell r="AB47">
            <v>33786803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R48">
            <v>0</v>
          </cell>
          <cell r="Y48">
            <v>0</v>
          </cell>
          <cell r="Z48">
            <v>0</v>
          </cell>
          <cell r="AA48">
            <v>0</v>
          </cell>
          <cell r="AB48">
            <v>26159358</v>
          </cell>
        </row>
        <row r="49">
          <cell r="B49" t="str">
            <v>MSEC</v>
          </cell>
          <cell r="C49" t="str">
            <v>Монсек ХХК</v>
          </cell>
          <cell r="D49">
            <v>55064</v>
          </cell>
          <cell r="E49">
            <v>15120197</v>
          </cell>
          <cell r="F49">
            <v>12860</v>
          </cell>
          <cell r="G49">
            <v>3207075</v>
          </cell>
          <cell r="H49">
            <v>18327272</v>
          </cell>
          <cell r="M49">
            <v>0</v>
          </cell>
          <cell r="N49">
            <v>478</v>
          </cell>
          <cell r="O49">
            <v>47800000</v>
          </cell>
          <cell r="R49">
            <v>47800000</v>
          </cell>
          <cell r="S49">
            <v>1097</v>
          </cell>
          <cell r="T49">
            <v>99919148</v>
          </cell>
          <cell r="Y49">
            <v>0</v>
          </cell>
          <cell r="Z49">
            <v>69499</v>
          </cell>
          <cell r="AA49">
            <v>166046420</v>
          </cell>
          <cell r="AB49">
            <v>1771334933.27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R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1917</v>
          </cell>
          <cell r="E51">
            <v>21851700</v>
          </cell>
          <cell r="F51">
            <v>3210</v>
          </cell>
          <cell r="G51">
            <v>20100190</v>
          </cell>
          <cell r="H51">
            <v>41951890</v>
          </cell>
          <cell r="M51">
            <v>0</v>
          </cell>
          <cell r="N51">
            <v>6933</v>
          </cell>
          <cell r="O51">
            <v>693300000</v>
          </cell>
          <cell r="R51">
            <v>693300000</v>
          </cell>
          <cell r="S51">
            <v>110332</v>
          </cell>
          <cell r="T51">
            <v>10479163084</v>
          </cell>
          <cell r="U51">
            <v>121611</v>
          </cell>
          <cell r="V51">
            <v>11607857730</v>
          </cell>
          <cell r="W51">
            <v>124611</v>
          </cell>
          <cell r="X51">
            <v>11907035730</v>
          </cell>
          <cell r="Y51">
            <v>23514893460</v>
          </cell>
          <cell r="Z51">
            <v>368614</v>
          </cell>
          <cell r="AA51">
            <v>34729308434</v>
          </cell>
          <cell r="AB51">
            <v>153195823962.53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26337</v>
          </cell>
          <cell r="G52">
            <v>7876250</v>
          </cell>
          <cell r="H52">
            <v>7876250</v>
          </cell>
          <cell r="M52">
            <v>0</v>
          </cell>
          <cell r="R52">
            <v>0</v>
          </cell>
          <cell r="S52">
            <v>320</v>
          </cell>
          <cell r="T52">
            <v>32000000</v>
          </cell>
          <cell r="Y52">
            <v>0</v>
          </cell>
          <cell r="Z52">
            <v>26657</v>
          </cell>
          <cell r="AA52">
            <v>39876250</v>
          </cell>
          <cell r="AB52">
            <v>1188639314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R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760</v>
          </cell>
          <cell r="E54">
            <v>245116</v>
          </cell>
          <cell r="F54">
            <v>9262</v>
          </cell>
          <cell r="G54">
            <v>16909757</v>
          </cell>
          <cell r="H54">
            <v>17154873</v>
          </cell>
          <cell r="M54">
            <v>0</v>
          </cell>
          <cell r="R54">
            <v>0</v>
          </cell>
          <cell r="Y54">
            <v>0</v>
          </cell>
          <cell r="Z54">
            <v>10022</v>
          </cell>
          <cell r="AA54">
            <v>17154873</v>
          </cell>
          <cell r="AB54">
            <v>97738854.370000005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5136</v>
          </cell>
          <cell r="G55">
            <v>2003040</v>
          </cell>
          <cell r="H55">
            <v>2003040</v>
          </cell>
          <cell r="M55">
            <v>0</v>
          </cell>
          <cell r="R55">
            <v>0</v>
          </cell>
          <cell r="S55">
            <v>396</v>
          </cell>
          <cell r="T55">
            <v>35186160</v>
          </cell>
          <cell r="Y55">
            <v>0</v>
          </cell>
          <cell r="Z55">
            <v>5532</v>
          </cell>
          <cell r="AA55">
            <v>37189200</v>
          </cell>
          <cell r="AB55">
            <v>201349758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R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3774924</v>
          </cell>
          <cell r="E57">
            <v>370231165.10000002</v>
          </cell>
          <cell r="F57">
            <v>3893507</v>
          </cell>
          <cell r="G57">
            <v>285960240.60000002</v>
          </cell>
          <cell r="H57">
            <v>656191405.70000005</v>
          </cell>
          <cell r="M57">
            <v>0</v>
          </cell>
          <cell r="N57">
            <v>336</v>
          </cell>
          <cell r="O57">
            <v>33600000</v>
          </cell>
          <cell r="R57">
            <v>33600000</v>
          </cell>
          <cell r="S57">
            <v>1293</v>
          </cell>
          <cell r="T57">
            <v>127400244</v>
          </cell>
          <cell r="U57">
            <v>1880</v>
          </cell>
          <cell r="V57">
            <v>181383800</v>
          </cell>
          <cell r="W57">
            <v>1840</v>
          </cell>
          <cell r="X57">
            <v>177263800</v>
          </cell>
          <cell r="Y57">
            <v>358647600</v>
          </cell>
          <cell r="Z57">
            <v>7673780</v>
          </cell>
          <cell r="AA57">
            <v>1175839249.7</v>
          </cell>
          <cell r="AB57">
            <v>7111655576.4700241</v>
          </cell>
        </row>
        <row r="58">
          <cell r="B58" t="str">
            <v>TABO</v>
          </cell>
          <cell r="C58" t="str">
            <v>Таван богд ХХК</v>
          </cell>
          <cell r="D58">
            <v>0</v>
          </cell>
          <cell r="E58">
            <v>0</v>
          </cell>
          <cell r="F58">
            <v>3131</v>
          </cell>
          <cell r="G58">
            <v>32929454</v>
          </cell>
          <cell r="H58">
            <v>32929454</v>
          </cell>
          <cell r="M58">
            <v>0</v>
          </cell>
          <cell r="R58">
            <v>0</v>
          </cell>
          <cell r="Y58">
            <v>0</v>
          </cell>
          <cell r="Z58">
            <v>3131</v>
          </cell>
          <cell r="AA58">
            <v>32929454</v>
          </cell>
          <cell r="AB58">
            <v>234162526.56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2961</v>
          </cell>
          <cell r="E59">
            <v>1782983</v>
          </cell>
          <cell r="F59">
            <v>429</v>
          </cell>
          <cell r="G59">
            <v>1395460</v>
          </cell>
          <cell r="H59">
            <v>3178443</v>
          </cell>
          <cell r="M59">
            <v>0</v>
          </cell>
          <cell r="R59">
            <v>0</v>
          </cell>
          <cell r="Y59">
            <v>0</v>
          </cell>
          <cell r="Z59">
            <v>3390</v>
          </cell>
          <cell r="AA59">
            <v>3178443</v>
          </cell>
          <cell r="AB59">
            <v>136702160.59999999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94159</v>
          </cell>
          <cell r="E60">
            <v>33790114.060000002</v>
          </cell>
          <cell r="F60">
            <v>51627</v>
          </cell>
          <cell r="G60">
            <v>17650213</v>
          </cell>
          <cell r="H60">
            <v>51440327.060000002</v>
          </cell>
          <cell r="M60">
            <v>0</v>
          </cell>
          <cell r="R60">
            <v>0</v>
          </cell>
          <cell r="S60">
            <v>804</v>
          </cell>
          <cell r="T60">
            <v>79825590</v>
          </cell>
          <cell r="Y60">
            <v>0</v>
          </cell>
          <cell r="Z60">
            <v>146590</v>
          </cell>
          <cell r="AA60">
            <v>131265917.06</v>
          </cell>
          <cell r="AB60">
            <v>12731079795.033068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0</v>
          </cell>
          <cell r="E61">
            <v>0</v>
          </cell>
          <cell r="F61">
            <v>595</v>
          </cell>
          <cell r="G61">
            <v>1654520</v>
          </cell>
          <cell r="H61">
            <v>1654520</v>
          </cell>
          <cell r="M61">
            <v>0</v>
          </cell>
          <cell r="N61">
            <v>2270</v>
          </cell>
          <cell r="O61">
            <v>227000000</v>
          </cell>
          <cell r="R61">
            <v>227000000</v>
          </cell>
          <cell r="S61">
            <v>148832</v>
          </cell>
          <cell r="T61">
            <v>14468974736</v>
          </cell>
          <cell r="Y61">
            <v>0</v>
          </cell>
          <cell r="Z61">
            <v>151697</v>
          </cell>
          <cell r="AA61">
            <v>14697629256</v>
          </cell>
          <cell r="AB61">
            <v>56838558551.181015</v>
          </cell>
        </row>
        <row r="62">
          <cell r="B62" t="str">
            <v>TTOL</v>
          </cell>
          <cell r="C62" t="str">
            <v>Тэсо Инвестмент</v>
          </cell>
          <cell r="D62">
            <v>12953</v>
          </cell>
          <cell r="E62">
            <v>5429417</v>
          </cell>
          <cell r="F62">
            <v>14779</v>
          </cell>
          <cell r="G62">
            <v>1630185</v>
          </cell>
          <cell r="H62">
            <v>7059602</v>
          </cell>
          <cell r="M62">
            <v>0</v>
          </cell>
          <cell r="R62">
            <v>0</v>
          </cell>
          <cell r="Y62">
            <v>0</v>
          </cell>
          <cell r="Z62">
            <v>27732</v>
          </cell>
          <cell r="AA62">
            <v>7059602</v>
          </cell>
          <cell r="AB62">
            <v>95163897.310000002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0</v>
          </cell>
          <cell r="E63">
            <v>0</v>
          </cell>
          <cell r="F63">
            <v>302</v>
          </cell>
          <cell r="G63">
            <v>569228</v>
          </cell>
          <cell r="H63">
            <v>569228</v>
          </cell>
          <cell r="M63">
            <v>0</v>
          </cell>
          <cell r="R63">
            <v>0</v>
          </cell>
          <cell r="Y63">
            <v>0</v>
          </cell>
          <cell r="Z63">
            <v>302</v>
          </cell>
          <cell r="AA63">
            <v>569228</v>
          </cell>
          <cell r="AB63">
            <v>177138682.40000001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R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30</v>
          </cell>
          <cell r="G65">
            <v>1080000</v>
          </cell>
          <cell r="H65">
            <v>1080000</v>
          </cell>
          <cell r="M65">
            <v>0</v>
          </cell>
          <cell r="R65">
            <v>0</v>
          </cell>
          <cell r="Y65">
            <v>0</v>
          </cell>
          <cell r="Z65">
            <v>30</v>
          </cell>
          <cell r="AA65">
            <v>1080000</v>
          </cell>
          <cell r="AB65">
            <v>5444500</v>
          </cell>
        </row>
        <row r="66">
          <cell r="B66" t="str">
            <v>ZRGD</v>
          </cell>
          <cell r="C66" t="str">
            <v>Зэргэд ХХК</v>
          </cell>
          <cell r="D66">
            <v>763</v>
          </cell>
          <cell r="E66">
            <v>1948730</v>
          </cell>
          <cell r="F66">
            <v>2031</v>
          </cell>
          <cell r="G66">
            <v>4474669</v>
          </cell>
          <cell r="H66">
            <v>6423399</v>
          </cell>
          <cell r="M66">
            <v>0</v>
          </cell>
          <cell r="R66">
            <v>0</v>
          </cell>
          <cell r="S66">
            <v>514</v>
          </cell>
          <cell r="T66">
            <v>49959772</v>
          </cell>
          <cell r="Y66">
            <v>0</v>
          </cell>
          <cell r="Z66">
            <v>3308</v>
          </cell>
          <cell r="AA66">
            <v>56383171</v>
          </cell>
          <cell r="AB66">
            <v>472958639.39999998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A16" sqref="A16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0.7109375" style="2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2.28515625" style="1" bestFit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34"/>
      <c r="C9" s="9"/>
      <c r="D9" s="51" t="s">
        <v>118</v>
      </c>
      <c r="E9" s="51"/>
      <c r="F9" s="51"/>
      <c r="G9" s="51"/>
      <c r="H9" s="51"/>
      <c r="I9" s="51"/>
      <c r="J9" s="51"/>
      <c r="K9" s="51"/>
      <c r="L9" s="9"/>
      <c r="M9" s="9"/>
      <c r="N9" s="9"/>
    </row>
    <row r="11" spans="1:16" ht="15" customHeight="1" thickBot="1" x14ac:dyDescent="0.3">
      <c r="K11" s="52" t="s">
        <v>130</v>
      </c>
      <c r="L11" s="52"/>
      <c r="M11" s="52"/>
      <c r="N11" s="52"/>
    </row>
    <row r="12" spans="1:16" ht="14.45" customHeight="1" x14ac:dyDescent="0.25">
      <c r="A12" s="53" t="s">
        <v>0</v>
      </c>
      <c r="B12" s="55" t="s">
        <v>60</v>
      </c>
      <c r="C12" s="55" t="s">
        <v>61</v>
      </c>
      <c r="D12" s="55" t="s">
        <v>62</v>
      </c>
      <c r="E12" s="55"/>
      <c r="F12" s="55"/>
      <c r="G12" s="57" t="s">
        <v>119</v>
      </c>
      <c r="H12" s="57"/>
      <c r="I12" s="57"/>
      <c r="J12" s="57"/>
      <c r="K12" s="57"/>
      <c r="L12" s="57"/>
      <c r="M12" s="59" t="s">
        <v>120</v>
      </c>
      <c r="N12" s="60"/>
    </row>
    <row r="13" spans="1:16" s="34" customFormat="1" ht="15.75" customHeight="1" x14ac:dyDescent="0.25">
      <c r="A13" s="54"/>
      <c r="B13" s="56"/>
      <c r="C13" s="56"/>
      <c r="D13" s="56"/>
      <c r="E13" s="56"/>
      <c r="F13" s="56"/>
      <c r="G13" s="58"/>
      <c r="H13" s="58"/>
      <c r="I13" s="58"/>
      <c r="J13" s="58"/>
      <c r="K13" s="58"/>
      <c r="L13" s="58"/>
      <c r="M13" s="61"/>
      <c r="N13" s="62"/>
      <c r="P13" s="10"/>
    </row>
    <row r="14" spans="1:16" s="34" customFormat="1" ht="33.75" customHeight="1" x14ac:dyDescent="0.25">
      <c r="A14" s="54"/>
      <c r="B14" s="56"/>
      <c r="C14" s="56"/>
      <c r="D14" s="56"/>
      <c r="E14" s="56"/>
      <c r="F14" s="56"/>
      <c r="G14" s="58" t="s">
        <v>121</v>
      </c>
      <c r="H14" s="58"/>
      <c r="I14" s="58" t="s">
        <v>122</v>
      </c>
      <c r="J14" s="42" t="s">
        <v>123</v>
      </c>
      <c r="K14" s="43"/>
      <c r="L14" s="40" t="s">
        <v>124</v>
      </c>
      <c r="M14" s="44" t="s">
        <v>125</v>
      </c>
      <c r="N14" s="46" t="s">
        <v>126</v>
      </c>
      <c r="P14" s="10"/>
    </row>
    <row r="15" spans="1:16" s="34" customFormat="1" ht="55.9" customHeight="1" x14ac:dyDescent="0.25">
      <c r="A15" s="54"/>
      <c r="B15" s="56"/>
      <c r="C15" s="56"/>
      <c r="D15" s="35" t="s">
        <v>63</v>
      </c>
      <c r="E15" s="35" t="s">
        <v>64</v>
      </c>
      <c r="F15" s="35" t="s">
        <v>65</v>
      </c>
      <c r="G15" s="11" t="s">
        <v>127</v>
      </c>
      <c r="H15" s="12" t="s">
        <v>128</v>
      </c>
      <c r="I15" s="58"/>
      <c r="J15" s="36" t="s">
        <v>129</v>
      </c>
      <c r="K15" s="33" t="s">
        <v>131</v>
      </c>
      <c r="L15" s="41"/>
      <c r="M15" s="45"/>
      <c r="N15" s="47"/>
      <c r="P15" s="10"/>
    </row>
    <row r="16" spans="1:16" x14ac:dyDescent="0.25">
      <c r="A16" s="13">
        <v>1</v>
      </c>
      <c r="B16" s="14" t="s">
        <v>3</v>
      </c>
      <c r="C16" s="15" t="s">
        <v>67</v>
      </c>
      <c r="D16" s="16" t="s">
        <v>2</v>
      </c>
      <c r="E16" s="17"/>
      <c r="F16" s="17" t="s">
        <v>2</v>
      </c>
      <c r="G16" s="18">
        <f>VLOOKUP(B16,[1]Brokers!$B$9:$Z$71,7,0)</f>
        <v>41951890</v>
      </c>
      <c r="H16" s="18">
        <f>VLOOKUP(B16,[1]Brokers!$B$9:$AB$66,24,0)</f>
        <v>23514893460</v>
      </c>
      <c r="I16" s="18">
        <f>VLOOKUP(B16,[1]Brokers!$B$9:$M$66,12,0)</f>
        <v>0</v>
      </c>
      <c r="J16" s="18">
        <f>VLOOKUP(B16,[1]Brokers!$B$9:$R$66,17,0)</f>
        <v>693300000</v>
      </c>
      <c r="K16" s="18">
        <f>VLOOKUP(B16,[1]Brokers!$B$9:$T$66,19,0)</f>
        <v>10479163084</v>
      </c>
      <c r="L16" s="19">
        <f>G16+H16+I16+J16+K16</f>
        <v>34729308434</v>
      </c>
      <c r="M16" s="20">
        <f>VLOOKUP(B16,[2]Sheet6!$B$9:$AB$66,27,0)</f>
        <v>153195823962.53</v>
      </c>
      <c r="N16" s="21">
        <f>M16/$M$74</f>
        <v>0.25941072584080549</v>
      </c>
      <c r="O16" s="20"/>
    </row>
    <row r="17" spans="1:16" x14ac:dyDescent="0.25">
      <c r="A17" s="13">
        <v>2</v>
      </c>
      <c r="B17" s="14" t="s">
        <v>1</v>
      </c>
      <c r="C17" s="15" t="s">
        <v>66</v>
      </c>
      <c r="D17" s="16" t="s">
        <v>2</v>
      </c>
      <c r="E17" s="17" t="s">
        <v>2</v>
      </c>
      <c r="F17" s="17" t="s">
        <v>2</v>
      </c>
      <c r="G17" s="18">
        <f>VLOOKUP(B17,[1]Brokers!$B$9:$Z$71,7,0)</f>
        <v>277529311</v>
      </c>
      <c r="H17" s="18">
        <f>VLOOKUP(B17,[1]Brokers!$B$9:$AB$66,24,0)</f>
        <v>135555360</v>
      </c>
      <c r="I17" s="18">
        <f>VLOOKUP(B17,[1]Brokers!$B$9:$M$66,12,0)</f>
        <v>0</v>
      </c>
      <c r="J17" s="18">
        <f>VLOOKUP(B17,[1]Brokers!$B$9:$R$66,17,0)</f>
        <v>85100000</v>
      </c>
      <c r="K17" s="18">
        <f>VLOOKUP(B17,[1]Brokers!$B$9:$T$66,19,0)</f>
        <v>50552953143</v>
      </c>
      <c r="L17" s="19">
        <f t="shared" ref="L17:L73" si="0">G17+H17+I17+J17+K17</f>
        <v>51051137814</v>
      </c>
      <c r="M17" s="20">
        <f>VLOOKUP(B17,[2]Sheet6!$B$9:$AB$66,27,0)</f>
        <v>141776321330.64587</v>
      </c>
      <c r="N17" s="21">
        <f>M17/$M$74</f>
        <v>0.24007376619102677</v>
      </c>
      <c r="O17" s="20"/>
    </row>
    <row r="18" spans="1:16" x14ac:dyDescent="0.25">
      <c r="A18" s="13">
        <v>3</v>
      </c>
      <c r="B18" s="14" t="s">
        <v>6</v>
      </c>
      <c r="C18" s="15" t="s">
        <v>70</v>
      </c>
      <c r="D18" s="16" t="s">
        <v>2</v>
      </c>
      <c r="E18" s="17" t="s">
        <v>2</v>
      </c>
      <c r="F18" s="17" t="s">
        <v>2</v>
      </c>
      <c r="G18" s="18">
        <f>VLOOKUP(B18,[1]Brokers!$B$9:$Z$71,7,0)</f>
        <v>49136130</v>
      </c>
      <c r="H18" s="18">
        <f>VLOOKUP(B18,[1]Brokers!$B$9:$AB$66,24,0)</f>
        <v>7435946920</v>
      </c>
      <c r="I18" s="18">
        <f>VLOOKUP(B18,[1]Brokers!$B$9:$M$66,12,0)</f>
        <v>0</v>
      </c>
      <c r="J18" s="18">
        <f>VLOOKUP(B18,[1]Brokers!$B$9:$R$66,17,0)</f>
        <v>42900000</v>
      </c>
      <c r="K18" s="18">
        <f>VLOOKUP(B18,[1]Brokers!$B$9:$T$66,19,0)</f>
        <v>48374564265</v>
      </c>
      <c r="L18" s="19">
        <f>G18+H18+I18+J18+K18</f>
        <v>55902547315</v>
      </c>
      <c r="M18" s="20">
        <f>VLOOKUP(B18,[2]Sheet6!$B$9:$AB$66,27,0)</f>
        <v>115336497315</v>
      </c>
      <c r="N18" s="21">
        <f>M18/$M$74</f>
        <v>0.19530248090664828</v>
      </c>
      <c r="O18" s="20"/>
    </row>
    <row r="19" spans="1:16" x14ac:dyDescent="0.25">
      <c r="A19" s="13">
        <v>4</v>
      </c>
      <c r="B19" s="14" t="s">
        <v>5</v>
      </c>
      <c r="C19" s="15" t="s">
        <v>69</v>
      </c>
      <c r="D19" s="16" t="s">
        <v>2</v>
      </c>
      <c r="E19" s="17" t="s">
        <v>2</v>
      </c>
      <c r="F19" s="17" t="s">
        <v>2</v>
      </c>
      <c r="G19" s="18">
        <f>VLOOKUP(B19,[1]Brokers!$B$9:$Z$71,7,0)</f>
        <v>167741742.19999999</v>
      </c>
      <c r="H19" s="18">
        <f>VLOOKUP(B19,[1]Brokers!$B$9:$AB$66,24,0)</f>
        <v>392295620</v>
      </c>
      <c r="I19" s="18">
        <f>VLOOKUP(B19,[1]Brokers!$B$9:$M$66,12,0)</f>
        <v>0</v>
      </c>
      <c r="J19" s="18">
        <f>VLOOKUP(B19,[1]Brokers!$B$9:$R$66,17,0)</f>
        <v>8407600000</v>
      </c>
      <c r="K19" s="18">
        <f>VLOOKUP(B19,[1]Brokers!$B$9:$T$66,19,0)</f>
        <v>2149022260</v>
      </c>
      <c r="L19" s="19">
        <f>G19+H19+I19+J19+K19</f>
        <v>11116659622.200001</v>
      </c>
      <c r="M19" s="20">
        <f>VLOOKUP(B19,[2]Sheet6!$B$9:$AB$66,27,0)</f>
        <v>58566430470.199997</v>
      </c>
      <c r="N19" s="21">
        <f>M19/$M$74</f>
        <v>9.9172156558886559E-2</v>
      </c>
      <c r="O19" s="20"/>
    </row>
    <row r="20" spans="1:16" s="8" customFormat="1" x14ac:dyDescent="0.25">
      <c r="A20" s="13">
        <v>5</v>
      </c>
      <c r="B20" s="14" t="s">
        <v>4</v>
      </c>
      <c r="C20" s="15" t="s">
        <v>68</v>
      </c>
      <c r="D20" s="16" t="s">
        <v>2</v>
      </c>
      <c r="E20" s="17" t="s">
        <v>2</v>
      </c>
      <c r="F20" s="17" t="s">
        <v>2</v>
      </c>
      <c r="G20" s="18">
        <f>VLOOKUP(B20,[1]Brokers!$B$9:$Z$71,7,0)</f>
        <v>1654520</v>
      </c>
      <c r="H20" s="18">
        <f>VLOOKUP(B20,[1]Brokers!$B$9:$AB$66,24,0)</f>
        <v>0</v>
      </c>
      <c r="I20" s="18">
        <f>VLOOKUP(B20,[1]Brokers!$B$9:$M$66,12,0)</f>
        <v>0</v>
      </c>
      <c r="J20" s="18">
        <f>VLOOKUP(B20,[1]Brokers!$B$9:$R$66,17,0)</f>
        <v>227000000</v>
      </c>
      <c r="K20" s="18">
        <f>VLOOKUP(B20,[1]Brokers!$B$9:$T$66,19,0)</f>
        <v>14468974736</v>
      </c>
      <c r="L20" s="19">
        <f t="shared" si="0"/>
        <v>14697629256</v>
      </c>
      <c r="M20" s="20">
        <f>VLOOKUP(B20,[2]Sheet6!$B$9:$AB$66,27,0)</f>
        <v>56838558551.181015</v>
      </c>
      <c r="N20" s="21">
        <f>M20/$M$74</f>
        <v>9.6246303248535933E-2</v>
      </c>
      <c r="O20" s="20"/>
      <c r="P20" s="10"/>
    </row>
    <row r="21" spans="1:16" x14ac:dyDescent="0.25">
      <c r="A21" s="13">
        <v>6</v>
      </c>
      <c r="B21" s="14" t="s">
        <v>7</v>
      </c>
      <c r="C21" s="15" t="s">
        <v>71</v>
      </c>
      <c r="D21" s="16" t="s">
        <v>2</v>
      </c>
      <c r="E21" s="17" t="s">
        <v>2</v>
      </c>
      <c r="F21" s="17"/>
      <c r="G21" s="18">
        <f>VLOOKUP(B21,[1]Brokers!$B$9:$Z$71,7,0)</f>
        <v>47409915</v>
      </c>
      <c r="H21" s="18">
        <f>VLOOKUP(B21,[1]Brokers!$B$9:$AB$66,24,0)</f>
        <v>65030100</v>
      </c>
      <c r="I21" s="18">
        <f>VLOOKUP(B21,[1]Brokers!$B$9:$M$66,12,0)</f>
        <v>0</v>
      </c>
      <c r="J21" s="18">
        <f>VLOOKUP(B21,[1]Brokers!$B$9:$R$66,17,0)</f>
        <v>2037500000</v>
      </c>
      <c r="K21" s="18">
        <f>VLOOKUP(B21,[1]Brokers!$B$9:$T$66,19,0)</f>
        <v>1827017300</v>
      </c>
      <c r="L21" s="19">
        <f t="shared" si="0"/>
        <v>3976957315</v>
      </c>
      <c r="M21" s="20">
        <f>VLOOKUP(B21,[2]Sheet6!$B$9:$AB$66,27,0)</f>
        <v>23096150826.129997</v>
      </c>
      <c r="N21" s="21">
        <f>M21/$M$74</f>
        <v>3.9109350992495261E-2</v>
      </c>
      <c r="O21" s="20"/>
    </row>
    <row r="22" spans="1:16" x14ac:dyDescent="0.25">
      <c r="A22" s="13">
        <v>7</v>
      </c>
      <c r="B22" s="14" t="s">
        <v>8</v>
      </c>
      <c r="C22" s="15" t="s">
        <v>72</v>
      </c>
      <c r="D22" s="16" t="s">
        <v>2</v>
      </c>
      <c r="E22" s="17" t="s">
        <v>2</v>
      </c>
      <c r="F22" s="17"/>
      <c r="G22" s="18">
        <f>VLOOKUP(B22,[1]Brokers!$B$9:$Z$71,7,0)</f>
        <v>51440327.060000002</v>
      </c>
      <c r="H22" s="18">
        <f>VLOOKUP(B22,[1]Brokers!$B$9:$AB$66,24,0)</f>
        <v>0</v>
      </c>
      <c r="I22" s="18">
        <f>VLOOKUP(B22,[1]Brokers!$B$9:$M$66,12,0)</f>
        <v>0</v>
      </c>
      <c r="J22" s="18">
        <f>VLOOKUP(B22,[1]Brokers!$B$9:$R$66,17,0)</f>
        <v>0</v>
      </c>
      <c r="K22" s="18">
        <f>VLOOKUP(B22,[1]Brokers!$B$9:$T$66,19,0)</f>
        <v>79825590</v>
      </c>
      <c r="L22" s="19">
        <f t="shared" si="0"/>
        <v>131265917.06</v>
      </c>
      <c r="M22" s="20">
        <f>VLOOKUP(B22,[2]Sheet6!$B$9:$AB$66,27,0)</f>
        <v>12731079795.033068</v>
      </c>
      <c r="N22" s="21">
        <f>M22/$M$74</f>
        <v>2.1557889536039283E-2</v>
      </c>
      <c r="O22" s="20"/>
    </row>
    <row r="23" spans="1:16" x14ac:dyDescent="0.25">
      <c r="A23" s="13">
        <v>8</v>
      </c>
      <c r="B23" s="14" t="s">
        <v>9</v>
      </c>
      <c r="C23" s="15" t="s">
        <v>73</v>
      </c>
      <c r="D23" s="16" t="s">
        <v>2</v>
      </c>
      <c r="E23" s="17" t="s">
        <v>2</v>
      </c>
      <c r="F23" s="17" t="s">
        <v>2</v>
      </c>
      <c r="G23" s="18">
        <f>VLOOKUP(B23,[1]Brokers!$B$9:$Z$71,7,0)</f>
        <v>656191405.70000005</v>
      </c>
      <c r="H23" s="18">
        <f>VLOOKUP(B23,[1]Brokers!$B$9:$AB$66,24,0)</f>
        <v>358647600</v>
      </c>
      <c r="I23" s="18">
        <f>VLOOKUP(B23,[1]Brokers!$B$9:$M$66,12,0)</f>
        <v>0</v>
      </c>
      <c r="J23" s="18">
        <f>VLOOKUP(B23,[1]Brokers!$B$9:$R$66,17,0)</f>
        <v>33600000</v>
      </c>
      <c r="K23" s="18">
        <f>VLOOKUP(B23,[1]Brokers!$B$9:$T$66,19,0)</f>
        <v>127400244</v>
      </c>
      <c r="L23" s="19">
        <f t="shared" si="0"/>
        <v>1175839249.7</v>
      </c>
      <c r="M23" s="20">
        <f>VLOOKUP(B23,[2]Sheet6!$B$9:$AB$66,27,0)</f>
        <v>7111655576.4700241</v>
      </c>
      <c r="N23" s="21">
        <f>M23/$M$74</f>
        <v>1.2042363083429274E-2</v>
      </c>
      <c r="O23" s="20"/>
    </row>
    <row r="24" spans="1:16" x14ac:dyDescent="0.25">
      <c r="A24" s="13">
        <v>9</v>
      </c>
      <c r="B24" s="14" t="s">
        <v>10</v>
      </c>
      <c r="C24" s="15" t="s">
        <v>74</v>
      </c>
      <c r="D24" s="16" t="s">
        <v>2</v>
      </c>
      <c r="E24" s="17" t="s">
        <v>2</v>
      </c>
      <c r="F24" s="17" t="s">
        <v>2</v>
      </c>
      <c r="G24" s="18">
        <f>VLOOKUP(B24,[1]Brokers!$B$9:$Z$71,7,0)</f>
        <v>56008119</v>
      </c>
      <c r="H24" s="18">
        <f>VLOOKUP(B24,[1]Brokers!$B$9:$AB$66,24,0)</f>
        <v>0</v>
      </c>
      <c r="I24" s="18">
        <f>VLOOKUP(B24,[1]Brokers!$B$9:$M$66,12,0)</f>
        <v>0</v>
      </c>
      <c r="J24" s="18">
        <f>VLOOKUP(B24,[1]Brokers!$B$9:$R$66,17,0)</f>
        <v>402200000</v>
      </c>
      <c r="K24" s="18">
        <f>VLOOKUP(B24,[1]Brokers!$B$9:$T$66,19,0)</f>
        <v>260072950</v>
      </c>
      <c r="L24" s="19">
        <f t="shared" si="0"/>
        <v>718281069</v>
      </c>
      <c r="M24" s="20">
        <f>VLOOKUP(B24,[2]Sheet6!$B$9:$AB$66,27,0)</f>
        <v>5238209825.6499996</v>
      </c>
      <c r="N24" s="21">
        <f>M24/$M$74</f>
        <v>8.8700055773756909E-3</v>
      </c>
      <c r="O24" s="20"/>
    </row>
    <row r="25" spans="1:16" x14ac:dyDescent="0.25">
      <c r="A25" s="13">
        <v>10</v>
      </c>
      <c r="B25" s="14" t="s">
        <v>11</v>
      </c>
      <c r="C25" s="15" t="s">
        <v>75</v>
      </c>
      <c r="D25" s="16" t="s">
        <v>2</v>
      </c>
      <c r="E25" s="17" t="s">
        <v>2</v>
      </c>
      <c r="F25" s="17"/>
      <c r="G25" s="18">
        <f>VLOOKUP(B25,[1]Brokers!$B$9:$Z$71,7,0)</f>
        <v>256072111.36000001</v>
      </c>
      <c r="H25" s="18">
        <f>VLOOKUP(B25,[1]Brokers!$B$9:$AB$66,24,0)</f>
        <v>66442600</v>
      </c>
      <c r="I25" s="18">
        <f>VLOOKUP(B25,[1]Brokers!$B$9:$M$66,12,0)</f>
        <v>0</v>
      </c>
      <c r="J25" s="18">
        <f>VLOOKUP(B25,[1]Brokers!$B$9:$R$66,17,0)</f>
        <v>300000</v>
      </c>
      <c r="K25" s="18">
        <f>VLOOKUP(B25,[1]Brokers!$B$9:$T$66,19,0)</f>
        <v>636076020</v>
      </c>
      <c r="L25" s="19">
        <f t="shared" si="0"/>
        <v>958890731.36000001</v>
      </c>
      <c r="M25" s="20">
        <f>VLOOKUP(B25,[2]Sheet6!$B$9:$AB$66,27,0)</f>
        <v>4022026855.4200001</v>
      </c>
      <c r="N25" s="21">
        <f>M25/$M$74</f>
        <v>6.8106093164191491E-3</v>
      </c>
      <c r="O25" s="20"/>
      <c r="P25" s="1"/>
    </row>
    <row r="26" spans="1:16" x14ac:dyDescent="0.25">
      <c r="A26" s="13">
        <v>11</v>
      </c>
      <c r="B26" s="14" t="s">
        <v>12</v>
      </c>
      <c r="C26" s="15" t="s">
        <v>12</v>
      </c>
      <c r="D26" s="16" t="s">
        <v>2</v>
      </c>
      <c r="E26" s="17" t="s">
        <v>2</v>
      </c>
      <c r="F26" s="17"/>
      <c r="G26" s="18">
        <f>VLOOKUP(B26,[1]Brokers!$B$9:$Z$71,7,0)</f>
        <v>25229500</v>
      </c>
      <c r="H26" s="18">
        <f>VLOOKUP(B26,[1]Brokers!$B$9:$AB$66,24,0)</f>
        <v>0</v>
      </c>
      <c r="I26" s="18">
        <f>VLOOKUP(B26,[1]Brokers!$B$9:$M$66,12,0)</f>
        <v>0</v>
      </c>
      <c r="J26" s="18">
        <f>VLOOKUP(B26,[1]Brokers!$B$9:$R$66,17,0)</f>
        <v>0</v>
      </c>
      <c r="K26" s="18">
        <f>VLOOKUP(B26,[1]Brokers!$B$9:$T$66,19,0)</f>
        <v>162400000</v>
      </c>
      <c r="L26" s="19">
        <f t="shared" si="0"/>
        <v>187629500</v>
      </c>
      <c r="M26" s="20">
        <f>VLOOKUP(B26,[2]Sheet6!$B$9:$AB$66,27,0)</f>
        <v>2386022421.4000001</v>
      </c>
      <c r="N26" s="21">
        <f>M26/$M$74</f>
        <v>4.040317759309164E-3</v>
      </c>
      <c r="O26" s="20"/>
    </row>
    <row r="27" spans="1:16" x14ac:dyDescent="0.25">
      <c r="A27" s="13">
        <v>12</v>
      </c>
      <c r="B27" s="14" t="s">
        <v>13</v>
      </c>
      <c r="C27" s="15" t="s">
        <v>76</v>
      </c>
      <c r="D27" s="16" t="s">
        <v>2</v>
      </c>
      <c r="E27" s="17" t="s">
        <v>2</v>
      </c>
      <c r="F27" s="17"/>
      <c r="G27" s="18">
        <f>VLOOKUP(B27,[1]Brokers!$B$9:$Z$71,7,0)</f>
        <v>18327272</v>
      </c>
      <c r="H27" s="18">
        <f>VLOOKUP(B27,[1]Brokers!$B$9:$AB$66,24,0)</f>
        <v>0</v>
      </c>
      <c r="I27" s="18">
        <f>VLOOKUP(B27,[1]Brokers!$B$9:$M$66,12,0)</f>
        <v>0</v>
      </c>
      <c r="J27" s="18">
        <f>VLOOKUP(B27,[1]Brokers!$B$9:$R$66,17,0)</f>
        <v>47800000</v>
      </c>
      <c r="K27" s="18">
        <f>VLOOKUP(B27,[1]Brokers!$B$9:$T$66,19,0)</f>
        <v>99919148</v>
      </c>
      <c r="L27" s="19">
        <f t="shared" si="0"/>
        <v>166046420</v>
      </c>
      <c r="M27" s="20">
        <f>VLOOKUP(B27,[2]Sheet6!$B$9:$AB$66,27,0)</f>
        <v>1771334933.27</v>
      </c>
      <c r="N27" s="21">
        <f>M27/$M$74</f>
        <v>2.9994504344918365E-3</v>
      </c>
      <c r="O27" s="20"/>
    </row>
    <row r="28" spans="1:16" x14ac:dyDescent="0.25">
      <c r="A28" s="13">
        <v>13</v>
      </c>
      <c r="B28" s="14" t="s">
        <v>17</v>
      </c>
      <c r="C28" s="15" t="s">
        <v>80</v>
      </c>
      <c r="D28" s="16" t="s">
        <v>2</v>
      </c>
      <c r="E28" s="17" t="s">
        <v>2</v>
      </c>
      <c r="F28" s="17"/>
      <c r="G28" s="18">
        <f>VLOOKUP(B28,[1]Brokers!$B$9:$Z$71,7,0)</f>
        <v>119208151.60000002</v>
      </c>
      <c r="H28" s="18">
        <f>VLOOKUP(B28,[1]Brokers!$B$9:$AB$66,24,0)</f>
        <v>0</v>
      </c>
      <c r="I28" s="18">
        <f>VLOOKUP(B28,[1]Brokers!$B$9:$M$66,12,0)</f>
        <v>972599040</v>
      </c>
      <c r="J28" s="18">
        <f>VLOOKUP(B28,[1]Brokers!$B$9:$R$66,17,0)</f>
        <v>0</v>
      </c>
      <c r="K28" s="18">
        <f>VLOOKUP(B28,[1]Brokers!$B$9:$T$66,19,0)</f>
        <v>0</v>
      </c>
      <c r="L28" s="19">
        <f>G28+H28+I28+J28+K28</f>
        <v>1091807191.5999999</v>
      </c>
      <c r="M28" s="20">
        <f>VLOOKUP(B28,[2]Sheet6!$B$9:$AB$66,27,0)</f>
        <v>1764371121.5999999</v>
      </c>
      <c r="N28" s="21">
        <f>M28/$M$74</f>
        <v>2.9876584195843332E-3</v>
      </c>
      <c r="O28" s="20"/>
    </row>
    <row r="29" spans="1:16" x14ac:dyDescent="0.25">
      <c r="A29" s="13">
        <v>14</v>
      </c>
      <c r="B29" s="14" t="s">
        <v>14</v>
      </c>
      <c r="C29" s="15" t="s">
        <v>77</v>
      </c>
      <c r="D29" s="16" t="s">
        <v>2</v>
      </c>
      <c r="E29" s="17" t="s">
        <v>2</v>
      </c>
      <c r="F29" s="17" t="s">
        <v>2</v>
      </c>
      <c r="G29" s="18">
        <f>VLOOKUP(B29,[1]Brokers!$B$9:$Z$71,7,0)</f>
        <v>7876250</v>
      </c>
      <c r="H29" s="18">
        <f>VLOOKUP(B29,[1]Brokers!$B$9:$AB$66,24,0)</f>
        <v>0</v>
      </c>
      <c r="I29" s="18">
        <f>VLOOKUP(B29,[1]Brokers!$B$9:$M$66,12,0)</f>
        <v>0</v>
      </c>
      <c r="J29" s="18">
        <f>VLOOKUP(B29,[1]Brokers!$B$9:$R$66,17,0)</f>
        <v>0</v>
      </c>
      <c r="K29" s="18">
        <f>VLOOKUP(B29,[1]Brokers!$B$9:$T$66,19,0)</f>
        <v>32000000</v>
      </c>
      <c r="L29" s="19">
        <f t="shared" si="0"/>
        <v>39876250</v>
      </c>
      <c r="M29" s="20">
        <f>VLOOKUP(B29,[2]Sheet6!$B$9:$AB$66,27,0)</f>
        <v>1188639314</v>
      </c>
      <c r="N29" s="21">
        <f>M29/$M$74</f>
        <v>2.0127558260535556E-3</v>
      </c>
      <c r="O29" s="22"/>
    </row>
    <row r="30" spans="1:16" x14ac:dyDescent="0.25">
      <c r="A30" s="13">
        <v>15</v>
      </c>
      <c r="B30" s="14" t="s">
        <v>15</v>
      </c>
      <c r="C30" s="15" t="s">
        <v>78</v>
      </c>
      <c r="D30" s="16" t="s">
        <v>2</v>
      </c>
      <c r="E30" s="17"/>
      <c r="F30" s="17"/>
      <c r="G30" s="18">
        <f>VLOOKUP(B30,[1]Brokers!$B$9:$Z$71,7,0)</f>
        <v>1125466</v>
      </c>
      <c r="H30" s="18">
        <f>VLOOKUP(B30,[1]Brokers!$B$9:$AB$66,24,0)</f>
        <v>0</v>
      </c>
      <c r="I30" s="18">
        <f>VLOOKUP(B30,[1]Brokers!$B$9:$M$66,12,0)</f>
        <v>0</v>
      </c>
      <c r="J30" s="18">
        <f>VLOOKUP(B30,[1]Brokers!$B$9:$R$66,17,0)</f>
        <v>0</v>
      </c>
      <c r="K30" s="18">
        <f>VLOOKUP(B30,[1]Brokers!$B$9:$T$66,19,0)</f>
        <v>129936984</v>
      </c>
      <c r="L30" s="19">
        <f t="shared" si="0"/>
        <v>131062450</v>
      </c>
      <c r="M30" s="20">
        <f>VLOOKUP(B30,[2]Sheet6!$B$9:$AB$66,27,0)</f>
        <v>975442681.01999998</v>
      </c>
      <c r="N30" s="21">
        <f>M30/$M$74</f>
        <v>1.6517440707874019E-3</v>
      </c>
      <c r="O30" s="20"/>
    </row>
    <row r="31" spans="1:16" x14ac:dyDescent="0.25">
      <c r="A31" s="13">
        <v>16</v>
      </c>
      <c r="B31" s="14" t="s">
        <v>16</v>
      </c>
      <c r="C31" s="15" t="s">
        <v>79</v>
      </c>
      <c r="D31" s="16" t="s">
        <v>2</v>
      </c>
      <c r="E31" s="16" t="s">
        <v>2</v>
      </c>
      <c r="F31" s="17" t="s">
        <v>2</v>
      </c>
      <c r="G31" s="18">
        <f>VLOOKUP(B31,[1]Brokers!$B$9:$Z$71,7,0)</f>
        <v>45107981.299999997</v>
      </c>
      <c r="H31" s="18">
        <f>VLOOKUP(B31,[1]Brokers!$B$9:$AB$66,24,0)</f>
        <v>0</v>
      </c>
      <c r="I31" s="18">
        <f>VLOOKUP(B31,[1]Brokers!$B$9:$M$66,12,0)</f>
        <v>0</v>
      </c>
      <c r="J31" s="18">
        <f>VLOOKUP(B31,[1]Brokers!$B$9:$R$66,17,0)</f>
        <v>22700000</v>
      </c>
      <c r="K31" s="18">
        <f>VLOOKUP(B31,[1]Brokers!$B$9:$T$66,19,0)</f>
        <v>0</v>
      </c>
      <c r="L31" s="19">
        <f t="shared" si="0"/>
        <v>67807981.299999997</v>
      </c>
      <c r="M31" s="20">
        <f>VLOOKUP(B31,[2]Sheet6!$B$9:$AB$66,27,0)</f>
        <v>869097147.55999994</v>
      </c>
      <c r="N31" s="21">
        <f>M31/$M$74</f>
        <v>1.4716662376505548E-3</v>
      </c>
      <c r="O31" s="20"/>
    </row>
    <row r="32" spans="1:16" x14ac:dyDescent="0.25">
      <c r="A32" s="13">
        <v>17</v>
      </c>
      <c r="B32" s="14" t="s">
        <v>18</v>
      </c>
      <c r="C32" s="15" t="s">
        <v>81</v>
      </c>
      <c r="D32" s="16" t="s">
        <v>2</v>
      </c>
      <c r="E32" s="17"/>
      <c r="F32" s="17"/>
      <c r="G32" s="18">
        <f>VLOOKUP(B32,[1]Brokers!$B$9:$Z$71,7,0)</f>
        <v>20683104</v>
      </c>
      <c r="H32" s="18">
        <f>VLOOKUP(B32,[1]Brokers!$B$9:$AB$66,24,0)</f>
        <v>0</v>
      </c>
      <c r="I32" s="18">
        <f>VLOOKUP(B32,[1]Brokers!$B$9:$M$66,12,0)</f>
        <v>0</v>
      </c>
      <c r="J32" s="18">
        <f>VLOOKUP(B32,[1]Brokers!$B$9:$R$66,17,0)</f>
        <v>0</v>
      </c>
      <c r="K32" s="18">
        <f>VLOOKUP(B32,[1]Brokers!$B$9:$T$66,19,0)</f>
        <v>0</v>
      </c>
      <c r="L32" s="19">
        <f t="shared" si="0"/>
        <v>20683104</v>
      </c>
      <c r="M32" s="20">
        <f>VLOOKUP(B32,[2]Sheet6!$B$9:$AB$66,27,0)</f>
        <v>509849628.40000004</v>
      </c>
      <c r="N32" s="21">
        <f>M32/$M$74</f>
        <v>8.6334247730707344E-4</v>
      </c>
      <c r="O32" s="20"/>
    </row>
    <row r="33" spans="1:15" x14ac:dyDescent="0.25">
      <c r="A33" s="13">
        <v>18</v>
      </c>
      <c r="B33" s="14" t="s">
        <v>19</v>
      </c>
      <c r="C33" s="15" t="s">
        <v>82</v>
      </c>
      <c r="D33" s="16" t="s">
        <v>2</v>
      </c>
      <c r="E33" s="17"/>
      <c r="F33" s="17"/>
      <c r="G33" s="18">
        <f>VLOOKUP(B33,[1]Brokers!$B$9:$Z$71,7,0)</f>
        <v>6423399</v>
      </c>
      <c r="H33" s="18">
        <f>VLOOKUP(B33,[1]Brokers!$B$9:$AB$66,24,0)</f>
        <v>0</v>
      </c>
      <c r="I33" s="18">
        <f>VLOOKUP(B33,[1]Brokers!$B$9:$M$66,12,0)</f>
        <v>0</v>
      </c>
      <c r="J33" s="18">
        <f>VLOOKUP(B33,[1]Brokers!$B$9:$R$66,17,0)</f>
        <v>0</v>
      </c>
      <c r="K33" s="18">
        <f>VLOOKUP(B33,[1]Brokers!$B$9:$T$66,19,0)</f>
        <v>49959772</v>
      </c>
      <c r="L33" s="19">
        <f t="shared" si="0"/>
        <v>56383171</v>
      </c>
      <c r="M33" s="20">
        <f>VLOOKUP(B33,[2]Sheet6!$B$9:$AB$66,27,0)</f>
        <v>472958639.39999998</v>
      </c>
      <c r="N33" s="21">
        <f>M33/$M$74</f>
        <v>8.0087394529398232E-4</v>
      </c>
      <c r="O33" s="23"/>
    </row>
    <row r="34" spans="1:15" x14ac:dyDescent="0.25">
      <c r="A34" s="13">
        <v>19</v>
      </c>
      <c r="B34" s="14" t="s">
        <v>21</v>
      </c>
      <c r="C34" s="15" t="s">
        <v>84</v>
      </c>
      <c r="D34" s="16" t="s">
        <v>2</v>
      </c>
      <c r="E34" s="17" t="s">
        <v>2</v>
      </c>
      <c r="F34" s="17"/>
      <c r="G34" s="18">
        <f>VLOOKUP(B34,[1]Brokers!$B$9:$Z$71,7,0)</f>
        <v>30837104</v>
      </c>
      <c r="H34" s="18">
        <f>VLOOKUP(B34,[1]Brokers!$B$9:$AB$66,24,0)</f>
        <v>94612060</v>
      </c>
      <c r="I34" s="18">
        <f>VLOOKUP(B34,[1]Brokers!$B$9:$M$66,12,0)</f>
        <v>0</v>
      </c>
      <c r="J34" s="18">
        <f>VLOOKUP(B34,[1]Brokers!$B$9:$R$66,17,0)</f>
        <v>0</v>
      </c>
      <c r="K34" s="18">
        <f>VLOOKUP(B34,[1]Brokers!$B$9:$T$66,19,0)</f>
        <v>0</v>
      </c>
      <c r="L34" s="19">
        <f>G34+H34+I34+J34+K34</f>
        <v>125449164</v>
      </c>
      <c r="M34" s="20">
        <f>VLOOKUP(B34,[2]Sheet6!$B$9:$AB$66,27,0)</f>
        <v>371630227.19999999</v>
      </c>
      <c r="N34" s="21">
        <f>M34/$M$74</f>
        <v>6.2929174235137777E-4</v>
      </c>
      <c r="O34" s="22"/>
    </row>
    <row r="35" spans="1:15" x14ac:dyDescent="0.25">
      <c r="A35" s="13">
        <v>20</v>
      </c>
      <c r="B35" s="14" t="s">
        <v>26</v>
      </c>
      <c r="C35" s="15" t="s">
        <v>89</v>
      </c>
      <c r="D35" s="16" t="s">
        <v>2</v>
      </c>
      <c r="E35" s="17" t="s">
        <v>2</v>
      </c>
      <c r="F35" s="17" t="s">
        <v>2</v>
      </c>
      <c r="G35" s="18">
        <f>VLOOKUP(B35,[1]Brokers!$B$9:$Z$71,7,0)</f>
        <v>6124147</v>
      </c>
      <c r="H35" s="18">
        <f>VLOOKUP(B35,[1]Brokers!$B$9:$AB$66,24,0)</f>
        <v>0</v>
      </c>
      <c r="I35" s="18">
        <f>VLOOKUP(B35,[1]Brokers!$B$9:$M$66,12,0)</f>
        <v>0</v>
      </c>
      <c r="J35" s="18">
        <f>VLOOKUP(B35,[1]Brokers!$B$9:$R$66,17,0)</f>
        <v>0</v>
      </c>
      <c r="K35" s="18">
        <f>VLOOKUP(B35,[1]Brokers!$B$9:$T$66,19,0)</f>
        <v>20038480</v>
      </c>
      <c r="L35" s="19">
        <f>G35+H35+I35+J35+K35</f>
        <v>26162627</v>
      </c>
      <c r="M35" s="20">
        <f>VLOOKUP(B35,[2]Sheet6!$B$9:$AB$66,27,0)</f>
        <v>299189061.92000002</v>
      </c>
      <c r="N35" s="21">
        <f>M35/$M$74</f>
        <v>5.0662511358847578E-4</v>
      </c>
      <c r="O35" s="20"/>
    </row>
    <row r="36" spans="1:15" x14ac:dyDescent="0.25">
      <c r="A36" s="13">
        <v>21</v>
      </c>
      <c r="B36" s="14" t="s">
        <v>28</v>
      </c>
      <c r="C36" s="15" t="s">
        <v>91</v>
      </c>
      <c r="D36" s="16" t="s">
        <v>2</v>
      </c>
      <c r="E36" s="17"/>
      <c r="F36" s="17"/>
      <c r="G36" s="18">
        <f>VLOOKUP(B36,[1]Brokers!$B$9:$Z$71,7,0)</f>
        <v>4111790</v>
      </c>
      <c r="H36" s="18">
        <f>VLOOKUP(B36,[1]Brokers!$B$9:$AB$66,24,0)</f>
        <v>0</v>
      </c>
      <c r="I36" s="18">
        <f>VLOOKUP(B36,[1]Brokers!$B$9:$M$66,12,0)</f>
        <v>0</v>
      </c>
      <c r="J36" s="18">
        <f>VLOOKUP(B36,[1]Brokers!$B$9:$R$66,17,0)</f>
        <v>0</v>
      </c>
      <c r="K36" s="18">
        <f>VLOOKUP(B36,[1]Brokers!$B$9:$T$66,19,0)</f>
        <v>194396000</v>
      </c>
      <c r="L36" s="19">
        <f>G36+H36+I36+J36+K36</f>
        <v>198507790</v>
      </c>
      <c r="M36" s="20">
        <f>VLOOKUP(B36,[2]Sheet6!$B$9:$AB$66,27,0)</f>
        <v>271993547.90999997</v>
      </c>
      <c r="N36" s="21">
        <f>M36/$M$74</f>
        <v>4.6057419753561113E-4</v>
      </c>
      <c r="O36" s="20"/>
    </row>
    <row r="37" spans="1:15" x14ac:dyDescent="0.25">
      <c r="A37" s="13">
        <v>22</v>
      </c>
      <c r="B37" s="14" t="s">
        <v>20</v>
      </c>
      <c r="C37" s="15" t="s">
        <v>83</v>
      </c>
      <c r="D37" s="16" t="s">
        <v>2</v>
      </c>
      <c r="E37" s="17"/>
      <c r="F37" s="17"/>
      <c r="G37" s="18">
        <f>VLOOKUP(B37,[1]Brokers!$B$9:$Z$71,7,0)</f>
        <v>960700</v>
      </c>
      <c r="H37" s="18">
        <f>VLOOKUP(B37,[1]Brokers!$B$9:$AB$66,24,0)</f>
        <v>0</v>
      </c>
      <c r="I37" s="18">
        <f>VLOOKUP(B37,[1]Brokers!$B$9:$M$66,12,0)</f>
        <v>0</v>
      </c>
      <c r="J37" s="18">
        <f>VLOOKUP(B37,[1]Brokers!$B$9:$R$66,17,0)</f>
        <v>0</v>
      </c>
      <c r="K37" s="18">
        <f>VLOOKUP(B37,[1]Brokers!$B$9:$T$66,19,0)</f>
        <v>0</v>
      </c>
      <c r="L37" s="19">
        <f t="shared" si="0"/>
        <v>960700</v>
      </c>
      <c r="M37" s="20">
        <f>VLOOKUP(B37,[2]Sheet6!$B$9:$AB$66,27,0)</f>
        <v>255491422</v>
      </c>
      <c r="N37" s="21">
        <f>M37/$M$74</f>
        <v>4.3263069131264454E-4</v>
      </c>
      <c r="O37" s="20"/>
    </row>
    <row r="38" spans="1:15" x14ac:dyDescent="0.25">
      <c r="A38" s="13">
        <v>23</v>
      </c>
      <c r="B38" s="14" t="s">
        <v>23</v>
      </c>
      <c r="C38" s="15" t="s">
        <v>86</v>
      </c>
      <c r="D38" s="16" t="s">
        <v>2</v>
      </c>
      <c r="E38" s="17"/>
      <c r="F38" s="17"/>
      <c r="G38" s="18">
        <f>VLOOKUP(B38,[1]Brokers!$B$9:$Z$71,7,0)</f>
        <v>32929454</v>
      </c>
      <c r="H38" s="18">
        <f>VLOOKUP(B38,[1]Brokers!$B$9:$AB$66,24,0)</f>
        <v>0</v>
      </c>
      <c r="I38" s="18">
        <f>VLOOKUP(B38,[1]Brokers!$B$9:$M$66,12,0)</f>
        <v>0</v>
      </c>
      <c r="J38" s="18">
        <f>VLOOKUP(B38,[1]Brokers!$B$9:$R$66,17,0)</f>
        <v>0</v>
      </c>
      <c r="K38" s="18">
        <f>VLOOKUP(B38,[1]Brokers!$B$9:$T$66,19,0)</f>
        <v>0</v>
      </c>
      <c r="L38" s="19">
        <f t="shared" si="0"/>
        <v>32929454</v>
      </c>
      <c r="M38" s="20">
        <f>VLOOKUP(B38,[2]Sheet6!$B$9:$AB$66,27,0)</f>
        <v>234162526.56</v>
      </c>
      <c r="N38" s="21">
        <f>M38/$M$74</f>
        <v>3.9651388274463588E-4</v>
      </c>
      <c r="O38" s="20"/>
    </row>
    <row r="39" spans="1:15" x14ac:dyDescent="0.25">
      <c r="A39" s="13">
        <v>24</v>
      </c>
      <c r="B39" s="14" t="s">
        <v>24</v>
      </c>
      <c r="C39" s="15" t="s">
        <v>87</v>
      </c>
      <c r="D39" s="16" t="s">
        <v>2</v>
      </c>
      <c r="E39" s="17" t="s">
        <v>2</v>
      </c>
      <c r="F39" s="17"/>
      <c r="G39" s="18">
        <f>VLOOKUP(B39,[1]Brokers!$B$9:$Z$71,7,0)</f>
        <v>2003040</v>
      </c>
      <c r="H39" s="18">
        <f>VLOOKUP(B39,[1]Brokers!$B$9:$AB$66,24,0)</f>
        <v>0</v>
      </c>
      <c r="I39" s="18">
        <f>VLOOKUP(B39,[1]Brokers!$B$9:$M$66,12,0)</f>
        <v>0</v>
      </c>
      <c r="J39" s="18">
        <f>VLOOKUP(B39,[1]Brokers!$B$9:$R$66,17,0)</f>
        <v>0</v>
      </c>
      <c r="K39" s="18">
        <f>VLOOKUP(B39,[1]Brokers!$B$9:$T$66,19,0)</f>
        <v>35186160</v>
      </c>
      <c r="L39" s="19">
        <f>G39+H39+I39+J39+K39</f>
        <v>37189200</v>
      </c>
      <c r="M39" s="20">
        <f>VLOOKUP(B39,[2]Sheet6!$B$9:$AB$66,27,0)</f>
        <v>201349758</v>
      </c>
      <c r="N39" s="21">
        <f>M39/$M$74</f>
        <v>3.4095111419894824E-4</v>
      </c>
      <c r="O39" s="20"/>
    </row>
    <row r="40" spans="1:15" x14ac:dyDescent="0.25">
      <c r="A40" s="13">
        <v>25</v>
      </c>
      <c r="B40" s="14" t="s">
        <v>22</v>
      </c>
      <c r="C40" s="15" t="s">
        <v>85</v>
      </c>
      <c r="D40" s="16" t="s">
        <v>2</v>
      </c>
      <c r="E40" s="17"/>
      <c r="F40" s="17"/>
      <c r="G40" s="18">
        <f>VLOOKUP(B40,[1]Brokers!$B$9:$Z$71,7,0)</f>
        <v>569228</v>
      </c>
      <c r="H40" s="18">
        <f>VLOOKUP(B40,[1]Brokers!$B$9:$AB$66,24,0)</f>
        <v>0</v>
      </c>
      <c r="I40" s="18">
        <f>VLOOKUP(B40,[1]Brokers!$B$9:$M$66,12,0)</f>
        <v>0</v>
      </c>
      <c r="J40" s="18">
        <f>VLOOKUP(B40,[1]Brokers!$B$9:$R$66,17,0)</f>
        <v>0</v>
      </c>
      <c r="K40" s="18">
        <f>VLOOKUP(B40,[1]Brokers!$B$9:$T$66,19,0)</f>
        <v>0</v>
      </c>
      <c r="L40" s="19">
        <f>G40+H40+I40+J40+K40</f>
        <v>569228</v>
      </c>
      <c r="M40" s="20">
        <f>VLOOKUP(B40,[2]Sheet6!$B$9:$AB$66,27,0)</f>
        <v>177138682.40000001</v>
      </c>
      <c r="N40" s="21">
        <f>M40/$M$74</f>
        <v>2.9995383025001511E-4</v>
      </c>
      <c r="O40" s="20"/>
    </row>
    <row r="41" spans="1:15" x14ac:dyDescent="0.25">
      <c r="A41" s="13">
        <v>26</v>
      </c>
      <c r="B41" s="14" t="s">
        <v>25</v>
      </c>
      <c r="C41" s="15" t="s">
        <v>88</v>
      </c>
      <c r="D41" s="16" t="s">
        <v>2</v>
      </c>
      <c r="E41" s="17"/>
      <c r="F41" s="17"/>
      <c r="G41" s="18">
        <f>VLOOKUP(B41,[1]Brokers!$B$9:$Z$71,7,0)</f>
        <v>3178443</v>
      </c>
      <c r="H41" s="18">
        <f>VLOOKUP(B41,[1]Brokers!$B$9:$AB$66,24,0)</f>
        <v>0</v>
      </c>
      <c r="I41" s="18">
        <f>VLOOKUP(B41,[1]Brokers!$B$9:$M$66,12,0)</f>
        <v>0</v>
      </c>
      <c r="J41" s="18">
        <f>VLOOKUP(B41,[1]Brokers!$B$9:$R$66,17,0)</f>
        <v>0</v>
      </c>
      <c r="K41" s="18">
        <f>VLOOKUP(B41,[1]Brokers!$B$9:$T$66,19,0)</f>
        <v>0</v>
      </c>
      <c r="L41" s="19">
        <f t="shared" si="0"/>
        <v>3178443</v>
      </c>
      <c r="M41" s="20">
        <f>VLOOKUP(B41,[2]Sheet6!$B$9:$AB$66,27,0)</f>
        <v>136702160.59999999</v>
      </c>
      <c r="N41" s="21">
        <f>M41/$M$74</f>
        <v>2.3148154948352884E-4</v>
      </c>
      <c r="O41" s="20"/>
    </row>
    <row r="42" spans="1:15" x14ac:dyDescent="0.25">
      <c r="A42" s="13">
        <v>27</v>
      </c>
      <c r="B42" s="14" t="s">
        <v>27</v>
      </c>
      <c r="C42" s="15" t="s">
        <v>90</v>
      </c>
      <c r="D42" s="16" t="s">
        <v>2</v>
      </c>
      <c r="E42" s="17"/>
      <c r="F42" s="17"/>
      <c r="G42" s="18">
        <f>VLOOKUP(B42,[1]Brokers!$B$9:$Z$71,7,0)</f>
        <v>0</v>
      </c>
      <c r="H42" s="18">
        <f>VLOOKUP(B42,[1]Brokers!$B$9:$AB$66,24,0)</f>
        <v>0</v>
      </c>
      <c r="I42" s="18">
        <f>VLOOKUP(B42,[1]Brokers!$B$9:$M$66,12,0)</f>
        <v>0</v>
      </c>
      <c r="J42" s="18">
        <f>VLOOKUP(B42,[1]Brokers!$B$9:$R$66,17,0)</f>
        <v>0</v>
      </c>
      <c r="K42" s="18">
        <f>VLOOKUP(B42,[1]Brokers!$B$9:$T$66,19,0)</f>
        <v>29146880</v>
      </c>
      <c r="L42" s="19">
        <f>G42+H42+I42+J42+K42</f>
        <v>29146880</v>
      </c>
      <c r="M42" s="20">
        <f>VLOOKUP(B42,[2]Sheet6!$B$9:$AB$66,27,0)</f>
        <v>123942326</v>
      </c>
      <c r="N42" s="21">
        <f>M42/$M$74</f>
        <v>2.0987496864093212E-4</v>
      </c>
      <c r="O42" s="20"/>
    </row>
    <row r="43" spans="1:15" x14ac:dyDescent="0.25">
      <c r="A43" s="13">
        <v>28</v>
      </c>
      <c r="B43" s="14" t="s">
        <v>32</v>
      </c>
      <c r="C43" s="15" t="s">
        <v>95</v>
      </c>
      <c r="D43" s="16" t="s">
        <v>2</v>
      </c>
      <c r="E43" s="17"/>
      <c r="F43" s="17"/>
      <c r="G43" s="18">
        <f>VLOOKUP(B43,[1]Brokers!$B$9:$Z$71,7,0)</f>
        <v>899530</v>
      </c>
      <c r="H43" s="18">
        <f>VLOOKUP(B43,[1]Brokers!$B$9:$AB$66,24,0)</f>
        <v>0</v>
      </c>
      <c r="I43" s="18">
        <f>VLOOKUP(B43,[1]Brokers!$B$9:$M$66,12,0)</f>
        <v>0</v>
      </c>
      <c r="J43" s="18">
        <f>VLOOKUP(B43,[1]Brokers!$B$9:$R$66,17,0)</f>
        <v>0</v>
      </c>
      <c r="K43" s="18">
        <f>VLOOKUP(B43,[1]Brokers!$B$9:$T$66,19,0)</f>
        <v>0</v>
      </c>
      <c r="L43" s="19">
        <f>G43+H43+I43+J43+K43</f>
        <v>899530</v>
      </c>
      <c r="M43" s="20">
        <f>VLOOKUP(B43,[2]Sheet6!$B$9:$AB$66,27,0)</f>
        <v>110914061.8</v>
      </c>
      <c r="N43" s="21">
        <f>M43/$M$74</f>
        <v>1.8781384853236823E-4</v>
      </c>
      <c r="O43" s="20"/>
    </row>
    <row r="44" spans="1:15" x14ac:dyDescent="0.25">
      <c r="A44" s="13">
        <v>29</v>
      </c>
      <c r="B44" s="14" t="s">
        <v>29</v>
      </c>
      <c r="C44" s="15" t="s">
        <v>92</v>
      </c>
      <c r="D44" s="16" t="s">
        <v>2</v>
      </c>
      <c r="E44" s="17"/>
      <c r="F44" s="17"/>
      <c r="G44" s="18">
        <f>VLOOKUP(B44,[1]Brokers!$B$9:$Z$71,7,0)</f>
        <v>17154873</v>
      </c>
      <c r="H44" s="18">
        <f>VLOOKUP(B44,[1]Brokers!$B$9:$AB$66,24,0)</f>
        <v>0</v>
      </c>
      <c r="I44" s="18">
        <f>VLOOKUP(B44,[1]Brokers!$B$9:$M$66,12,0)</f>
        <v>0</v>
      </c>
      <c r="J44" s="18">
        <f>VLOOKUP(B44,[1]Brokers!$B$9:$R$66,17,0)</f>
        <v>0</v>
      </c>
      <c r="K44" s="18">
        <f>VLOOKUP(B44,[1]Brokers!$B$9:$T$66,19,0)</f>
        <v>0</v>
      </c>
      <c r="L44" s="19">
        <f>G44+H44+I44+J44+K44</f>
        <v>17154873</v>
      </c>
      <c r="M44" s="20">
        <f>VLOOKUP(B44,[2]Sheet6!$B$9:$AB$66,27,0)</f>
        <v>97738854.370000005</v>
      </c>
      <c r="N44" s="21">
        <f>M44/$M$74</f>
        <v>1.6550390538825599E-4</v>
      </c>
      <c r="O44" s="20"/>
    </row>
    <row r="45" spans="1:15" x14ac:dyDescent="0.25">
      <c r="A45" s="13">
        <v>30</v>
      </c>
      <c r="B45" s="14" t="s">
        <v>35</v>
      </c>
      <c r="C45" s="15" t="s">
        <v>98</v>
      </c>
      <c r="D45" s="16" t="s">
        <v>2</v>
      </c>
      <c r="E45" s="17"/>
      <c r="F45" s="17"/>
      <c r="G45" s="18">
        <f>VLOOKUP(B45,[1]Brokers!$B$9:$Z$71,7,0)</f>
        <v>7059602</v>
      </c>
      <c r="H45" s="18">
        <f>VLOOKUP(B45,[1]Brokers!$B$9:$AB$66,24,0)</f>
        <v>0</v>
      </c>
      <c r="I45" s="18">
        <f>VLOOKUP(B45,[1]Brokers!$B$9:$M$66,12,0)</f>
        <v>0</v>
      </c>
      <c r="J45" s="18">
        <f>VLOOKUP(B45,[1]Brokers!$B$9:$R$66,17,0)</f>
        <v>0</v>
      </c>
      <c r="K45" s="18">
        <f>VLOOKUP(B45,[1]Brokers!$B$9:$T$66,19,0)</f>
        <v>0</v>
      </c>
      <c r="L45" s="19">
        <f>G45+H45+I45+J45+K45</f>
        <v>7059602</v>
      </c>
      <c r="M45" s="20">
        <f>VLOOKUP(B45,[2]Sheet6!$B$9:$AB$66,27,0)</f>
        <v>95163897.310000002</v>
      </c>
      <c r="N45" s="21">
        <f>M45/$M$74</f>
        <v>1.6114365937980812E-4</v>
      </c>
      <c r="O45" s="20"/>
    </row>
    <row r="46" spans="1:15" x14ac:dyDescent="0.25">
      <c r="A46" s="13">
        <v>31</v>
      </c>
      <c r="B46" s="14" t="s">
        <v>30</v>
      </c>
      <c r="C46" s="15" t="s">
        <v>93</v>
      </c>
      <c r="D46" s="16" t="s">
        <v>2</v>
      </c>
      <c r="E46" s="17"/>
      <c r="F46" s="17"/>
      <c r="G46" s="18">
        <f>VLOOKUP(B46,[1]Brokers!$B$9:$Z$71,7,0)</f>
        <v>4660885.0999999996</v>
      </c>
      <c r="H46" s="18">
        <f>VLOOKUP(B46,[1]Brokers!$B$9:$AB$66,24,0)</f>
        <v>0</v>
      </c>
      <c r="I46" s="18">
        <f>VLOOKUP(B46,[1]Brokers!$B$9:$M$66,12,0)</f>
        <v>0</v>
      </c>
      <c r="J46" s="18">
        <f>VLOOKUP(B46,[1]Brokers!$B$9:$R$66,17,0)</f>
        <v>0</v>
      </c>
      <c r="K46" s="18">
        <f>VLOOKUP(B46,[1]Brokers!$B$9:$T$66,19,0)</f>
        <v>0</v>
      </c>
      <c r="L46" s="19">
        <f t="shared" si="0"/>
        <v>4660885.0999999996</v>
      </c>
      <c r="M46" s="20">
        <f>VLOOKUP(B46,[2]Sheet6!$B$9:$AB$66,27,0)</f>
        <v>66292793.600000001</v>
      </c>
      <c r="N46" s="21">
        <f>M46/$M$74</f>
        <v>1.1225542094409124E-4</v>
      </c>
      <c r="O46" s="20"/>
    </row>
    <row r="47" spans="1:15" x14ac:dyDescent="0.25">
      <c r="A47" s="13">
        <v>32</v>
      </c>
      <c r="B47" s="14" t="s">
        <v>37</v>
      </c>
      <c r="C47" s="15" t="s">
        <v>100</v>
      </c>
      <c r="D47" s="16" t="s">
        <v>2</v>
      </c>
      <c r="E47" s="17"/>
      <c r="F47" s="17"/>
      <c r="G47" s="18">
        <f>VLOOKUP(B47,[1]Brokers!$B$9:$Z$71,7,0)</f>
        <v>0</v>
      </c>
      <c r="H47" s="18">
        <f>VLOOKUP(B47,[1]Brokers!$B$9:$AB$66,24,0)</f>
        <v>0</v>
      </c>
      <c r="I47" s="18">
        <f>VLOOKUP(B47,[1]Brokers!$B$9:$M$66,12,0)</f>
        <v>0</v>
      </c>
      <c r="J47" s="18">
        <f>VLOOKUP(B47,[1]Brokers!$B$9:$R$66,17,0)</f>
        <v>0</v>
      </c>
      <c r="K47" s="18">
        <f>VLOOKUP(B47,[1]Brokers!$B$9:$T$66,19,0)</f>
        <v>29936984</v>
      </c>
      <c r="L47" s="19">
        <f>G47+H47+I47+J47+K47</f>
        <v>29936984</v>
      </c>
      <c r="M47" s="20">
        <f>VLOOKUP(B47,[2]Sheet6!$B$9:$AB$66,27,0)</f>
        <v>51465004</v>
      </c>
      <c r="N47" s="21">
        <f>M47/$M$74</f>
        <v>8.7147114704023268E-5</v>
      </c>
      <c r="O47" s="20"/>
    </row>
    <row r="48" spans="1:15" x14ac:dyDescent="0.25">
      <c r="A48" s="13">
        <v>33</v>
      </c>
      <c r="B48" s="14" t="s">
        <v>31</v>
      </c>
      <c r="C48" s="15" t="s">
        <v>94</v>
      </c>
      <c r="D48" s="16" t="s">
        <v>2</v>
      </c>
      <c r="E48" s="17" t="s">
        <v>2</v>
      </c>
      <c r="F48" s="17"/>
      <c r="G48" s="18">
        <f>VLOOKUP(B48,[1]Brokers!$B$9:$Z$71,7,0)</f>
        <v>0</v>
      </c>
      <c r="H48" s="18">
        <f>VLOOKUP(B48,[1]Brokers!$B$9:$AB$66,24,0)</f>
        <v>0</v>
      </c>
      <c r="I48" s="18">
        <f>VLOOKUP(B48,[1]Brokers!$B$9:$M$66,12,0)</f>
        <v>0</v>
      </c>
      <c r="J48" s="18">
        <f>VLOOKUP(B48,[1]Brokers!$B$9:$R$66,17,0)</f>
        <v>0</v>
      </c>
      <c r="K48" s="18">
        <f>VLOOKUP(B48,[1]Brokers!$B$9:$T$66,19,0)</f>
        <v>0</v>
      </c>
      <c r="L48" s="19">
        <f t="shared" si="0"/>
        <v>0</v>
      </c>
      <c r="M48" s="20">
        <f>VLOOKUP(B48,[2]Sheet6!$B$9:$AB$66,27,0)</f>
        <v>48131000</v>
      </c>
      <c r="N48" s="21">
        <f>M48/$M$74</f>
        <v>8.1501553518179931E-5</v>
      </c>
      <c r="O48" s="20"/>
    </row>
    <row r="49" spans="1:16" x14ac:dyDescent="0.25">
      <c r="A49" s="13">
        <v>34</v>
      </c>
      <c r="B49" s="14" t="s">
        <v>38</v>
      </c>
      <c r="C49" s="15" t="s">
        <v>38</v>
      </c>
      <c r="D49" s="16" t="s">
        <v>2</v>
      </c>
      <c r="E49" s="17" t="s">
        <v>2</v>
      </c>
      <c r="F49" s="17"/>
      <c r="G49" s="18">
        <f>VLOOKUP(B49,[1]Brokers!$B$9:$Z$71,7,0)</f>
        <v>27943704</v>
      </c>
      <c r="H49" s="18">
        <f>VLOOKUP(B49,[1]Brokers!$B$9:$AB$66,24,0)</f>
        <v>0</v>
      </c>
      <c r="I49" s="18">
        <f>VLOOKUP(B49,[1]Brokers!$B$9:$M$66,12,0)</f>
        <v>0</v>
      </c>
      <c r="J49" s="18">
        <f>VLOOKUP(B49,[1]Brokers!$B$9:$R$66,17,0)</f>
        <v>0</v>
      </c>
      <c r="K49" s="18">
        <f>VLOOKUP(B49,[1]Brokers!$B$9:$T$66,19,0)</f>
        <v>0</v>
      </c>
      <c r="L49" s="19">
        <f>G49+H49+I49+J49+K49</f>
        <v>27943704</v>
      </c>
      <c r="M49" s="20">
        <f>VLOOKUP(B49,[2]Sheet6!$B$9:$AB$66,27,0)</f>
        <v>40405121</v>
      </c>
      <c r="N49" s="21">
        <f>M49/$M$74</f>
        <v>6.8419108923355751E-5</v>
      </c>
      <c r="O49" s="20"/>
    </row>
    <row r="50" spans="1:16" s="25" customFormat="1" x14ac:dyDescent="0.25">
      <c r="A50" s="13">
        <v>35</v>
      </c>
      <c r="B50" s="14" t="s">
        <v>33</v>
      </c>
      <c r="C50" s="15" t="s">
        <v>96</v>
      </c>
      <c r="D50" s="16" t="s">
        <v>2</v>
      </c>
      <c r="E50" s="17"/>
      <c r="F50" s="17"/>
      <c r="G50" s="18">
        <f>VLOOKUP(B50,[1]Brokers!$B$9:$Z$71,7,0)</f>
        <v>2544603</v>
      </c>
      <c r="H50" s="18">
        <f>VLOOKUP(B50,[1]Brokers!$B$9:$AB$66,24,0)</f>
        <v>0</v>
      </c>
      <c r="I50" s="18">
        <f>VLOOKUP(B50,[1]Brokers!$B$9:$M$66,12,0)</f>
        <v>0</v>
      </c>
      <c r="J50" s="18">
        <f>VLOOKUP(B50,[1]Brokers!$B$9:$R$66,17,0)</f>
        <v>0</v>
      </c>
      <c r="K50" s="18">
        <f>VLOOKUP(B50,[1]Brokers!$B$9:$T$66,19,0)</f>
        <v>0</v>
      </c>
      <c r="L50" s="19">
        <f t="shared" si="0"/>
        <v>2544603</v>
      </c>
      <c r="M50" s="20">
        <f>VLOOKUP(B50,[2]Sheet6!$B$9:$AB$66,27,0)</f>
        <v>33786803</v>
      </c>
      <c r="N50" s="21">
        <f>M50/$M$74</f>
        <v>5.7212128003006422E-5</v>
      </c>
      <c r="O50" s="20"/>
      <c r="P50" s="24"/>
    </row>
    <row r="51" spans="1:16" x14ac:dyDescent="0.25">
      <c r="A51" s="13">
        <v>36</v>
      </c>
      <c r="B51" s="14" t="s">
        <v>34</v>
      </c>
      <c r="C51" s="15" t="s">
        <v>97</v>
      </c>
      <c r="D51" s="16" t="s">
        <v>2</v>
      </c>
      <c r="E51" s="17"/>
      <c r="F51" s="17"/>
      <c r="G51" s="18">
        <f>VLOOKUP(B51,[1]Brokers!$B$9:$Z$71,7,0)</f>
        <v>0</v>
      </c>
      <c r="H51" s="18">
        <f>VLOOKUP(B51,[1]Brokers!$B$9:$AB$66,24,0)</f>
        <v>0</v>
      </c>
      <c r="I51" s="18">
        <f>VLOOKUP(B51,[1]Brokers!$B$9:$M$66,12,0)</f>
        <v>0</v>
      </c>
      <c r="J51" s="18">
        <f>VLOOKUP(B51,[1]Brokers!$B$9:$R$66,17,0)</f>
        <v>0</v>
      </c>
      <c r="K51" s="18">
        <f>VLOOKUP(B51,[1]Brokers!$B$9:$T$66,19,0)</f>
        <v>0</v>
      </c>
      <c r="L51" s="19">
        <f t="shared" si="0"/>
        <v>0</v>
      </c>
      <c r="M51" s="20">
        <f>VLOOKUP(B51,[2]Sheet6!$B$9:$AB$66,27,0)</f>
        <v>28489344</v>
      </c>
      <c r="N51" s="21">
        <f>M51/$M$74</f>
        <v>4.8241794159976693E-5</v>
      </c>
      <c r="O51" s="20"/>
    </row>
    <row r="52" spans="1:16" x14ac:dyDescent="0.25">
      <c r="A52" s="13">
        <v>37</v>
      </c>
      <c r="B52" s="14" t="s">
        <v>36</v>
      </c>
      <c r="C52" s="15" t="s">
        <v>99</v>
      </c>
      <c r="D52" s="16" t="s">
        <v>2</v>
      </c>
      <c r="E52" s="17"/>
      <c r="F52" s="17"/>
      <c r="G52" s="18">
        <f>VLOOKUP(B52,[1]Brokers!$B$9:$Z$71,7,0)</f>
        <v>0</v>
      </c>
      <c r="H52" s="18">
        <f>VLOOKUP(B52,[1]Brokers!$B$9:$AB$66,24,0)</f>
        <v>0</v>
      </c>
      <c r="I52" s="18">
        <f>VLOOKUP(B52,[1]Brokers!$B$9:$M$66,12,0)</f>
        <v>0</v>
      </c>
      <c r="J52" s="18">
        <f>VLOOKUP(B52,[1]Brokers!$B$9:$R$66,17,0)</f>
        <v>0</v>
      </c>
      <c r="K52" s="18">
        <f>VLOOKUP(B52,[1]Brokers!$B$9:$T$66,19,0)</f>
        <v>0</v>
      </c>
      <c r="L52" s="19">
        <f t="shared" si="0"/>
        <v>0</v>
      </c>
      <c r="M52" s="20">
        <f>VLOOKUP(B52,[2]Sheet6!$B$9:$AB$66,27,0)</f>
        <v>26159358</v>
      </c>
      <c r="N52" s="21">
        <f>M52/$M$74</f>
        <v>4.4296364422892278E-5</v>
      </c>
      <c r="O52" s="20"/>
    </row>
    <row r="53" spans="1:16" x14ac:dyDescent="0.25">
      <c r="A53" s="13">
        <v>38</v>
      </c>
      <c r="B53" s="14" t="s">
        <v>39</v>
      </c>
      <c r="C53" s="15" t="s">
        <v>101</v>
      </c>
      <c r="D53" s="16" t="s">
        <v>2</v>
      </c>
      <c r="E53" s="17"/>
      <c r="F53" s="17"/>
      <c r="G53" s="18">
        <f>VLOOKUP(B53,[1]Brokers!$B$9:$Z$71,7,0)</f>
        <v>1395838</v>
      </c>
      <c r="H53" s="18">
        <f>VLOOKUP(B53,[1]Brokers!$B$9:$AB$66,24,0)</f>
        <v>0</v>
      </c>
      <c r="I53" s="18">
        <f>VLOOKUP(B53,[1]Brokers!$B$9:$M$66,12,0)</f>
        <v>0</v>
      </c>
      <c r="J53" s="18">
        <f>VLOOKUP(B53,[1]Brokers!$B$9:$R$66,17,0)</f>
        <v>0</v>
      </c>
      <c r="K53" s="18">
        <f>VLOOKUP(B53,[1]Brokers!$B$9:$T$66,19,0)</f>
        <v>0</v>
      </c>
      <c r="L53" s="19">
        <f>G53+H53+I53+J53+K53</f>
        <v>1395838</v>
      </c>
      <c r="M53" s="20">
        <f>VLOOKUP(B53,[2]Sheet6!$B$9:$AB$66,27,0)</f>
        <v>17738255.5</v>
      </c>
      <c r="N53" s="21">
        <f>M53/$M$74</f>
        <v>3.0036678646867911E-5</v>
      </c>
      <c r="O53" s="20"/>
    </row>
    <row r="54" spans="1:16" x14ac:dyDescent="0.25">
      <c r="A54" s="13">
        <v>39</v>
      </c>
      <c r="B54" s="14" t="s">
        <v>44</v>
      </c>
      <c r="C54" s="15" t="s">
        <v>44</v>
      </c>
      <c r="D54" s="16" t="s">
        <v>2</v>
      </c>
      <c r="E54" s="17"/>
      <c r="F54" s="17"/>
      <c r="G54" s="18">
        <f>VLOOKUP(B54,[1]Brokers!$B$9:$Z$71,7,0)</f>
        <v>1080000</v>
      </c>
      <c r="H54" s="18">
        <f>VLOOKUP(B54,[1]Brokers!$B$9:$AB$66,24,0)</f>
        <v>0</v>
      </c>
      <c r="I54" s="18">
        <f>VLOOKUP(B54,[1]Brokers!$B$9:$M$66,12,0)</f>
        <v>0</v>
      </c>
      <c r="J54" s="18">
        <f>VLOOKUP(B54,[1]Brokers!$B$9:$R$66,17,0)</f>
        <v>0</v>
      </c>
      <c r="K54" s="18">
        <f>VLOOKUP(B54,[1]Brokers!$B$9:$T$66,19,0)</f>
        <v>0</v>
      </c>
      <c r="L54" s="19">
        <f>G54+H54+I54+J54+K54</f>
        <v>1080000</v>
      </c>
      <c r="M54" s="20">
        <f>VLOOKUP(B54,[2]Sheet6!$B$9:$AB$66,27,0)</f>
        <v>5444500</v>
      </c>
      <c r="N54" s="21">
        <f>M54/$M$74</f>
        <v>9.2193224352232586E-6</v>
      </c>
      <c r="O54" s="20"/>
    </row>
    <row r="55" spans="1:16" x14ac:dyDescent="0.25">
      <c r="A55" s="13">
        <v>40</v>
      </c>
      <c r="B55" s="14" t="s">
        <v>41</v>
      </c>
      <c r="C55" s="15" t="s">
        <v>103</v>
      </c>
      <c r="D55" s="16" t="s">
        <v>2</v>
      </c>
      <c r="E55" s="17"/>
      <c r="F55" s="17"/>
      <c r="G55" s="18">
        <f>VLOOKUP(B55,[1]Brokers!$B$9:$Z$71,7,0)</f>
        <v>2282810</v>
      </c>
      <c r="H55" s="18">
        <f>VLOOKUP(B55,[1]Brokers!$B$9:$AB$66,24,0)</f>
        <v>0</v>
      </c>
      <c r="I55" s="18">
        <f>VLOOKUP(B55,[1]Brokers!$B$9:$M$66,12,0)</f>
        <v>0</v>
      </c>
      <c r="J55" s="18">
        <f>VLOOKUP(B55,[1]Brokers!$B$9:$R$66,17,0)</f>
        <v>0</v>
      </c>
      <c r="K55" s="18">
        <f>VLOOKUP(B55,[1]Brokers!$B$9:$T$66,19,0)</f>
        <v>0</v>
      </c>
      <c r="L55" s="19">
        <f>G55+H55+I55+J55+K55</f>
        <v>2282810</v>
      </c>
      <c r="M55" s="20">
        <f>VLOOKUP(B55,[2]Sheet6!$B$9:$AB$66,27,0)</f>
        <v>4676406.8</v>
      </c>
      <c r="N55" s="21">
        <f>M55/$M$74</f>
        <v>7.9186889755662784E-6</v>
      </c>
      <c r="O55" s="20"/>
    </row>
    <row r="56" spans="1:16" x14ac:dyDescent="0.25">
      <c r="A56" s="13">
        <v>41</v>
      </c>
      <c r="B56" s="14" t="s">
        <v>40</v>
      </c>
      <c r="C56" s="15" t="s">
        <v>102</v>
      </c>
      <c r="D56" s="16" t="s">
        <v>2</v>
      </c>
      <c r="E56" s="17"/>
      <c r="F56" s="17"/>
      <c r="G56" s="18">
        <f>VLOOKUP(B56,[1]Brokers!$B$9:$Z$71,7,0)</f>
        <v>0</v>
      </c>
      <c r="H56" s="18">
        <f>VLOOKUP(B56,[1]Brokers!$B$9:$AB$66,24,0)</f>
        <v>0</v>
      </c>
      <c r="I56" s="18">
        <f>VLOOKUP(B56,[1]Brokers!$B$9:$M$66,12,0)</f>
        <v>0</v>
      </c>
      <c r="J56" s="18">
        <f>VLOOKUP(B56,[1]Brokers!$B$9:$R$66,17,0)</f>
        <v>0</v>
      </c>
      <c r="K56" s="18">
        <f>VLOOKUP(B56,[1]Brokers!$B$9:$T$66,19,0)</f>
        <v>0</v>
      </c>
      <c r="L56" s="19">
        <f t="shared" si="0"/>
        <v>0</v>
      </c>
      <c r="M56" s="20">
        <f>VLOOKUP(B56,[2]Sheet6!$B$9:$AB$66,27,0)</f>
        <v>3528759</v>
      </c>
      <c r="N56" s="21">
        <f>M56/$M$74</f>
        <v>5.9753452139215699E-6</v>
      </c>
      <c r="O56" s="20"/>
    </row>
    <row r="57" spans="1:16" x14ac:dyDescent="0.25">
      <c r="A57" s="13">
        <v>42</v>
      </c>
      <c r="B57" s="14" t="s">
        <v>42</v>
      </c>
      <c r="C57" s="15" t="s">
        <v>104</v>
      </c>
      <c r="D57" s="16" t="s">
        <v>2</v>
      </c>
      <c r="E57" s="17" t="s">
        <v>2</v>
      </c>
      <c r="F57" s="17" t="s">
        <v>2</v>
      </c>
      <c r="G57" s="18">
        <f>VLOOKUP(B57,[1]Brokers!$B$9:$Z$71,7,0)</f>
        <v>0</v>
      </c>
      <c r="H57" s="18">
        <f>VLOOKUP(B57,[1]Brokers!$B$9:$AB$66,24,0)</f>
        <v>0</v>
      </c>
      <c r="I57" s="18">
        <f>VLOOKUP(B57,[1]Brokers!$B$9:$M$66,12,0)</f>
        <v>0</v>
      </c>
      <c r="J57" s="18">
        <f>VLOOKUP(B57,[1]Brokers!$B$9:$R$66,17,0)</f>
        <v>0</v>
      </c>
      <c r="K57" s="18">
        <f>VLOOKUP(B57,[1]Brokers!$B$9:$T$66,19,0)</f>
        <v>0</v>
      </c>
      <c r="L57" s="19">
        <f t="shared" si="0"/>
        <v>0</v>
      </c>
      <c r="M57" s="20">
        <f>VLOOKUP(B57,[2]Sheet6!$B$9:$AB$66,27,0)</f>
        <v>1156040</v>
      </c>
      <c r="N57" s="21">
        <f>M57/$M$74</f>
        <v>1.9575545060180905E-6</v>
      </c>
      <c r="O57" s="20"/>
    </row>
    <row r="58" spans="1:16" x14ac:dyDescent="0.25">
      <c r="A58" s="13">
        <v>43</v>
      </c>
      <c r="B58" s="14" t="s">
        <v>43</v>
      </c>
      <c r="C58" s="15" t="s">
        <v>105</v>
      </c>
      <c r="D58" s="16" t="s">
        <v>2</v>
      </c>
      <c r="E58" s="17" t="s">
        <v>2</v>
      </c>
      <c r="F58" s="17" t="s">
        <v>2</v>
      </c>
      <c r="G58" s="18">
        <f>VLOOKUP(B58,[1]Brokers!$B$9:$Z$71,7,0)</f>
        <v>0</v>
      </c>
      <c r="H58" s="18">
        <f>VLOOKUP(B58,[1]Brokers!$B$9:$AB$66,24,0)</f>
        <v>0</v>
      </c>
      <c r="I58" s="18">
        <f>VLOOKUP(B58,[1]Brokers!$B$9:$M$66,12,0)</f>
        <v>0</v>
      </c>
      <c r="J58" s="18">
        <f>VLOOKUP(B58,[1]Brokers!$B$9:$R$66,17,0)</f>
        <v>0</v>
      </c>
      <c r="K58" s="18">
        <f>VLOOKUP(B58,[1]Brokers!$B$9:$T$66,19,0)</f>
        <v>0</v>
      </c>
      <c r="L58" s="19">
        <f t="shared" si="0"/>
        <v>0</v>
      </c>
      <c r="M58" s="20">
        <f>VLOOKUP(B58,[2]Sheet6!$B$9:$AB$66,27,0)</f>
        <v>0</v>
      </c>
      <c r="N58" s="21">
        <f>M58/$M$74</f>
        <v>0</v>
      </c>
      <c r="O58" s="20"/>
    </row>
    <row r="59" spans="1:16" x14ac:dyDescent="0.25">
      <c r="A59" s="13">
        <v>44</v>
      </c>
      <c r="B59" s="14" t="s">
        <v>45</v>
      </c>
      <c r="C59" s="15" t="s">
        <v>106</v>
      </c>
      <c r="D59" s="16" t="s">
        <v>2</v>
      </c>
      <c r="E59" s="17" t="s">
        <v>2</v>
      </c>
      <c r="F59" s="17" t="s">
        <v>2</v>
      </c>
      <c r="G59" s="18">
        <f>VLOOKUP(B59,[1]Brokers!$B$9:$Z$71,7,0)</f>
        <v>0</v>
      </c>
      <c r="H59" s="18">
        <f>VLOOKUP(B59,[1]Brokers!$B$9:$AB$66,24,0)</f>
        <v>0</v>
      </c>
      <c r="I59" s="18">
        <f>VLOOKUP(B59,[1]Brokers!$B$9:$M$66,12,0)</f>
        <v>0</v>
      </c>
      <c r="J59" s="18">
        <f>VLOOKUP(B59,[1]Brokers!$B$9:$R$66,17,0)</f>
        <v>0</v>
      </c>
      <c r="K59" s="18">
        <f>VLOOKUP(B59,[1]Brokers!$B$9:$T$66,19,0)</f>
        <v>0</v>
      </c>
      <c r="L59" s="19">
        <f t="shared" si="0"/>
        <v>0</v>
      </c>
      <c r="M59" s="20">
        <f>VLOOKUP(B59,[2]Sheet6!$B$9:$AB$66,27,0)</f>
        <v>0</v>
      </c>
      <c r="N59" s="21">
        <f>M59/$M$74</f>
        <v>0</v>
      </c>
      <c r="O59" s="20"/>
    </row>
    <row r="60" spans="1:16" x14ac:dyDescent="0.25">
      <c r="A60" s="13">
        <v>45</v>
      </c>
      <c r="B60" s="14" t="s">
        <v>46</v>
      </c>
      <c r="C60" s="15" t="s">
        <v>107</v>
      </c>
      <c r="D60" s="16" t="s">
        <v>2</v>
      </c>
      <c r="E60" s="17"/>
      <c r="F60" s="17"/>
      <c r="G60" s="18">
        <f>VLOOKUP(B60,[1]Brokers!$B$9:$Z$71,7,0)</f>
        <v>0</v>
      </c>
      <c r="H60" s="18">
        <f>VLOOKUP(B60,[1]Brokers!$B$9:$AB$66,24,0)</f>
        <v>0</v>
      </c>
      <c r="I60" s="18">
        <f>VLOOKUP(B60,[1]Brokers!$B$9:$M$66,12,0)</f>
        <v>0</v>
      </c>
      <c r="J60" s="18">
        <f>VLOOKUP(B60,[1]Brokers!$B$9:$R$66,17,0)</f>
        <v>0</v>
      </c>
      <c r="K60" s="18">
        <f>VLOOKUP(B60,[1]Brokers!$B$9:$T$66,19,0)</f>
        <v>0</v>
      </c>
      <c r="L60" s="19">
        <f t="shared" si="0"/>
        <v>0</v>
      </c>
      <c r="M60" s="20">
        <f>VLOOKUP(B60,[2]Sheet6!$B$9:$AB$66,27,0)</f>
        <v>0</v>
      </c>
      <c r="N60" s="21">
        <f>M60/$M$74</f>
        <v>0</v>
      </c>
      <c r="O60" s="20"/>
    </row>
    <row r="61" spans="1:16" x14ac:dyDescent="0.25">
      <c r="A61" s="13">
        <v>46</v>
      </c>
      <c r="B61" s="14" t="s">
        <v>47</v>
      </c>
      <c r="C61" s="15" t="s">
        <v>108</v>
      </c>
      <c r="D61" s="16" t="s">
        <v>2</v>
      </c>
      <c r="E61" s="17"/>
      <c r="F61" s="17"/>
      <c r="G61" s="18">
        <f>VLOOKUP(B61,[1]Brokers!$B$9:$Z$71,7,0)</f>
        <v>0</v>
      </c>
      <c r="H61" s="18">
        <f>VLOOKUP(B61,[1]Brokers!$B$9:$AB$66,24,0)</f>
        <v>0</v>
      </c>
      <c r="I61" s="18">
        <f>VLOOKUP(B61,[1]Brokers!$B$9:$M$66,12,0)</f>
        <v>0</v>
      </c>
      <c r="J61" s="18">
        <f>VLOOKUP(B61,[1]Brokers!$B$9:$R$66,17,0)</f>
        <v>0</v>
      </c>
      <c r="K61" s="18">
        <f>VLOOKUP(B61,[1]Brokers!$B$9:$T$66,19,0)</f>
        <v>0</v>
      </c>
      <c r="L61" s="19">
        <f t="shared" si="0"/>
        <v>0</v>
      </c>
      <c r="M61" s="20">
        <f>VLOOKUP(B61,[2]Sheet6!$B$9:$AB$66,27,0)</f>
        <v>0</v>
      </c>
      <c r="N61" s="21">
        <f>M61/$M$74</f>
        <v>0</v>
      </c>
      <c r="O61" s="20"/>
    </row>
    <row r="62" spans="1:16" x14ac:dyDescent="0.25">
      <c r="A62" s="13">
        <v>47</v>
      </c>
      <c r="B62" s="14" t="s">
        <v>48</v>
      </c>
      <c r="C62" s="15" t="s">
        <v>48</v>
      </c>
      <c r="D62" s="16" t="s">
        <v>2</v>
      </c>
      <c r="E62" s="17"/>
      <c r="F62" s="17"/>
      <c r="G62" s="18">
        <f>VLOOKUP(B62,[1]Brokers!$B$9:$Z$71,7,0)</f>
        <v>0</v>
      </c>
      <c r="H62" s="18">
        <f>VLOOKUP(B62,[1]Brokers!$B$9:$AB$66,24,0)</f>
        <v>0</v>
      </c>
      <c r="I62" s="18">
        <f>VLOOKUP(B62,[1]Brokers!$B$9:$M$66,12,0)</f>
        <v>0</v>
      </c>
      <c r="J62" s="18">
        <f>VLOOKUP(B62,[1]Brokers!$B$9:$R$66,17,0)</f>
        <v>0</v>
      </c>
      <c r="K62" s="18">
        <f>VLOOKUP(B62,[1]Brokers!$B$9:$T$66,19,0)</f>
        <v>0</v>
      </c>
      <c r="L62" s="19">
        <f t="shared" si="0"/>
        <v>0</v>
      </c>
      <c r="M62" s="20">
        <f>VLOOKUP(B62,[2]Sheet6!$B$9:$AB$66,27,0)</f>
        <v>0</v>
      </c>
      <c r="N62" s="21">
        <f>M62/$M$74</f>
        <v>0</v>
      </c>
      <c r="O62" s="20"/>
    </row>
    <row r="63" spans="1:16" x14ac:dyDescent="0.25">
      <c r="A63" s="13">
        <v>48</v>
      </c>
      <c r="B63" s="14" t="s">
        <v>49</v>
      </c>
      <c r="C63" s="15" t="s">
        <v>49</v>
      </c>
      <c r="D63" s="16" t="s">
        <v>2</v>
      </c>
      <c r="E63" s="16" t="s">
        <v>2</v>
      </c>
      <c r="F63" s="17"/>
      <c r="G63" s="18">
        <f>VLOOKUP(B63,[1]Brokers!$B$9:$Z$71,7,0)</f>
        <v>0</v>
      </c>
      <c r="H63" s="18">
        <f>VLOOKUP(B63,[1]Brokers!$B$9:$AB$66,24,0)</f>
        <v>0</v>
      </c>
      <c r="I63" s="18">
        <f>VLOOKUP(B63,[1]Brokers!$B$9:$M$66,12,0)</f>
        <v>0</v>
      </c>
      <c r="J63" s="18">
        <f>VLOOKUP(B63,[1]Brokers!$B$9:$R$66,17,0)</f>
        <v>0</v>
      </c>
      <c r="K63" s="18">
        <f>VLOOKUP(B63,[1]Brokers!$B$9:$T$66,19,0)</f>
        <v>0</v>
      </c>
      <c r="L63" s="19">
        <f t="shared" si="0"/>
        <v>0</v>
      </c>
      <c r="M63" s="20">
        <f>VLOOKUP(B63,[2]Sheet6!$B$9:$AB$66,27,0)</f>
        <v>0</v>
      </c>
      <c r="N63" s="21">
        <f>M63/$M$74</f>
        <v>0</v>
      </c>
      <c r="O63" s="20"/>
    </row>
    <row r="64" spans="1:16" x14ac:dyDescent="0.25">
      <c r="A64" s="13">
        <v>49</v>
      </c>
      <c r="B64" s="14" t="s">
        <v>50</v>
      </c>
      <c r="C64" s="15" t="s">
        <v>50</v>
      </c>
      <c r="D64" s="16" t="s">
        <v>2</v>
      </c>
      <c r="E64" s="17"/>
      <c r="F64" s="17"/>
      <c r="G64" s="18">
        <f>VLOOKUP(B64,[1]Brokers!$B$9:$Z$71,7,0)</f>
        <v>0</v>
      </c>
      <c r="H64" s="18">
        <f>VLOOKUP(B64,[1]Brokers!$B$9:$AB$66,24,0)</f>
        <v>0</v>
      </c>
      <c r="I64" s="18">
        <f>VLOOKUP(B64,[1]Brokers!$B$9:$M$66,12,0)</f>
        <v>0</v>
      </c>
      <c r="J64" s="18">
        <f>VLOOKUP(B64,[1]Brokers!$B$9:$R$66,17,0)</f>
        <v>0</v>
      </c>
      <c r="K64" s="18">
        <f>VLOOKUP(B64,[1]Brokers!$B$9:$T$66,19,0)</f>
        <v>0</v>
      </c>
      <c r="L64" s="19">
        <f t="shared" si="0"/>
        <v>0</v>
      </c>
      <c r="M64" s="20">
        <f>VLOOKUP(B64,[2]Sheet6!$B$9:$AB$66,27,0)</f>
        <v>0</v>
      </c>
      <c r="N64" s="21">
        <f>M64/$M$74</f>
        <v>0</v>
      </c>
      <c r="O64" s="20"/>
    </row>
    <row r="65" spans="1:16" x14ac:dyDescent="0.25">
      <c r="A65" s="13">
        <v>50</v>
      </c>
      <c r="B65" s="14" t="s">
        <v>51</v>
      </c>
      <c r="C65" s="15" t="s">
        <v>109</v>
      </c>
      <c r="D65" s="16" t="s">
        <v>2</v>
      </c>
      <c r="E65" s="17"/>
      <c r="F65" s="17"/>
      <c r="G65" s="18">
        <f>VLOOKUP(B65,[1]Brokers!$B$9:$Z$71,7,0)</f>
        <v>0</v>
      </c>
      <c r="H65" s="18">
        <f>VLOOKUP(B65,[1]Brokers!$B$9:$AB$66,24,0)</f>
        <v>0</v>
      </c>
      <c r="I65" s="18">
        <f>VLOOKUP(B65,[1]Brokers!$B$9:$M$66,12,0)</f>
        <v>0</v>
      </c>
      <c r="J65" s="18">
        <f>VLOOKUP(B65,[1]Brokers!$B$9:$R$66,17,0)</f>
        <v>0</v>
      </c>
      <c r="K65" s="18">
        <f>VLOOKUP(B65,[1]Brokers!$B$9:$T$66,19,0)</f>
        <v>0</v>
      </c>
      <c r="L65" s="19">
        <f t="shared" si="0"/>
        <v>0</v>
      </c>
      <c r="M65" s="20">
        <f>VLOOKUP(B65,[2]Sheet6!$B$9:$AB$66,27,0)</f>
        <v>0</v>
      </c>
      <c r="N65" s="21">
        <f>M65/$M$74</f>
        <v>0</v>
      </c>
      <c r="O65" s="20"/>
    </row>
    <row r="66" spans="1:16" x14ac:dyDescent="0.25">
      <c r="A66" s="13">
        <v>51</v>
      </c>
      <c r="B66" s="14" t="s">
        <v>52</v>
      </c>
      <c r="C66" s="15" t="s">
        <v>52</v>
      </c>
      <c r="D66" s="16" t="s">
        <v>2</v>
      </c>
      <c r="E66" s="17"/>
      <c r="F66" s="17"/>
      <c r="G66" s="18">
        <f>VLOOKUP(B66,[1]Brokers!$B$9:$Z$71,7,0)</f>
        <v>0</v>
      </c>
      <c r="H66" s="18">
        <f>VLOOKUP(B66,[1]Brokers!$B$9:$AB$66,24,0)</f>
        <v>0</v>
      </c>
      <c r="I66" s="18">
        <f>VLOOKUP(B66,[1]Brokers!$B$9:$M$66,12,0)</f>
        <v>0</v>
      </c>
      <c r="J66" s="18">
        <f>VLOOKUP(B66,[1]Brokers!$B$9:$R$66,17,0)</f>
        <v>0</v>
      </c>
      <c r="K66" s="18">
        <f>VLOOKUP(B66,[1]Brokers!$B$9:$T$66,19,0)</f>
        <v>0</v>
      </c>
      <c r="L66" s="19">
        <f t="shared" si="0"/>
        <v>0</v>
      </c>
      <c r="M66" s="20">
        <f>VLOOKUP(B66,[2]Sheet6!$B$9:$AB$66,27,0)</f>
        <v>0</v>
      </c>
      <c r="N66" s="21">
        <f>M66/$M$74</f>
        <v>0</v>
      </c>
      <c r="O66" s="20"/>
    </row>
    <row r="67" spans="1:16" x14ac:dyDescent="0.25">
      <c r="A67" s="13">
        <v>52</v>
      </c>
      <c r="B67" s="14" t="s">
        <v>53</v>
      </c>
      <c r="C67" s="15" t="s">
        <v>110</v>
      </c>
      <c r="D67" s="16" t="s">
        <v>2</v>
      </c>
      <c r="E67" s="17"/>
      <c r="F67" s="17"/>
      <c r="G67" s="18">
        <f>VLOOKUP(B67,[1]Brokers!$B$9:$Z$71,7,0)</f>
        <v>0</v>
      </c>
      <c r="H67" s="18">
        <f>VLOOKUP(B67,[1]Brokers!$B$9:$AB$66,24,0)</f>
        <v>0</v>
      </c>
      <c r="I67" s="18">
        <f>VLOOKUP(B67,[1]Brokers!$B$9:$M$66,12,0)</f>
        <v>0</v>
      </c>
      <c r="J67" s="18">
        <f>VLOOKUP(B67,[1]Brokers!$B$9:$R$66,17,0)</f>
        <v>0</v>
      </c>
      <c r="K67" s="18">
        <f>VLOOKUP(B67,[1]Brokers!$B$9:$T$66,19,0)</f>
        <v>0</v>
      </c>
      <c r="L67" s="19">
        <f t="shared" si="0"/>
        <v>0</v>
      </c>
      <c r="M67" s="20">
        <f>VLOOKUP(B67,[2]Sheet6!$B$9:$AB$66,27,0)</f>
        <v>0</v>
      </c>
      <c r="N67" s="21">
        <f>M67/$M$74</f>
        <v>0</v>
      </c>
      <c r="O67" s="20"/>
    </row>
    <row r="68" spans="1:16" x14ac:dyDescent="0.25">
      <c r="A68" s="13">
        <v>53</v>
      </c>
      <c r="B68" s="14" t="s">
        <v>54</v>
      </c>
      <c r="C68" s="15" t="s">
        <v>54</v>
      </c>
      <c r="D68" s="16" t="s">
        <v>2</v>
      </c>
      <c r="E68" s="17"/>
      <c r="F68" s="17"/>
      <c r="G68" s="18">
        <f>VLOOKUP(B68,[1]Brokers!$B$9:$Z$71,7,0)</f>
        <v>0</v>
      </c>
      <c r="H68" s="18">
        <f>VLOOKUP(B68,[1]Brokers!$B$9:$AB$66,24,0)</f>
        <v>0</v>
      </c>
      <c r="I68" s="18">
        <f>VLOOKUP(B68,[1]Brokers!$B$9:$M$66,12,0)</f>
        <v>0</v>
      </c>
      <c r="J68" s="18">
        <f>VLOOKUP(B68,[1]Brokers!$B$9:$R$66,17,0)</f>
        <v>0</v>
      </c>
      <c r="K68" s="18">
        <f>VLOOKUP(B68,[1]Brokers!$B$9:$T$66,19,0)</f>
        <v>0</v>
      </c>
      <c r="L68" s="19">
        <f t="shared" si="0"/>
        <v>0</v>
      </c>
      <c r="M68" s="20">
        <f>VLOOKUP(B68,[2]Sheet6!$B$9:$AB$66,27,0)</f>
        <v>0</v>
      </c>
      <c r="N68" s="21">
        <f>M68/$M$74</f>
        <v>0</v>
      </c>
      <c r="O68" s="20"/>
    </row>
    <row r="69" spans="1:16" x14ac:dyDescent="0.25">
      <c r="A69" s="13">
        <v>54</v>
      </c>
      <c r="B69" s="14" t="s">
        <v>55</v>
      </c>
      <c r="C69" s="15" t="s">
        <v>111</v>
      </c>
      <c r="D69" s="16" t="s">
        <v>2</v>
      </c>
      <c r="E69" s="17"/>
      <c r="F69" s="17"/>
      <c r="G69" s="18">
        <f>VLOOKUP(B69,[1]Brokers!$B$9:$Z$71,7,0)</f>
        <v>0</v>
      </c>
      <c r="H69" s="18">
        <f>VLOOKUP(B69,[1]Brokers!$B$9:$AB$66,24,0)</f>
        <v>0</v>
      </c>
      <c r="I69" s="18">
        <f>VLOOKUP(B69,[1]Brokers!$B$9:$M$66,12,0)</f>
        <v>0</v>
      </c>
      <c r="J69" s="18">
        <f>VLOOKUP(B69,[1]Brokers!$B$9:$R$66,17,0)</f>
        <v>0</v>
      </c>
      <c r="K69" s="18">
        <f>VLOOKUP(B69,[1]Brokers!$B$9:$T$66,19,0)</f>
        <v>0</v>
      </c>
      <c r="L69" s="19">
        <f>G69+H69+I69+J69+K69</f>
        <v>0</v>
      </c>
      <c r="M69" s="20">
        <f>VLOOKUP(B69,[2]Sheet6!$B$9:$AB$66,27,0)</f>
        <v>0</v>
      </c>
      <c r="N69" s="21">
        <f>M69/$M$74</f>
        <v>0</v>
      </c>
      <c r="O69" s="20"/>
    </row>
    <row r="70" spans="1:16" x14ac:dyDescent="0.25">
      <c r="A70" s="13">
        <v>55</v>
      </c>
      <c r="B70" s="14" t="s">
        <v>56</v>
      </c>
      <c r="C70" s="15" t="s">
        <v>112</v>
      </c>
      <c r="D70" s="16" t="s">
        <v>2</v>
      </c>
      <c r="E70" s="17"/>
      <c r="F70" s="17"/>
      <c r="G70" s="18">
        <f>VLOOKUP(B70,[1]Brokers!$B$9:$Z$71,7,0)</f>
        <v>0</v>
      </c>
      <c r="H70" s="18">
        <f>VLOOKUP(B70,[1]Brokers!$B$9:$AB$66,24,0)</f>
        <v>0</v>
      </c>
      <c r="I70" s="18">
        <f>VLOOKUP(B70,[1]Brokers!$B$9:$M$66,12,0)</f>
        <v>0</v>
      </c>
      <c r="J70" s="18">
        <f>VLOOKUP(B70,[1]Brokers!$B$9:$R$66,17,0)</f>
        <v>0</v>
      </c>
      <c r="K70" s="18">
        <f>VLOOKUP(B70,[1]Brokers!$B$9:$T$66,19,0)</f>
        <v>0</v>
      </c>
      <c r="L70" s="19">
        <f t="shared" si="0"/>
        <v>0</v>
      </c>
      <c r="M70" s="20">
        <f>VLOOKUP(B70,[2]Sheet6!$B$9:$AB$66,27,0)</f>
        <v>0</v>
      </c>
      <c r="N70" s="21">
        <f>M70/$M$74</f>
        <v>0</v>
      </c>
      <c r="O70" s="20"/>
    </row>
    <row r="71" spans="1:16" x14ac:dyDescent="0.25">
      <c r="A71" s="13">
        <v>56</v>
      </c>
      <c r="B71" s="14" t="s">
        <v>57</v>
      </c>
      <c r="C71" s="15" t="s">
        <v>113</v>
      </c>
      <c r="D71" s="16" t="s">
        <v>2</v>
      </c>
      <c r="E71" s="17"/>
      <c r="F71" s="17"/>
      <c r="G71" s="18">
        <f>VLOOKUP(B71,[1]Brokers!$B$9:$Z$71,7,0)</f>
        <v>0</v>
      </c>
      <c r="H71" s="18">
        <f>VLOOKUP(B71,[1]Brokers!$B$9:$AB$66,24,0)</f>
        <v>0</v>
      </c>
      <c r="I71" s="18">
        <f>VLOOKUP(B71,[1]Brokers!$B$9:$M$66,12,0)</f>
        <v>0</v>
      </c>
      <c r="J71" s="18">
        <f>VLOOKUP(B71,[1]Brokers!$B$9:$R$66,17,0)</f>
        <v>0</v>
      </c>
      <c r="K71" s="18">
        <f>VLOOKUP(B71,[1]Brokers!$B$9:$T$66,19,0)</f>
        <v>0</v>
      </c>
      <c r="L71" s="19">
        <f t="shared" si="0"/>
        <v>0</v>
      </c>
      <c r="M71" s="20">
        <f>VLOOKUP(B71,[2]Sheet6!$B$9:$AB$66,27,0)</f>
        <v>0</v>
      </c>
      <c r="N71" s="21">
        <f>M71/$M$74</f>
        <v>0</v>
      </c>
      <c r="O71" s="20"/>
      <c r="P71" s="26"/>
    </row>
    <row r="72" spans="1:16" x14ac:dyDescent="0.25">
      <c r="A72" s="13">
        <v>57</v>
      </c>
      <c r="B72" s="14" t="s">
        <v>58</v>
      </c>
      <c r="C72" s="15" t="s">
        <v>114</v>
      </c>
      <c r="D72" s="16" t="s">
        <v>2</v>
      </c>
      <c r="E72" s="17" t="s">
        <v>2</v>
      </c>
      <c r="F72" s="17"/>
      <c r="G72" s="18">
        <f>VLOOKUP(B72,[1]Brokers!$B$9:$Z$71,7,0)</f>
        <v>0</v>
      </c>
      <c r="H72" s="18">
        <f>VLOOKUP(B72,[1]Brokers!$B$9:$AB$66,24,0)</f>
        <v>0</v>
      </c>
      <c r="I72" s="18">
        <f>VLOOKUP(B72,[1]Brokers!$B$9:$M$66,12,0)</f>
        <v>0</v>
      </c>
      <c r="J72" s="18">
        <f>VLOOKUP(B72,[1]Brokers!$B$9:$R$66,17,0)</f>
        <v>0</v>
      </c>
      <c r="K72" s="18">
        <f>VLOOKUP(B72,[1]Brokers!$B$9:$T$66,19,0)</f>
        <v>0</v>
      </c>
      <c r="L72" s="19">
        <f t="shared" si="0"/>
        <v>0</v>
      </c>
      <c r="M72" s="20">
        <f>VLOOKUP(B72,[2]Sheet6!$B$9:$AB$66,27,0)</f>
        <v>0</v>
      </c>
      <c r="N72" s="21">
        <f>M72/$M$74</f>
        <v>0</v>
      </c>
      <c r="O72" s="20"/>
      <c r="P72" s="26"/>
    </row>
    <row r="73" spans="1:16" x14ac:dyDescent="0.25">
      <c r="A73" s="13">
        <v>58</v>
      </c>
      <c r="B73" s="14" t="s">
        <v>59</v>
      </c>
      <c r="C73" s="15" t="s">
        <v>115</v>
      </c>
      <c r="D73" s="16" t="s">
        <v>2</v>
      </c>
      <c r="E73" s="17"/>
      <c r="F73" s="17" t="s">
        <v>2</v>
      </c>
      <c r="G73" s="18">
        <f>VLOOKUP(B73,[1]Brokers!$B$9:$Z$71,7,0)</f>
        <v>0</v>
      </c>
      <c r="H73" s="18">
        <f>VLOOKUP(B73,[1]Brokers!$B$9:$AB$66,24,0)</f>
        <v>0</v>
      </c>
      <c r="I73" s="18">
        <f>VLOOKUP(B73,[1]Brokers!$B$9:$M$66,12,0)</f>
        <v>0</v>
      </c>
      <c r="J73" s="18">
        <f>VLOOKUP(B73,[1]Brokers!$B$9:$R$66,17,0)</f>
        <v>0</v>
      </c>
      <c r="K73" s="18">
        <f>VLOOKUP(B73,[1]Brokers!$B$9:$T$66,19,0)</f>
        <v>0</v>
      </c>
      <c r="L73" s="19">
        <f t="shared" si="0"/>
        <v>0</v>
      </c>
      <c r="M73" s="20">
        <f>VLOOKUP(B73,[2]Sheet6!$B$9:$AB$66,27,0)</f>
        <v>0</v>
      </c>
      <c r="N73" s="21">
        <f>M73/$M$74</f>
        <v>0</v>
      </c>
      <c r="O73" s="20"/>
      <c r="P73" s="26"/>
    </row>
    <row r="74" spans="1:16" ht="16.5" customHeight="1" thickBot="1" x14ac:dyDescent="0.3">
      <c r="A74" s="48" t="s">
        <v>116</v>
      </c>
      <c r="B74" s="49"/>
      <c r="C74" s="50"/>
      <c r="D74" s="27">
        <f>COUNTA(D16:D73)</f>
        <v>58</v>
      </c>
      <c r="E74" s="27">
        <f>COUNTA(E16:E73)</f>
        <v>24</v>
      </c>
      <c r="F74" s="27">
        <f>COUNTA(F16:F73)</f>
        <v>14</v>
      </c>
      <c r="G74" s="28">
        <f>SUM(G16:G73)</f>
        <v>1994852346.3199999</v>
      </c>
      <c r="H74" s="28">
        <f>SUM(H16:H73)</f>
        <v>32063423720</v>
      </c>
      <c r="I74" s="28">
        <f>SUM(I16:I73)</f>
        <v>972599040</v>
      </c>
      <c r="J74" s="28">
        <f>SUM(J16:J73)</f>
        <v>12000000000</v>
      </c>
      <c r="K74" s="28">
        <f>SUM(K16:K73)</f>
        <v>129737990000</v>
      </c>
      <c r="L74" s="28">
        <f>SUM(L16:L73)</f>
        <v>176768865106.32001</v>
      </c>
      <c r="M74" s="28">
        <f>SUM(M16:M73)</f>
        <v>590553160305.88037</v>
      </c>
      <c r="N74" s="37">
        <f>SUM(N16:N73)</f>
        <v>0.99999999999999944</v>
      </c>
      <c r="O74" s="29"/>
      <c r="P74" s="26"/>
    </row>
    <row r="75" spans="1:16" x14ac:dyDescent="0.25">
      <c r="K75" s="30"/>
      <c r="L75" s="31"/>
      <c r="N75" s="30"/>
      <c r="O75" s="29"/>
      <c r="P75" s="26"/>
    </row>
    <row r="76" spans="1:16" ht="27.6" customHeight="1" x14ac:dyDescent="0.25">
      <c r="B76" s="38" t="s">
        <v>117</v>
      </c>
      <c r="C76" s="38"/>
      <c r="D76" s="38"/>
      <c r="E76" s="38"/>
      <c r="F76" s="38"/>
      <c r="H76" s="32"/>
      <c r="K76" s="30"/>
      <c r="L76" s="30"/>
      <c r="O76" s="29"/>
      <c r="P76" s="26"/>
    </row>
    <row r="77" spans="1:16" ht="27.6" customHeight="1" x14ac:dyDescent="0.25">
      <c r="C77" s="39"/>
      <c r="D77" s="39"/>
      <c r="E77" s="39"/>
      <c r="F77" s="39"/>
      <c r="O77" s="29"/>
      <c r="P77" s="26"/>
    </row>
    <row r="78" spans="1:16" x14ac:dyDescent="0.25">
      <c r="O78" s="29"/>
      <c r="P78" s="26"/>
    </row>
    <row r="79" spans="1:16" x14ac:dyDescent="0.25">
      <c r="O79" s="29"/>
      <c r="P79" s="26"/>
    </row>
  </sheetData>
  <mergeCells count="17"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  <mergeCell ref="B76:F76"/>
    <mergeCell ref="C77:F77"/>
    <mergeCell ref="L14:L15"/>
    <mergeCell ref="J14:K14"/>
    <mergeCell ref="M14:M15"/>
  </mergeCells>
  <pageMargins left="0.7" right="0.7" top="0.75" bottom="0.75" header="0.3" footer="0.3"/>
  <pageSetup paperSize="9" scale="4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dcterms:created xsi:type="dcterms:W3CDTF">2017-06-09T07:51:20Z</dcterms:created>
  <dcterms:modified xsi:type="dcterms:W3CDTF">2017-07-16T07:08:25Z</dcterms:modified>
</cp:coreProperties>
</file>