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8_{DEFE6735-BC7B-4DEB-9F79-A7E785F0D6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8" i="1"/>
  <c r="M19" i="1"/>
  <c r="M21" i="1"/>
  <c r="M20" i="1"/>
  <c r="M22" i="1"/>
  <c r="M23" i="1"/>
  <c r="M24" i="1"/>
  <c r="M25" i="1"/>
  <c r="M26" i="1"/>
  <c r="M27" i="1"/>
  <c r="M28" i="1"/>
  <c r="M30" i="1"/>
  <c r="M29" i="1"/>
  <c r="M31" i="1"/>
  <c r="M32" i="1"/>
  <c r="M33" i="1"/>
  <c r="M34" i="1"/>
  <c r="M35" i="1"/>
  <c r="M36" i="1"/>
  <c r="M37" i="1"/>
  <c r="M39" i="1"/>
  <c r="M38" i="1"/>
  <c r="M40" i="1"/>
  <c r="M41" i="1"/>
  <c r="M42" i="1"/>
  <c r="M43" i="1"/>
  <c r="M44" i="1"/>
  <c r="M45" i="1"/>
  <c r="M46" i="1"/>
  <c r="M47" i="1"/>
  <c r="M49" i="1"/>
  <c r="M50" i="1"/>
  <c r="M51" i="1"/>
  <c r="M48" i="1"/>
  <c r="M52" i="1"/>
  <c r="M53" i="1"/>
  <c r="M54" i="1"/>
  <c r="M56" i="1"/>
  <c r="M55" i="1"/>
  <c r="M57" i="1"/>
  <c r="M58" i="1"/>
  <c r="M59" i="1"/>
  <c r="M60" i="1"/>
  <c r="M61" i="1"/>
  <c r="M62" i="1"/>
  <c r="M63" i="1"/>
  <c r="M64" i="1"/>
  <c r="M65" i="1"/>
  <c r="M66" i="1"/>
  <c r="M16" i="1"/>
  <c r="L17" i="1"/>
  <c r="L18" i="1"/>
  <c r="L19" i="1"/>
  <c r="L21" i="1"/>
  <c r="L20" i="1"/>
  <c r="L22" i="1"/>
  <c r="L23" i="1"/>
  <c r="L24" i="1"/>
  <c r="L25" i="1"/>
  <c r="L26" i="1"/>
  <c r="L27" i="1"/>
  <c r="L28" i="1"/>
  <c r="L30" i="1"/>
  <c r="L29" i="1"/>
  <c r="L31" i="1"/>
  <c r="L32" i="1"/>
  <c r="L33" i="1"/>
  <c r="L34" i="1"/>
  <c r="L35" i="1"/>
  <c r="L36" i="1"/>
  <c r="L37" i="1"/>
  <c r="L39" i="1"/>
  <c r="L38" i="1"/>
  <c r="L40" i="1"/>
  <c r="L41" i="1"/>
  <c r="L42" i="1"/>
  <c r="L43" i="1"/>
  <c r="L44" i="1"/>
  <c r="L45" i="1"/>
  <c r="L46" i="1"/>
  <c r="L47" i="1"/>
  <c r="L49" i="1"/>
  <c r="L50" i="1"/>
  <c r="L51" i="1"/>
  <c r="L48" i="1"/>
  <c r="L52" i="1"/>
  <c r="L53" i="1"/>
  <c r="L54" i="1"/>
  <c r="L56" i="1"/>
  <c r="L55" i="1"/>
  <c r="L57" i="1"/>
  <c r="L58" i="1"/>
  <c r="L59" i="1"/>
  <c r="L60" i="1"/>
  <c r="L61" i="1"/>
  <c r="L62" i="1"/>
  <c r="L63" i="1"/>
  <c r="L64" i="1"/>
  <c r="L65" i="1"/>
  <c r="L66" i="1"/>
  <c r="L16" i="1"/>
  <c r="K17" i="1"/>
  <c r="K18" i="1"/>
  <c r="K19" i="1"/>
  <c r="K21" i="1"/>
  <c r="K20" i="1"/>
  <c r="K22" i="1"/>
  <c r="K23" i="1"/>
  <c r="K24" i="1"/>
  <c r="K25" i="1"/>
  <c r="K26" i="1"/>
  <c r="K27" i="1"/>
  <c r="K28" i="1"/>
  <c r="K30" i="1"/>
  <c r="K29" i="1"/>
  <c r="K31" i="1"/>
  <c r="K32" i="1"/>
  <c r="K33" i="1"/>
  <c r="K34" i="1"/>
  <c r="K35" i="1"/>
  <c r="K36" i="1"/>
  <c r="K37" i="1"/>
  <c r="K39" i="1"/>
  <c r="K38" i="1"/>
  <c r="K40" i="1"/>
  <c r="K41" i="1"/>
  <c r="K42" i="1"/>
  <c r="K43" i="1"/>
  <c r="K44" i="1"/>
  <c r="K45" i="1"/>
  <c r="K46" i="1"/>
  <c r="K47" i="1"/>
  <c r="K49" i="1"/>
  <c r="K50" i="1"/>
  <c r="K51" i="1"/>
  <c r="K48" i="1"/>
  <c r="K52" i="1"/>
  <c r="K53" i="1"/>
  <c r="K54" i="1"/>
  <c r="K56" i="1"/>
  <c r="K55" i="1"/>
  <c r="K57" i="1"/>
  <c r="K58" i="1"/>
  <c r="K59" i="1"/>
  <c r="K60" i="1"/>
  <c r="K61" i="1"/>
  <c r="K62" i="1"/>
  <c r="K63" i="1"/>
  <c r="K64" i="1"/>
  <c r="K65" i="1"/>
  <c r="K66" i="1"/>
  <c r="K16" i="1"/>
  <c r="I17" i="1"/>
  <c r="I18" i="1"/>
  <c r="I19" i="1"/>
  <c r="I21" i="1"/>
  <c r="I20" i="1"/>
  <c r="I22" i="1"/>
  <c r="I23" i="1"/>
  <c r="I24" i="1"/>
  <c r="I25" i="1"/>
  <c r="I26" i="1"/>
  <c r="I27" i="1"/>
  <c r="I28" i="1"/>
  <c r="I30" i="1"/>
  <c r="I29" i="1"/>
  <c r="I31" i="1"/>
  <c r="I32" i="1"/>
  <c r="I33" i="1"/>
  <c r="I34" i="1"/>
  <c r="I35" i="1"/>
  <c r="I36" i="1"/>
  <c r="I37" i="1"/>
  <c r="I39" i="1"/>
  <c r="I38" i="1"/>
  <c r="I40" i="1"/>
  <c r="I41" i="1"/>
  <c r="I42" i="1"/>
  <c r="I43" i="1"/>
  <c r="I44" i="1"/>
  <c r="I45" i="1"/>
  <c r="I46" i="1"/>
  <c r="I47" i="1"/>
  <c r="I49" i="1"/>
  <c r="I50" i="1"/>
  <c r="I51" i="1"/>
  <c r="I48" i="1"/>
  <c r="I52" i="1"/>
  <c r="I53" i="1"/>
  <c r="I54" i="1"/>
  <c r="I56" i="1"/>
  <c r="I55" i="1"/>
  <c r="I57" i="1"/>
  <c r="I58" i="1"/>
  <c r="I59" i="1"/>
  <c r="I60" i="1"/>
  <c r="I61" i="1"/>
  <c r="I62" i="1"/>
  <c r="I63" i="1"/>
  <c r="I64" i="1"/>
  <c r="I65" i="1"/>
  <c r="I66" i="1"/>
  <c r="I16" i="1"/>
  <c r="H17" i="1"/>
  <c r="H18" i="1"/>
  <c r="H19" i="1"/>
  <c r="H21" i="1"/>
  <c r="H20" i="1"/>
  <c r="H22" i="1"/>
  <c r="H23" i="1"/>
  <c r="H24" i="1"/>
  <c r="H25" i="1"/>
  <c r="H26" i="1"/>
  <c r="H27" i="1"/>
  <c r="H28" i="1"/>
  <c r="H30" i="1"/>
  <c r="H29" i="1"/>
  <c r="H31" i="1"/>
  <c r="H32" i="1"/>
  <c r="H33" i="1"/>
  <c r="H34" i="1"/>
  <c r="H35" i="1"/>
  <c r="H36" i="1"/>
  <c r="H37" i="1"/>
  <c r="H39" i="1"/>
  <c r="H38" i="1"/>
  <c r="H40" i="1"/>
  <c r="H41" i="1"/>
  <c r="H42" i="1"/>
  <c r="H43" i="1"/>
  <c r="H44" i="1"/>
  <c r="H45" i="1"/>
  <c r="H46" i="1"/>
  <c r="H47" i="1"/>
  <c r="H49" i="1"/>
  <c r="H50" i="1"/>
  <c r="H51" i="1"/>
  <c r="H48" i="1"/>
  <c r="H52" i="1"/>
  <c r="H53" i="1"/>
  <c r="H54" i="1"/>
  <c r="H56" i="1"/>
  <c r="H55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1" i="1"/>
  <c r="G20" i="1"/>
  <c r="G22" i="1"/>
  <c r="G23" i="1"/>
  <c r="G24" i="1"/>
  <c r="G25" i="1"/>
  <c r="G26" i="1"/>
  <c r="G27" i="1"/>
  <c r="G28" i="1"/>
  <c r="G30" i="1"/>
  <c r="G29" i="1"/>
  <c r="G31" i="1"/>
  <c r="G32" i="1"/>
  <c r="G33" i="1"/>
  <c r="G34" i="1"/>
  <c r="G35" i="1"/>
  <c r="G36" i="1"/>
  <c r="G37" i="1"/>
  <c r="G39" i="1"/>
  <c r="G38" i="1"/>
  <c r="G40" i="1"/>
  <c r="G41" i="1"/>
  <c r="G42" i="1"/>
  <c r="G43" i="1"/>
  <c r="G44" i="1"/>
  <c r="G45" i="1"/>
  <c r="G46" i="1"/>
  <c r="G47" i="1"/>
  <c r="G49" i="1"/>
  <c r="G50" i="1"/>
  <c r="G51" i="1"/>
  <c r="G48" i="1"/>
  <c r="G52" i="1"/>
  <c r="G53" i="1"/>
  <c r="G54" i="1"/>
  <c r="G56" i="1"/>
  <c r="G55" i="1"/>
  <c r="G57" i="1"/>
  <c r="G58" i="1"/>
  <c r="G59" i="1"/>
  <c r="G60" i="1"/>
  <c r="G61" i="1"/>
  <c r="G62" i="1"/>
  <c r="G63" i="1"/>
  <c r="G64" i="1"/>
  <c r="G65" i="1"/>
  <c r="G66" i="1"/>
  <c r="G16" i="1"/>
  <c r="J25" i="1" l="1"/>
  <c r="J24" i="1"/>
  <c r="J20" i="1"/>
  <c r="J22" i="1"/>
  <c r="J17" i="1"/>
  <c r="J31" i="1"/>
  <c r="J62" i="1"/>
  <c r="J41" i="1"/>
  <c r="J19" i="1"/>
  <c r="J23" i="1"/>
  <c r="J28" i="1"/>
  <c r="J36" i="1"/>
  <c r="J34" i="1"/>
  <c r="J26" i="1"/>
  <c r="J27" i="1"/>
  <c r="J38" i="1"/>
  <c r="J40" i="1"/>
  <c r="J46" i="1"/>
  <c r="J58" i="1"/>
  <c r="J42" i="1"/>
  <c r="J64" i="1"/>
  <c r="J32" i="1"/>
  <c r="J49" i="1"/>
  <c r="J39" i="1"/>
  <c r="J60" i="1"/>
  <c r="J51" i="1"/>
  <c r="J57" i="1"/>
  <c r="J47" i="1"/>
  <c r="J50" i="1"/>
  <c r="J53" i="1"/>
  <c r="J55" i="1"/>
  <c r="J52" i="1"/>
  <c r="J44" i="1"/>
  <c r="J54" i="1"/>
  <c r="J43" i="1"/>
  <c r="J21" i="1"/>
  <c r="J48" i="1"/>
  <c r="J37" i="1"/>
  <c r="J33" i="1"/>
  <c r="J35" i="1"/>
  <c r="J30" i="1"/>
  <c r="J18" i="1"/>
  <c r="J61" i="1"/>
  <c r="J63" i="1"/>
  <c r="J45" i="1"/>
  <c r="J59" i="1"/>
  <c r="J65" i="1"/>
  <c r="J16" i="1"/>
  <c r="F67" i="1" l="1"/>
  <c r="E67" i="1"/>
  <c r="D67" i="1"/>
  <c r="J67" i="1" l="1"/>
  <c r="J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N57" i="1" l="1"/>
  <c r="N58" i="1"/>
  <c r="N65" i="1"/>
  <c r="N59" i="1"/>
  <c r="N63" i="1"/>
  <c r="N60" i="1"/>
  <c r="N64" i="1"/>
  <c r="N70" i="1"/>
  <c r="N29" i="1"/>
  <c r="N52" i="1"/>
  <c r="N55" i="1"/>
  <c r="N34" i="1"/>
  <c r="N41" i="1"/>
  <c r="N37" i="1"/>
  <c r="N32" i="1"/>
  <c r="N54" i="1"/>
  <c r="N45" i="1"/>
  <c r="N18" i="1"/>
  <c r="N16" i="1"/>
  <c r="N25" i="1"/>
  <c r="N22" i="1"/>
  <c r="N23" i="1"/>
  <c r="N44" i="1"/>
  <c r="N21" i="1"/>
  <c r="N50" i="1"/>
  <c r="N36" i="1"/>
  <c r="N56" i="1"/>
  <c r="N49" i="1"/>
  <c r="N17" i="1"/>
  <c r="N31" i="1"/>
  <c r="N47" i="1"/>
  <c r="N26" i="1"/>
  <c r="N35" i="1"/>
  <c r="N48" i="1"/>
  <c r="N53" i="1"/>
  <c r="N51" i="1"/>
  <c r="N30" i="1"/>
  <c r="N20" i="1"/>
  <c r="N24" i="1"/>
  <c r="N61" i="1"/>
  <c r="N33" i="1"/>
  <c r="N43" i="1"/>
  <c r="N40" i="1"/>
  <c r="N27" i="1"/>
  <c r="N42" i="1"/>
  <c r="N19" i="1"/>
  <c r="N39" i="1"/>
  <c r="N28" i="1"/>
  <c r="N38" i="1"/>
  <c r="N46" i="1"/>
  <c r="N67" i="1" l="1"/>
</calcChain>
</file>

<file path=xl/sharedStrings.xml><?xml version="1.0" encoding="utf-8"?>
<sst xmlns="http://schemas.openxmlformats.org/spreadsheetml/2006/main" count="213" uniqueCount="124">
  <si>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</si>
  <si>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</si>
  <si>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</si>
  <si>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</si>
  <si>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</si>
  <si>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</si>
  <si>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</si>
  <si>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</si>
  <si>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</si>
  <si>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</si>
  <si>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</si>
  <si>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</si>
  <si>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</si>
  <si>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</si>
  <si>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</si>
  <si>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</si>
  <si>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</si>
  <si>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</si>
  <si>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</si>
  <si>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</si>
  <si>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</si>
  <si>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</si>
  <si>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</si>
  <si>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</si>
  <si>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</si>
  <si>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</si>
  <si>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</si>
  <si>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</si>
  <si>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</si>
  <si>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</si>
  <si>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</si>
  <si>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</si>
  <si>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</si>
  <si>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</si>
  <si>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</si>
  <si>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</si>
  <si>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</si>
  <si>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</si>
  <si>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</si>
  <si>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</si>
  <si>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</si>
  <si>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</si>
  <si>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</si>
  <si>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</si>
  <si>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</si>
  <si>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</si>
  <si>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</si>
  <si>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</si>
  <si>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</si>
  <si>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</si>
  <si>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</si>
  <si>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</si>
  <si>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</si>
  <si>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</si>
  <si>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</si>
  <si>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</si>
  <si>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</si>
  <si>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</si>
  <si>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</si>
  <si>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</si>
  <si>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</si>
  <si>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</si>
  <si>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</si>
  <si>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</si>
  <si>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</si>
  <si>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</si>
  <si>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</si>
  <si>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</si>
  <si>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</si>
  <si>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</si>
  <si>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</si>
  <si>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</si>
  <si>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</si>
  <si>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</si>
  <si>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</si>
  <si>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</si>
  <si>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</si>
  <si>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</si>
  <si>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</si>
  <si>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</si>
  <si>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</si>
  <si>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</si>
  <si>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</si>
  <si>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</si>
  <si>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</si>
  <si>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</si>
  <si>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</si>
  <si>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</si>
  <si>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</si>
  <si>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</si>
  <si>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</si>
  <si>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</si>
  <si>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</si>
  <si>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</si>
  <si>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</si>
  <si>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</si>
  <si>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</si>
  <si>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</si>
  <si>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</si>
  <si>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</si>
  <si>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</si>
  <si>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</si>
  <si>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</si>
  <si>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</si>
  <si>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</si>
  <si>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</si>
  <si>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</si>
  <si>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</si>
  <si>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</si>
  <si>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</si>
  <si>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</si>
  <si>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</si>
  <si>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</si>
  <si>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</si>
  <si>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</si>
  <si>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</si>
  <si>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</si>
  <si>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MAZAALAI CAPITAL PARTNERS</t>
  </si>
  <si>
    <t>SG INVESTMENT AND SECURITIES</t>
  </si>
  <si>
    <t>NETSEC</t>
  </si>
  <si>
    <t>As of Desember 31, 2023</t>
  </si>
  <si>
    <t>Trading value of Desember</t>
  </si>
  <si>
    <t xml:space="preserve"> Innovation investment</t>
  </si>
  <si>
    <t>Greenbond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</si>
</sst>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30">
                  <c:v>0</c:v>
                </c:pt>
                <c:pt idx="38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6">
                  <c:v>0</c:v>
                </c:pt>
                <c:pt idx="30">
                  <c:v>0</c:v>
                </c:pt>
                <c:pt idx="38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1718117234.8000002</c:v>
                </c:pt>
                <c:pt idx="1">
                  <c:v>3478846638.8199997</c:v>
                </c:pt>
                <c:pt idx="2">
                  <c:v>2853333587.8400002</c:v>
                </c:pt>
                <c:pt idx="3">
                  <c:v>5855213792.5200005</c:v>
                </c:pt>
                <c:pt idx="4">
                  <c:v>19970768319.23</c:v>
                </c:pt>
                <c:pt idx="5">
                  <c:v>3049708563.7200003</c:v>
                </c:pt>
                <c:pt idx="6">
                  <c:v>92814946.840000004</c:v>
                </c:pt>
                <c:pt idx="7">
                  <c:v>462842637.61000001</c:v>
                </c:pt>
                <c:pt idx="8">
                  <c:v>384627609.81</c:v>
                </c:pt>
                <c:pt idx="9">
                  <c:v>7819520401.46</c:v>
                </c:pt>
                <c:pt idx="10">
                  <c:v>594415313.91999996</c:v>
                </c:pt>
                <c:pt idx="11">
                  <c:v>85402850.599999994</c:v>
                </c:pt>
                <c:pt idx="12">
                  <c:v>435729391.83999997</c:v>
                </c:pt>
                <c:pt idx="13">
                  <c:v>922814179.08000004</c:v>
                </c:pt>
                <c:pt idx="14">
                  <c:v>32623337.419999998</c:v>
                </c:pt>
                <c:pt idx="15">
                  <c:v>552467870.88999999</c:v>
                </c:pt>
                <c:pt idx="16">
                  <c:v>108367101.64</c:v>
                </c:pt>
                <c:pt idx="17">
                  <c:v>5364549.5</c:v>
                </c:pt>
                <c:pt idx="18">
                  <c:v>342199433</c:v>
                </c:pt>
                <c:pt idx="19">
                  <c:v>11679588.75</c:v>
                </c:pt>
                <c:pt idx="20">
                  <c:v>17397396.66</c:v>
                </c:pt>
                <c:pt idx="21">
                  <c:v>0</c:v>
                </c:pt>
                <c:pt idx="22">
                  <c:v>22129291.5</c:v>
                </c:pt>
                <c:pt idx="23">
                  <c:v>13032835.24</c:v>
                </c:pt>
                <c:pt idx="24">
                  <c:v>32844615.580000002</c:v>
                </c:pt>
                <c:pt idx="25">
                  <c:v>31459017.18</c:v>
                </c:pt>
                <c:pt idx="26">
                  <c:v>940625.05</c:v>
                </c:pt>
                <c:pt idx="27">
                  <c:v>4783558.84</c:v>
                </c:pt>
                <c:pt idx="28">
                  <c:v>3220000</c:v>
                </c:pt>
                <c:pt idx="29">
                  <c:v>28374.49</c:v>
                </c:pt>
                <c:pt idx="30">
                  <c:v>212283.55</c:v>
                </c:pt>
                <c:pt idx="31">
                  <c:v>6547779</c:v>
                </c:pt>
                <c:pt idx="32">
                  <c:v>51986354</c:v>
                </c:pt>
                <c:pt idx="33">
                  <c:v>3538572.7</c:v>
                </c:pt>
                <c:pt idx="34">
                  <c:v>0</c:v>
                </c:pt>
                <c:pt idx="35">
                  <c:v>5999520</c:v>
                </c:pt>
                <c:pt idx="36">
                  <c:v>15238785.6</c:v>
                </c:pt>
                <c:pt idx="37">
                  <c:v>0</c:v>
                </c:pt>
                <c:pt idx="38">
                  <c:v>6320952.4299999997</c:v>
                </c:pt>
                <c:pt idx="39">
                  <c:v>11651509</c:v>
                </c:pt>
                <c:pt idx="40">
                  <c:v>0</c:v>
                </c:pt>
                <c:pt idx="41">
                  <c:v>8513828.4700000007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203300000</c:v>
                </c:pt>
                <c:pt idx="1">
                  <c:v>16031120</c:v>
                </c:pt>
                <c:pt idx="2">
                  <c:v>413880480</c:v>
                </c:pt>
                <c:pt idx="3">
                  <c:v>1810432000</c:v>
                </c:pt>
                <c:pt idx="4">
                  <c:v>1190848500</c:v>
                </c:pt>
                <c:pt idx="5">
                  <c:v>9898696000</c:v>
                </c:pt>
                <c:pt idx="6">
                  <c:v>0</c:v>
                </c:pt>
                <c:pt idx="7">
                  <c:v>12672000</c:v>
                </c:pt>
                <c:pt idx="8">
                  <c:v>1100000</c:v>
                </c:pt>
                <c:pt idx="9">
                  <c:v>390350000</c:v>
                </c:pt>
                <c:pt idx="10">
                  <c:v>50000000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58029620</c:v>
                </c:pt>
                <c:pt idx="16">
                  <c:v>0</c:v>
                </c:pt>
                <c:pt idx="17">
                  <c:v>0</c:v>
                </c:pt>
                <c:pt idx="18">
                  <c:v>1900000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35896722659.800003</c:v>
                </c:pt>
                <c:pt idx="1">
                  <c:v>3700698758.8199997</c:v>
                </c:pt>
                <c:pt idx="2">
                  <c:v>3293637717.8400002</c:v>
                </c:pt>
                <c:pt idx="3">
                  <c:v>7736323917.5200005</c:v>
                </c:pt>
                <c:pt idx="4">
                  <c:v>27243721419.23</c:v>
                </c:pt>
                <c:pt idx="5">
                  <c:v>12950543413.720001</c:v>
                </c:pt>
                <c:pt idx="6">
                  <c:v>94905871.840000004</c:v>
                </c:pt>
                <c:pt idx="7">
                  <c:v>480650362.61000001</c:v>
                </c:pt>
                <c:pt idx="8">
                  <c:v>9912809484.8099995</c:v>
                </c:pt>
                <c:pt idx="9">
                  <c:v>8507226851.46</c:v>
                </c:pt>
                <c:pt idx="10">
                  <c:v>763146913.91999996</c:v>
                </c:pt>
                <c:pt idx="11">
                  <c:v>95078750.599999994</c:v>
                </c:pt>
                <c:pt idx="12">
                  <c:v>438529391.83999997</c:v>
                </c:pt>
                <c:pt idx="13">
                  <c:v>943222354.08000004</c:v>
                </c:pt>
                <c:pt idx="14">
                  <c:v>32623337.419999998</c:v>
                </c:pt>
                <c:pt idx="15">
                  <c:v>629784940.88999999</c:v>
                </c:pt>
                <c:pt idx="16">
                  <c:v>114169401.64</c:v>
                </c:pt>
                <c:pt idx="17">
                  <c:v>6058899.5</c:v>
                </c:pt>
                <c:pt idx="18">
                  <c:v>559187058</c:v>
                </c:pt>
                <c:pt idx="19">
                  <c:v>11679588.75</c:v>
                </c:pt>
                <c:pt idx="20">
                  <c:v>18038871.66</c:v>
                </c:pt>
                <c:pt idx="21">
                  <c:v>0</c:v>
                </c:pt>
                <c:pt idx="22">
                  <c:v>58129291.5</c:v>
                </c:pt>
                <c:pt idx="23">
                  <c:v>13032835.24</c:v>
                </c:pt>
                <c:pt idx="24">
                  <c:v>33118215.580000002</c:v>
                </c:pt>
                <c:pt idx="25">
                  <c:v>31670067.18</c:v>
                </c:pt>
                <c:pt idx="26">
                  <c:v>16511075.050000001</c:v>
                </c:pt>
                <c:pt idx="27">
                  <c:v>4783558.84</c:v>
                </c:pt>
                <c:pt idx="28">
                  <c:v>3220000</c:v>
                </c:pt>
                <c:pt idx="29">
                  <c:v>297249.49</c:v>
                </c:pt>
                <c:pt idx="30">
                  <c:v>212283.55</c:v>
                </c:pt>
                <c:pt idx="31">
                  <c:v>6547779</c:v>
                </c:pt>
                <c:pt idx="32">
                  <c:v>52301354</c:v>
                </c:pt>
                <c:pt idx="33">
                  <c:v>3538572.7</c:v>
                </c:pt>
                <c:pt idx="34">
                  <c:v>0</c:v>
                </c:pt>
                <c:pt idx="35">
                  <c:v>5999520</c:v>
                </c:pt>
                <c:pt idx="36">
                  <c:v>15238785.6</c:v>
                </c:pt>
                <c:pt idx="37">
                  <c:v>0</c:v>
                </c:pt>
                <c:pt idx="38">
                  <c:v>6320952.4299999997</c:v>
                </c:pt>
                <c:pt idx="39">
                  <c:v>11651509</c:v>
                </c:pt>
                <c:pt idx="40">
                  <c:v>23625</c:v>
                </c:pt>
                <c:pt idx="41">
                  <c:v>8513828.4700000007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389236622070.59985</c:v>
                </c:pt>
                <c:pt idx="1">
                  <c:v>183139236529.80002</c:v>
                </c:pt>
                <c:pt idx="2">
                  <c:v>170710984992.66</c:v>
                </c:pt>
                <c:pt idx="3">
                  <c:v>117754378257.93001</c:v>
                </c:pt>
                <c:pt idx="4">
                  <c:v>115132298471.75</c:v>
                </c:pt>
                <c:pt idx="5">
                  <c:v>108579710993.44</c:v>
                </c:pt>
                <c:pt idx="6">
                  <c:v>86572491193.779999</c:v>
                </c:pt>
                <c:pt idx="7">
                  <c:v>78363017482.839996</c:v>
                </c:pt>
                <c:pt idx="8">
                  <c:v>66997331092.94001</c:v>
                </c:pt>
                <c:pt idx="9">
                  <c:v>48628575872.349998</c:v>
                </c:pt>
                <c:pt idx="10">
                  <c:v>24224909699.650002</c:v>
                </c:pt>
                <c:pt idx="11">
                  <c:v>19553505653.479996</c:v>
                </c:pt>
                <c:pt idx="12">
                  <c:v>7941170799.8500004</c:v>
                </c:pt>
                <c:pt idx="13">
                  <c:v>6025430656.4000006</c:v>
                </c:pt>
                <c:pt idx="14">
                  <c:v>5876219206.8400011</c:v>
                </c:pt>
                <c:pt idx="15">
                  <c:v>5191571210.6199999</c:v>
                </c:pt>
                <c:pt idx="16">
                  <c:v>3854060658.4500003</c:v>
                </c:pt>
                <c:pt idx="17">
                  <c:v>3484310379.3400002</c:v>
                </c:pt>
                <c:pt idx="18">
                  <c:v>2217158671.3800001</c:v>
                </c:pt>
                <c:pt idx="19">
                  <c:v>1003138455.34</c:v>
                </c:pt>
                <c:pt idx="20">
                  <c:v>989102880.65999997</c:v>
                </c:pt>
                <c:pt idx="21">
                  <c:v>628593536.78999996</c:v>
                </c:pt>
                <c:pt idx="22">
                  <c:v>604148022.68000007</c:v>
                </c:pt>
                <c:pt idx="23">
                  <c:v>598418345.63999999</c:v>
                </c:pt>
                <c:pt idx="24">
                  <c:v>577088752.62</c:v>
                </c:pt>
                <c:pt idx="25">
                  <c:v>499780256.48000002</c:v>
                </c:pt>
                <c:pt idx="26">
                  <c:v>467249510.84000003</c:v>
                </c:pt>
                <c:pt idx="27">
                  <c:v>369344944.83999997</c:v>
                </c:pt>
                <c:pt idx="28">
                  <c:v>318901430.88</c:v>
                </c:pt>
                <c:pt idx="29">
                  <c:v>277797009.45000005</c:v>
                </c:pt>
                <c:pt idx="30">
                  <c:v>271133267.49000001</c:v>
                </c:pt>
                <c:pt idx="31">
                  <c:v>265813699.63000003</c:v>
                </c:pt>
                <c:pt idx="32">
                  <c:v>236021819.92000002</c:v>
                </c:pt>
                <c:pt idx="33">
                  <c:v>234373255.06999999</c:v>
                </c:pt>
                <c:pt idx="34">
                  <c:v>219918097.90000001</c:v>
                </c:pt>
                <c:pt idx="35">
                  <c:v>219314536.38</c:v>
                </c:pt>
                <c:pt idx="36">
                  <c:v>99599673.359999985</c:v>
                </c:pt>
                <c:pt idx="37">
                  <c:v>70915664.700000003</c:v>
                </c:pt>
                <c:pt idx="38">
                  <c:v>65387268.369999997</c:v>
                </c:pt>
                <c:pt idx="39">
                  <c:v>56365126.469999999</c:v>
                </c:pt>
                <c:pt idx="40">
                  <c:v>50320566.269999996</c:v>
                </c:pt>
                <c:pt idx="41">
                  <c:v>49914102.249999993</c:v>
                </c:pt>
                <c:pt idx="42">
                  <c:v>36077420.219999999</c:v>
                </c:pt>
                <c:pt idx="43">
                  <c:v>26705733.670000002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STOCKLAB SECURITIES </c:v>
                  </c:pt>
                  <c:pt idx="14">
                    <c:v> MICC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NETSEC </c:v>
                  </c:pt>
                  <c:pt idx="23">
                    <c:v> LIFETIME INVESTMENT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MERGEN SANAA </c:v>
                  </c:pt>
                  <c:pt idx="33">
                    <c:v> DARKHAN BROKER </c:v>
                  </c:pt>
                  <c:pt idx="34">
                    <c:v> GATSUURT TRADE </c:v>
                  </c:pt>
                  <c:pt idx="35">
                    <c:v> DH CAPITAL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DOMIXSEC </c:v>
                  </c:pt>
                  <c:pt idx="40">
                    <c:v> SG INVESTMENT AND SECURITIES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STOK</c:v>
                  </c:pt>
                  <c:pt idx="14">
                    <c:v>MICC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ZRGD</c:v>
                  </c:pt>
                  <c:pt idx="23">
                    <c:v>LFTI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MERG</c:v>
                  </c:pt>
                  <c:pt idx="33">
                    <c:v>DRBR</c:v>
                  </c:pt>
                  <c:pt idx="34">
                    <c:v>GATR</c:v>
                  </c:pt>
                  <c:pt idx="35">
                    <c:v>DELG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DOMI</c:v>
                  </c:pt>
                  <c:pt idx="40">
                    <c:v>BKOC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0.0%</c:formatCode>
                <c:ptCount val="51"/>
                <c:pt idx="0">
                  <c:v>0.26812126811062198</c:v>
                </c:pt>
                <c:pt idx="1">
                  <c:v>0.12615340272446079</c:v>
                </c:pt>
                <c:pt idx="2">
                  <c:v>0.11759234147382812</c:v>
                </c:pt>
                <c:pt idx="3">
                  <c:v>8.111377869877677E-2</c:v>
                </c:pt>
                <c:pt idx="4">
                  <c:v>7.9307588537075355E-2</c:v>
                </c:pt>
                <c:pt idx="5">
                  <c:v>7.4793912370777732E-2</c:v>
                </c:pt>
                <c:pt idx="6">
                  <c:v>5.9634486598133522E-2</c:v>
                </c:pt>
                <c:pt idx="7">
                  <c:v>5.3979482990844985E-2</c:v>
                </c:pt>
                <c:pt idx="8">
                  <c:v>4.6150357787783057E-2</c:v>
                </c:pt>
                <c:pt idx="9">
                  <c:v>3.3497247406856737E-2</c:v>
                </c:pt>
                <c:pt idx="10">
                  <c:v>1.6687056510724114E-2</c:v>
                </c:pt>
                <c:pt idx="11">
                  <c:v>1.3469212387904108E-2</c:v>
                </c:pt>
                <c:pt idx="12">
                  <c:v>5.470186165454468E-3</c:v>
                </c:pt>
                <c:pt idx="13">
                  <c:v>4.1505501201620169E-3</c:v>
                </c:pt>
                <c:pt idx="14">
                  <c:v>4.0477674917961922E-3</c:v>
                </c:pt>
                <c:pt idx="15">
                  <c:v>3.5761554220495608E-3</c:v>
                </c:pt>
                <c:pt idx="16">
                  <c:v>2.6548263254926783E-3</c:v>
                </c:pt>
                <c:pt idx="17">
                  <c:v>2.4001280055045656E-3</c:v>
                </c:pt>
                <c:pt idx="18">
                  <c:v>1.5272648072283464E-3</c:v>
                </c:pt>
                <c:pt idx="19">
                  <c:v>6.9100063941955289E-4</c:v>
                </c:pt>
                <c:pt idx="20">
                  <c:v>6.8133239170472106E-4</c:v>
                </c:pt>
                <c:pt idx="21">
                  <c:v>4.3299958599400754E-4</c:v>
                </c:pt>
                <c:pt idx="22">
                  <c:v>4.1616056861706489E-4</c:v>
                </c:pt>
                <c:pt idx="23">
                  <c:v>4.1221374504826286E-4</c:v>
                </c:pt>
                <c:pt idx="24">
                  <c:v>3.9752109485932826E-4</c:v>
                </c:pt>
                <c:pt idx="25">
                  <c:v>3.4426800703188777E-4</c:v>
                </c:pt>
                <c:pt idx="26">
                  <c:v>3.2185956887624361E-4</c:v>
                </c:pt>
                <c:pt idx="27">
                  <c:v>2.544191100363279E-4</c:v>
                </c:pt>
                <c:pt idx="28">
                  <c:v>2.1967166294626993E-4</c:v>
                </c:pt>
                <c:pt idx="29">
                  <c:v>1.9135734467853503E-4</c:v>
                </c:pt>
                <c:pt idx="30">
                  <c:v>1.8676710099803907E-4</c:v>
                </c:pt>
                <c:pt idx="31">
                  <c:v>1.8310277652405622E-4</c:v>
                </c:pt>
                <c:pt idx="32">
                  <c:v>1.6258097535141252E-4</c:v>
                </c:pt>
                <c:pt idx="33">
                  <c:v>1.6144538000122878E-4</c:v>
                </c:pt>
                <c:pt idx="34">
                  <c:v>1.5148810760856125E-4</c:v>
                </c:pt>
                <c:pt idx="35">
                  <c:v>1.51072351045717E-4</c:v>
                </c:pt>
                <c:pt idx="36">
                  <c:v>6.8608114474498773E-5</c:v>
                </c:pt>
                <c:pt idx="37">
                  <c:v>4.8849457810840079E-5</c:v>
                </c:pt>
                <c:pt idx="38">
                  <c:v>4.5041284194666692E-5</c:v>
                </c:pt>
                <c:pt idx="39">
                  <c:v>3.8826483248050697E-5</c:v>
                </c:pt>
                <c:pt idx="40">
                  <c:v>3.4662755956991647E-5</c:v>
                </c:pt>
                <c:pt idx="41">
                  <c:v>3.4382767789629594E-5</c:v>
                </c:pt>
                <c:pt idx="42">
                  <c:v>2.4851525039161605E-5</c:v>
                </c:pt>
                <c:pt idx="43">
                  <c:v>1.8395944192851887E-5</c:v>
                </c:pt>
                <c:pt idx="44">
                  <c:v>1.0732107721369048E-7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8383250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3\202312%20Ariljaanii%20tailan%20WEB.xlsx" TargetMode="External"/><Relationship Id="rId1" Type="http://schemas.openxmlformats.org/officeDocument/2006/relationships/externalLinkPath" Target="202312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218005425</v>
          </cell>
          <cell r="H16">
            <v>33757300000</v>
          </cell>
          <cell r="I16">
            <v>1718117234.8000002</v>
          </cell>
          <cell r="J16">
            <v>0</v>
          </cell>
          <cell r="K16">
            <v>203300000</v>
          </cell>
          <cell r="L16">
            <v>35896722659.800003</v>
          </cell>
          <cell r="M16">
            <v>389236622070.59985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205821000</v>
          </cell>
          <cell r="H17">
            <v>0</v>
          </cell>
          <cell r="I17">
            <v>3478846638.8199997</v>
          </cell>
          <cell r="J17">
            <v>0</v>
          </cell>
          <cell r="K17">
            <v>16031120</v>
          </cell>
          <cell r="L17">
            <v>3700698758.8199997</v>
          </cell>
          <cell r="M17">
            <v>183139236529.80002</v>
          </cell>
        </row>
        <row r="18">
          <cell r="B18" t="str">
            <v>ZGB</v>
          </cell>
          <cell r="C18" t="str">
            <v>"ТАВАНБОГД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26323650</v>
          </cell>
          <cell r="H18">
            <v>100000</v>
          </cell>
          <cell r="I18">
            <v>2853333587.8400002</v>
          </cell>
          <cell r="J18">
            <v>0</v>
          </cell>
          <cell r="K18">
            <v>413880480</v>
          </cell>
          <cell r="L18">
            <v>3293637717.8400002</v>
          </cell>
          <cell r="M18">
            <v>170710984992.66</v>
          </cell>
        </row>
        <row r="19">
          <cell r="B19" t="str">
            <v>TDB</v>
          </cell>
          <cell r="C19" t="str">
            <v>"ТИ ДИ БИ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70678125</v>
          </cell>
          <cell r="H19">
            <v>0</v>
          </cell>
          <cell r="I19">
            <v>5855213792.5200005</v>
          </cell>
          <cell r="J19">
            <v>0</v>
          </cell>
          <cell r="K19">
            <v>1810432000</v>
          </cell>
          <cell r="L19">
            <v>7736323917.5200005</v>
          </cell>
          <cell r="M19">
            <v>117754378257.93001</v>
          </cell>
        </row>
        <row r="20">
          <cell r="B20" t="str">
            <v>INVC</v>
          </cell>
          <cell r="C20" t="str">
            <v>"ИНВЕСКОР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6082104600</v>
          </cell>
          <cell r="H20">
            <v>0</v>
          </cell>
          <cell r="I20">
            <v>19970768319.23</v>
          </cell>
          <cell r="J20">
            <v>0</v>
          </cell>
          <cell r="K20">
            <v>1190848500</v>
          </cell>
          <cell r="L20">
            <v>27243721419.23</v>
          </cell>
          <cell r="M20">
            <v>115132298471.75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2138850</v>
          </cell>
          <cell r="H21">
            <v>0</v>
          </cell>
          <cell r="I21">
            <v>3049708563.7200003</v>
          </cell>
          <cell r="J21">
            <v>0</v>
          </cell>
          <cell r="K21">
            <v>9898696000</v>
          </cell>
          <cell r="L21">
            <v>12950543413.720001</v>
          </cell>
          <cell r="M21">
            <v>108579710993.44</v>
          </cell>
        </row>
        <row r="22">
          <cell r="B22" t="str">
            <v>BZIN</v>
          </cell>
          <cell r="C22" t="str">
            <v>"МИРЭ ЭССЭТ СЕКЬЮРИТИС МОНГОЛ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2090925</v>
          </cell>
          <cell r="H22">
            <v>0</v>
          </cell>
          <cell r="I22">
            <v>92814946.840000004</v>
          </cell>
          <cell r="J22">
            <v>0</v>
          </cell>
          <cell r="K22">
            <v>0</v>
          </cell>
          <cell r="L22">
            <v>94905871.840000004</v>
          </cell>
          <cell r="M22">
            <v>86572491193.779999</v>
          </cell>
        </row>
        <row r="23">
          <cell r="B23" t="str">
            <v>RISM</v>
          </cell>
          <cell r="C23" t="str">
            <v>"РАЙНОС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4135725</v>
          </cell>
          <cell r="H23">
            <v>1000000</v>
          </cell>
          <cell r="I23">
            <v>462842637.61000001</v>
          </cell>
          <cell r="J23">
            <v>0</v>
          </cell>
          <cell r="K23">
            <v>12672000</v>
          </cell>
          <cell r="L23">
            <v>480650362.61000001</v>
          </cell>
          <cell r="M23">
            <v>78363017482.839996</v>
          </cell>
        </row>
        <row r="24">
          <cell r="B24" t="str">
            <v>ARD</v>
          </cell>
          <cell r="C24" t="str">
            <v>"ӨЛЗИЙ ЭНД КО КАПИТАЛ ҮЦК" ХХК</v>
          </cell>
          <cell r="D24" t="str">
            <v>●</v>
          </cell>
          <cell r="E24" t="str">
            <v>●</v>
          </cell>
          <cell r="G24">
            <v>9523681875</v>
          </cell>
          <cell r="H24">
            <v>3400000</v>
          </cell>
          <cell r="I24">
            <v>384627609.81</v>
          </cell>
          <cell r="J24">
            <v>0</v>
          </cell>
          <cell r="K24">
            <v>1100000</v>
          </cell>
          <cell r="L24">
            <v>9912809484.8099995</v>
          </cell>
          <cell r="M24">
            <v>66997331092.94001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97956450</v>
          </cell>
          <cell r="H25">
            <v>199400000</v>
          </cell>
          <cell r="I25">
            <v>7819520401.46</v>
          </cell>
          <cell r="J25">
            <v>0</v>
          </cell>
          <cell r="K25">
            <v>390350000</v>
          </cell>
          <cell r="L25">
            <v>8507226851.46</v>
          </cell>
          <cell r="M25">
            <v>48628575872.349998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118731600</v>
          </cell>
          <cell r="H26">
            <v>0</v>
          </cell>
          <cell r="I26">
            <v>594415313.91999996</v>
          </cell>
          <cell r="J26">
            <v>0</v>
          </cell>
          <cell r="K26">
            <v>50000000</v>
          </cell>
          <cell r="L26">
            <v>763146913.91999996</v>
          </cell>
          <cell r="M26">
            <v>24224909699.650002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9675900</v>
          </cell>
          <cell r="H27">
            <v>0</v>
          </cell>
          <cell r="I27">
            <v>85402850.599999994</v>
          </cell>
          <cell r="J27">
            <v>0</v>
          </cell>
          <cell r="K27">
            <v>0</v>
          </cell>
          <cell r="L27">
            <v>95078750.599999994</v>
          </cell>
          <cell r="M27">
            <v>19553505653.479996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0</v>
          </cell>
          <cell r="H28">
            <v>2800000</v>
          </cell>
          <cell r="I28">
            <v>435729391.83999997</v>
          </cell>
          <cell r="J28">
            <v>0</v>
          </cell>
          <cell r="K28">
            <v>0</v>
          </cell>
          <cell r="L28">
            <v>438529391.83999997</v>
          </cell>
          <cell r="M28">
            <v>7941170799.8500004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20408175</v>
          </cell>
          <cell r="H29">
            <v>0</v>
          </cell>
          <cell r="I29">
            <v>922814179.08000004</v>
          </cell>
          <cell r="J29">
            <v>0</v>
          </cell>
          <cell r="K29">
            <v>0</v>
          </cell>
          <cell r="L29">
            <v>943222354.08000004</v>
          </cell>
          <cell r="M29">
            <v>6025430656.4000006</v>
          </cell>
        </row>
        <row r="30">
          <cell r="B30" t="str">
            <v>MICC</v>
          </cell>
          <cell r="C30" t="str">
            <v>"ЭМ АЙ СИ СИ  ҮЦК" ХХК</v>
          </cell>
          <cell r="D30" t="str">
            <v>●</v>
          </cell>
          <cell r="E30" t="str">
            <v>●</v>
          </cell>
          <cell r="G30">
            <v>0</v>
          </cell>
          <cell r="H30">
            <v>0</v>
          </cell>
          <cell r="I30">
            <v>32623337.419999998</v>
          </cell>
          <cell r="J30">
            <v>0</v>
          </cell>
          <cell r="K30">
            <v>0</v>
          </cell>
          <cell r="L30">
            <v>32623337.419999998</v>
          </cell>
          <cell r="M30">
            <v>5876219206.8400011</v>
          </cell>
        </row>
        <row r="31">
          <cell r="B31" t="str">
            <v>STIN</v>
          </cell>
          <cell r="C31" t="str">
            <v>"СТАНДАРТ ИНВЕСТМЕНТ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19287450</v>
          </cell>
          <cell r="H31">
            <v>0</v>
          </cell>
          <cell r="I31">
            <v>552467870.88999999</v>
          </cell>
          <cell r="J31">
            <v>0</v>
          </cell>
          <cell r="K31">
            <v>58029620</v>
          </cell>
          <cell r="L31">
            <v>629784940.88999999</v>
          </cell>
          <cell r="M31">
            <v>5191571210.6199999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5802300</v>
          </cell>
          <cell r="H32">
            <v>0</v>
          </cell>
          <cell r="I32">
            <v>108367101.64</v>
          </cell>
          <cell r="J32">
            <v>0</v>
          </cell>
          <cell r="K32">
            <v>0</v>
          </cell>
          <cell r="L32">
            <v>114169401.64</v>
          </cell>
          <cell r="M32">
            <v>3854060658.4500003</v>
          </cell>
        </row>
        <row r="33">
          <cell r="B33" t="str">
            <v>TNGR</v>
          </cell>
          <cell r="C33" t="str">
            <v>"ТЭНГЭР КАПИТАЛ 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694350</v>
          </cell>
          <cell r="H33">
            <v>0</v>
          </cell>
          <cell r="I33">
            <v>5364549.5</v>
          </cell>
          <cell r="J33">
            <v>0</v>
          </cell>
          <cell r="K33">
            <v>0</v>
          </cell>
          <cell r="L33">
            <v>6058899.5</v>
          </cell>
          <cell r="M33">
            <v>3484310379.3400002</v>
          </cell>
        </row>
        <row r="34">
          <cell r="B34" t="str">
            <v>ARGB</v>
          </cell>
          <cell r="C34" t="str">
            <v>"АРГАЙ БЭСТ ҮЦК" ХХК</v>
          </cell>
          <cell r="D34" t="str">
            <v>●</v>
          </cell>
          <cell r="G34">
            <v>215087625</v>
          </cell>
          <cell r="H34">
            <v>0</v>
          </cell>
          <cell r="I34">
            <v>342199433</v>
          </cell>
          <cell r="J34">
            <v>0</v>
          </cell>
          <cell r="K34">
            <v>1900000</v>
          </cell>
          <cell r="L34">
            <v>559187058</v>
          </cell>
          <cell r="M34">
            <v>2217158671.3800001</v>
          </cell>
        </row>
        <row r="35">
          <cell r="B35" t="str">
            <v>UNDR</v>
          </cell>
          <cell r="C35" t="str">
            <v>"ӨНДӨРХААН ИНВЕСТ ҮЦК" ХХК</v>
          </cell>
          <cell r="D35" t="str">
            <v>●</v>
          </cell>
          <cell r="G35">
            <v>0</v>
          </cell>
          <cell r="H35">
            <v>0</v>
          </cell>
          <cell r="I35">
            <v>11679588.75</v>
          </cell>
          <cell r="J35">
            <v>0</v>
          </cell>
          <cell r="K35">
            <v>0</v>
          </cell>
          <cell r="L35">
            <v>11679588.75</v>
          </cell>
          <cell r="M35">
            <v>1003138455.34</v>
          </cell>
        </row>
        <row r="36">
          <cell r="B36" t="str">
            <v>GAUL</v>
          </cell>
          <cell r="C36" t="str">
            <v>"ГАҮЛИ ҮЦК" ХХК</v>
          </cell>
          <cell r="D36" t="str">
            <v>●</v>
          </cell>
          <cell r="G36">
            <v>641475</v>
          </cell>
          <cell r="H36">
            <v>0</v>
          </cell>
          <cell r="I36">
            <v>17397396.66</v>
          </cell>
          <cell r="J36">
            <v>0</v>
          </cell>
          <cell r="K36">
            <v>0</v>
          </cell>
          <cell r="L36">
            <v>18038871.66</v>
          </cell>
          <cell r="M36">
            <v>989102880.65999997</v>
          </cell>
        </row>
        <row r="37">
          <cell r="B37" t="str">
            <v>HUN</v>
          </cell>
          <cell r="C37" t="str">
            <v>"ХҮННҮ ЭМПАЙР ҮЦК" ХХК</v>
          </cell>
          <cell r="D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628593536.78999996</v>
          </cell>
        </row>
        <row r="38">
          <cell r="B38" t="str">
            <v>ZRGD</v>
          </cell>
          <cell r="C38" t="str">
            <v>"НЭТСЭК ҮЦК" ХХК</v>
          </cell>
          <cell r="D38" t="str">
            <v>●</v>
          </cell>
          <cell r="G38">
            <v>0</v>
          </cell>
          <cell r="H38">
            <v>36000000</v>
          </cell>
          <cell r="I38">
            <v>22129291.5</v>
          </cell>
          <cell r="J38">
            <v>0</v>
          </cell>
          <cell r="K38">
            <v>0</v>
          </cell>
          <cell r="L38">
            <v>58129291.5</v>
          </cell>
          <cell r="M38">
            <v>604148022.68000007</v>
          </cell>
        </row>
        <row r="39">
          <cell r="B39" t="str">
            <v>LFTI</v>
          </cell>
          <cell r="C39" t="str">
            <v>"ЛАЙФТАЙМ ИНВЕСТМЕНТ ҮЦК" ХХК</v>
          </cell>
          <cell r="D39" t="str">
            <v>●</v>
          </cell>
          <cell r="E39" t="str">
            <v>●</v>
          </cell>
          <cell r="G39">
            <v>0</v>
          </cell>
          <cell r="H39">
            <v>0</v>
          </cell>
          <cell r="I39">
            <v>13032835.24</v>
          </cell>
          <cell r="J39">
            <v>0</v>
          </cell>
          <cell r="K39">
            <v>0</v>
          </cell>
          <cell r="L39">
            <v>13032835.24</v>
          </cell>
          <cell r="M39">
            <v>598418345.63999999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G40">
            <v>273600</v>
          </cell>
          <cell r="H40">
            <v>0</v>
          </cell>
          <cell r="I40">
            <v>32844615.580000002</v>
          </cell>
          <cell r="J40">
            <v>0</v>
          </cell>
          <cell r="K40">
            <v>0</v>
          </cell>
          <cell r="L40">
            <v>33118215.580000002</v>
          </cell>
          <cell r="M40">
            <v>577088752.62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211050</v>
          </cell>
          <cell r="H41">
            <v>0</v>
          </cell>
          <cell r="I41">
            <v>31459017.18</v>
          </cell>
          <cell r="J41">
            <v>0</v>
          </cell>
          <cell r="K41">
            <v>0</v>
          </cell>
          <cell r="L41">
            <v>31670067.18</v>
          </cell>
          <cell r="M41">
            <v>499780256.48000002</v>
          </cell>
        </row>
        <row r="42">
          <cell r="B42" t="str">
            <v>SECP</v>
          </cell>
          <cell r="C42" t="str">
            <v>"СИКАП  ҮЦК" ХХК</v>
          </cell>
          <cell r="D42" t="str">
            <v>●</v>
          </cell>
          <cell r="F42" t="str">
            <v>●</v>
          </cell>
          <cell r="G42">
            <v>15570450</v>
          </cell>
          <cell r="H42">
            <v>0</v>
          </cell>
          <cell r="I42">
            <v>940625.05</v>
          </cell>
          <cell r="J42">
            <v>0</v>
          </cell>
          <cell r="K42">
            <v>0</v>
          </cell>
          <cell r="L42">
            <v>16511075.050000001</v>
          </cell>
          <cell r="M42">
            <v>467249510.84000003</v>
          </cell>
        </row>
        <row r="43">
          <cell r="B43" t="str">
            <v>BULG</v>
          </cell>
          <cell r="C43" t="str">
            <v>"БУЛГАН БРОКЕР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4783558.84</v>
          </cell>
          <cell r="J43">
            <v>0</v>
          </cell>
          <cell r="K43">
            <v>0</v>
          </cell>
          <cell r="L43">
            <v>4783558.84</v>
          </cell>
          <cell r="M43">
            <v>369344944.83999997</v>
          </cell>
        </row>
        <row r="44">
          <cell r="B44" t="str">
            <v>BATS</v>
          </cell>
          <cell r="C44" t="str">
            <v>"БАТС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3220000</v>
          </cell>
          <cell r="J44">
            <v>0</v>
          </cell>
          <cell r="K44">
            <v>0</v>
          </cell>
          <cell r="L44">
            <v>3220000</v>
          </cell>
          <cell r="M44">
            <v>318901430.88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G45">
            <v>268875</v>
          </cell>
          <cell r="H45">
            <v>0</v>
          </cell>
          <cell r="I45">
            <v>28374.49</v>
          </cell>
          <cell r="J45">
            <v>0</v>
          </cell>
          <cell r="K45">
            <v>0</v>
          </cell>
          <cell r="L45">
            <v>297249.49</v>
          </cell>
          <cell r="M45">
            <v>277797009.45000005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0</v>
          </cell>
          <cell r="I46">
            <v>212283.55</v>
          </cell>
          <cell r="J46">
            <v>0</v>
          </cell>
          <cell r="K46">
            <v>0</v>
          </cell>
          <cell r="L46">
            <v>212283.55</v>
          </cell>
          <cell r="M46">
            <v>271133267.49000001</v>
          </cell>
        </row>
        <row r="47">
          <cell r="B47" t="str">
            <v>TABO</v>
          </cell>
          <cell r="C47" t="str">
            <v>"ТАВАН БОГД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6547779</v>
          </cell>
          <cell r="J47">
            <v>0</v>
          </cell>
          <cell r="K47">
            <v>0</v>
          </cell>
          <cell r="L47">
            <v>6547779</v>
          </cell>
          <cell r="M47">
            <v>265813699.63000003</v>
          </cell>
        </row>
        <row r="48">
          <cell r="B48" t="str">
            <v>MERG</v>
          </cell>
          <cell r="C48" t="str">
            <v>"МЭРГЭН САНАА ҮЦК" ХХК</v>
          </cell>
          <cell r="D48" t="str">
            <v>●</v>
          </cell>
          <cell r="G48">
            <v>315000</v>
          </cell>
          <cell r="H48">
            <v>0</v>
          </cell>
          <cell r="I48">
            <v>51986354</v>
          </cell>
          <cell r="J48">
            <v>0</v>
          </cell>
          <cell r="K48">
            <v>0</v>
          </cell>
          <cell r="L48">
            <v>52301354</v>
          </cell>
          <cell r="M48">
            <v>236021819.92000002</v>
          </cell>
        </row>
        <row r="49">
          <cell r="B49" t="str">
            <v>DRBR</v>
          </cell>
          <cell r="C49" t="str">
            <v>"ДАРХАН БРОКЕР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3538572.7</v>
          </cell>
          <cell r="J49">
            <v>0</v>
          </cell>
          <cell r="K49">
            <v>0</v>
          </cell>
          <cell r="L49">
            <v>3538572.7</v>
          </cell>
          <cell r="M49">
            <v>234373255.06999999</v>
          </cell>
        </row>
        <row r="50">
          <cell r="B50" t="str">
            <v>GATR</v>
          </cell>
          <cell r="C50" t="str">
            <v>"ГАЦУУРТ ТРЕЙД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219918097.90000001</v>
          </cell>
        </row>
        <row r="51">
          <cell r="B51" t="str">
            <v>DELG</v>
          </cell>
          <cell r="C51" t="str">
            <v>"ДИ ЭЙЧ КАПИТАЛ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5999520</v>
          </cell>
          <cell r="J51">
            <v>0</v>
          </cell>
          <cell r="K51">
            <v>0</v>
          </cell>
          <cell r="L51">
            <v>5999520</v>
          </cell>
          <cell r="M51">
            <v>219314536.38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15238785.6</v>
          </cell>
          <cell r="J52">
            <v>0</v>
          </cell>
          <cell r="K52">
            <v>0</v>
          </cell>
          <cell r="L52">
            <v>15238785.6</v>
          </cell>
          <cell r="M52">
            <v>99599673.359999985</v>
          </cell>
        </row>
        <row r="53">
          <cell r="B53" t="str">
            <v>MONG</v>
          </cell>
          <cell r="C53" t="str">
            <v>"МОНГОЛ СЕКЮРИТИЕС ҮЦК" 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70915664.700000003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0</v>
          </cell>
          <cell r="I54">
            <v>6320952.4299999997</v>
          </cell>
          <cell r="J54">
            <v>0</v>
          </cell>
          <cell r="K54">
            <v>0</v>
          </cell>
          <cell r="L54">
            <v>6320952.4299999997</v>
          </cell>
          <cell r="M54">
            <v>65387268.369999997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11651509</v>
          </cell>
          <cell r="J55">
            <v>0</v>
          </cell>
          <cell r="K55">
            <v>0</v>
          </cell>
          <cell r="L55">
            <v>11651509</v>
          </cell>
          <cell r="M55">
            <v>56365126.469999999</v>
          </cell>
        </row>
        <row r="56">
          <cell r="B56" t="str">
            <v>BKOC</v>
          </cell>
          <cell r="C56" t="str">
            <v>"ЭС ЖИ ИНВЕСТМЕНТ ЭНД СЕКЬЮРИТИС ҮЦК" ХХК</v>
          </cell>
          <cell r="D56" t="str">
            <v>●</v>
          </cell>
          <cell r="G56">
            <v>23625</v>
          </cell>
          <cell r="H56">
            <v>0</v>
          </cell>
          <cell r="I56">
            <v>0</v>
          </cell>
          <cell r="K56">
            <v>0</v>
          </cell>
          <cell r="L56">
            <v>23625</v>
          </cell>
          <cell r="M56">
            <v>50320566.269999996</v>
          </cell>
        </row>
        <row r="57">
          <cell r="B57" t="str">
            <v>GDEV</v>
          </cell>
          <cell r="C57" t="str">
            <v>"ГРАНДДЕВЕЛОПМЕНТ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8513828.4700000007</v>
          </cell>
          <cell r="J57">
            <v>0</v>
          </cell>
          <cell r="K57">
            <v>0</v>
          </cell>
          <cell r="L57">
            <v>8513828.4700000007</v>
          </cell>
          <cell r="M57">
            <v>49914102.249999993</v>
          </cell>
        </row>
        <row r="58">
          <cell r="B58" t="str">
            <v>BLMB</v>
          </cell>
          <cell r="C58" t="str">
            <v xml:space="preserve">"БЛҮМСБЮРИ СЕКЮРИТИЕС ҮЦК" ХХК 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36077420.219999999</v>
          </cell>
        </row>
        <row r="59">
          <cell r="B59" t="str">
            <v>BSK</v>
          </cell>
          <cell r="C59" t="str">
            <v>"БЛЮСКАЙ СЕКЬЮРИТИЗ ҮЦК" 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26705733.670000002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BLAC</v>
          </cell>
          <cell r="C63" t="str">
            <v>"МАЗААЛАЙ КАПИТАЛ ПАРТНЕРС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O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N27" sqref="N27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8" width="23" style="1" customWidth="1"/>
    <col min="9" max="9" width="23" style="2" bestFit="1" customWidth="1"/>
    <col min="10" max="10" width="15.85546875" style="3" customWidth="1"/>
    <col min="11" max="11" width="24.140625" style="1" customWidth="1"/>
    <col min="12" max="12" width="24.5703125" style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K7" s="5"/>
    </row>
    <row r="8" spans="1:15" x14ac:dyDescent="0.25">
      <c r="J8" s="6"/>
      <c r="K8" s="7"/>
      <c r="L8" s="7"/>
    </row>
    <row r="9" spans="1:15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2"/>
      <c r="M11" s="38" t="s">
        <v>120</v>
      </c>
      <c r="N11" s="38"/>
    </row>
    <row r="12" spans="1:15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121</v>
      </c>
      <c r="H12" s="57"/>
      <c r="I12" s="57"/>
      <c r="J12" s="57"/>
      <c r="K12" s="57"/>
      <c r="L12" s="58"/>
      <c r="M12" s="54" t="s">
        <v>115</v>
      </c>
      <c r="N12" s="55"/>
    </row>
    <row r="13" spans="1:15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0"/>
      <c r="L13" s="61"/>
      <c r="M13" s="40"/>
      <c r="N13" s="46"/>
      <c r="O13" s="9"/>
    </row>
    <row r="14" spans="1:15" s="21" customFormat="1" ht="42" customHeight="1" x14ac:dyDescent="0.25">
      <c r="A14" s="49"/>
      <c r="B14" s="51"/>
      <c r="C14" s="51"/>
      <c r="D14" s="51"/>
      <c r="E14" s="51"/>
      <c r="F14" s="51"/>
      <c r="G14" s="37" t="s">
        <v>116</v>
      </c>
      <c r="H14" s="37"/>
      <c r="I14" s="52" t="s">
        <v>54</v>
      </c>
      <c r="J14" s="53"/>
      <c r="K14" s="53"/>
      <c r="L14" s="39" t="s">
        <v>55</v>
      </c>
      <c r="M14" s="40" t="s">
        <v>56</v>
      </c>
      <c r="N14" s="46" t="s">
        <v>57</v>
      </c>
      <c r="O14" s="9"/>
    </row>
    <row r="15" spans="1:15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122</v>
      </c>
      <c r="H15" s="26" t="s">
        <v>123</v>
      </c>
      <c r="I15" s="31" t="s">
        <v>103</v>
      </c>
      <c r="J15" s="26" t="s">
        <v>59</v>
      </c>
      <c r="K15" s="26" t="s">
        <v>58</v>
      </c>
      <c r="L15" s="39"/>
      <c r="M15" s="40"/>
      <c r="N15" s="47"/>
      <c r="O15" s="9"/>
    </row>
    <row r="16" spans="1:15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218005425</v>
      </c>
      <c r="H16" s="36">
        <f>VLOOKUP(B16,[2]Sheet1!$B$16:$H$66,7,0)</f>
        <v>33757300000</v>
      </c>
      <c r="I16" s="14">
        <f>VLOOKUP(B16,[2]Sheet1!$B$16:$I$66,8,0)</f>
        <v>1718117234.8000002</v>
      </c>
      <c r="J16" s="14">
        <f>VLOOKUP(B16,[1]Brokers!$B$9:$AD$69,29,0)</f>
        <v>0</v>
      </c>
      <c r="K16" s="14">
        <f>VLOOKUP(B16,[2]Sheet1!$B$16:$K$66,10,0)</f>
        <v>203300000</v>
      </c>
      <c r="L16" s="32">
        <f>VLOOKUP(B16,[2]Sheet1!$B$16:$L$66,11,0)</f>
        <v>35896722659.800003</v>
      </c>
      <c r="M16" s="32">
        <f>VLOOKUP(B16,[2]Sheet1!$B$16:$M$66,12,0)</f>
        <v>389236622070.59985</v>
      </c>
      <c r="N16" s="28">
        <f>M16/$M$67</f>
        <v>0.26812126811062198</v>
      </c>
    </row>
    <row r="17" spans="1:15" x14ac:dyDescent="0.25">
      <c r="A17" s="10">
        <v>2</v>
      </c>
      <c r="B17" s="11" t="s">
        <v>5</v>
      </c>
      <c r="C17" s="27" t="s">
        <v>69</v>
      </c>
      <c r="D17" s="12" t="s">
        <v>2</v>
      </c>
      <c r="E17" s="13" t="s">
        <v>2</v>
      </c>
      <c r="F17" s="13" t="s">
        <v>2</v>
      </c>
      <c r="G17" s="36">
        <f>VLOOKUP(B17,[2]Sheet1!$B$16:$G$66,6,0)</f>
        <v>205821000</v>
      </c>
      <c r="H17" s="36">
        <f>VLOOKUP(B17,[2]Sheet1!$B$16:$H$66,7,0)</f>
        <v>0</v>
      </c>
      <c r="I17" s="14">
        <f>VLOOKUP(B17,[2]Sheet1!$B$16:$I$66,8,0)</f>
        <v>3478846638.8199997</v>
      </c>
      <c r="J17" s="14">
        <f>VLOOKUP(B17,[1]Brokers!$B$9:$AD$69,29,0)</f>
        <v>0</v>
      </c>
      <c r="K17" s="14">
        <f>VLOOKUP(B17,[2]Sheet1!$B$16:$K$66,10,0)</f>
        <v>16031120</v>
      </c>
      <c r="L17" s="32">
        <f>VLOOKUP(B17,[2]Sheet1!$B$16:$L$66,11,0)</f>
        <v>3700698758.8199997</v>
      </c>
      <c r="M17" s="32">
        <f>VLOOKUP(B17,[2]Sheet1!$B$16:$M$66,12,0)</f>
        <v>183139236529.80002</v>
      </c>
      <c r="N17" s="28">
        <f>M17/$M$67</f>
        <v>0.12615340272446079</v>
      </c>
    </row>
    <row r="18" spans="1:15" x14ac:dyDescent="0.25">
      <c r="A18" s="10">
        <v>3</v>
      </c>
      <c r="B18" s="11" t="s">
        <v>40</v>
      </c>
      <c r="C18" s="27" t="s">
        <v>113</v>
      </c>
      <c r="D18" s="12" t="s">
        <v>2</v>
      </c>
      <c r="E18" s="13"/>
      <c r="F18" s="13"/>
      <c r="G18" s="36">
        <f>VLOOKUP(B18,[2]Sheet1!$B$16:$G$66,6,0)</f>
        <v>26323650</v>
      </c>
      <c r="H18" s="36">
        <f>VLOOKUP(B18,[2]Sheet1!$B$16:$H$66,7,0)</f>
        <v>100000</v>
      </c>
      <c r="I18" s="14">
        <f>VLOOKUP(B18,[2]Sheet1!$B$16:$I$66,8,0)</f>
        <v>2853333587.8400002</v>
      </c>
      <c r="J18" s="14">
        <f>VLOOKUP(B18,[1]Brokers!$B$9:$AD$69,29,0)</f>
        <v>0</v>
      </c>
      <c r="K18" s="14">
        <f>VLOOKUP(B18,[2]Sheet1!$B$16:$K$66,10,0)</f>
        <v>413880480</v>
      </c>
      <c r="L18" s="32">
        <f>VLOOKUP(B18,[2]Sheet1!$B$16:$L$66,11,0)</f>
        <v>3293637717.8400002</v>
      </c>
      <c r="M18" s="32">
        <f>VLOOKUP(B18,[2]Sheet1!$B$16:$M$66,12,0)</f>
        <v>170710984992.66</v>
      </c>
      <c r="N18" s="28">
        <f>M18/$M$67</f>
        <v>0.11759234147382812</v>
      </c>
    </row>
    <row r="19" spans="1:15" s="21" customFormat="1" x14ac:dyDescent="0.25">
      <c r="A19" s="10">
        <v>4</v>
      </c>
      <c r="B19" s="11" t="s">
        <v>8</v>
      </c>
      <c r="C19" s="27" t="s">
        <v>108</v>
      </c>
      <c r="D19" s="12" t="s">
        <v>2</v>
      </c>
      <c r="E19" s="13" t="s">
        <v>2</v>
      </c>
      <c r="F19" s="13"/>
      <c r="G19" s="36">
        <f>VLOOKUP(B19,[2]Sheet1!$B$16:$G$66,6,0)</f>
        <v>70678125</v>
      </c>
      <c r="H19" s="36">
        <f>VLOOKUP(B19,[2]Sheet1!$B$16:$H$66,7,0)</f>
        <v>0</v>
      </c>
      <c r="I19" s="14">
        <f>VLOOKUP(B19,[2]Sheet1!$B$16:$I$66,8,0)</f>
        <v>5855213792.5200005</v>
      </c>
      <c r="J19" s="14">
        <f>VLOOKUP(B19,[1]Brokers!$B$9:$AD$69,29,0)</f>
        <v>0</v>
      </c>
      <c r="K19" s="14">
        <f>VLOOKUP(B19,[2]Sheet1!$B$16:$K$66,10,0)</f>
        <v>1810432000</v>
      </c>
      <c r="L19" s="32">
        <f>VLOOKUP(B19,[2]Sheet1!$B$16:$L$66,11,0)</f>
        <v>7736323917.5200005</v>
      </c>
      <c r="M19" s="32">
        <f>VLOOKUP(B19,[2]Sheet1!$B$16:$M$66,12,0)</f>
        <v>117754378257.93001</v>
      </c>
      <c r="N19" s="28">
        <f>M19/$M$67</f>
        <v>8.111377869877677E-2</v>
      </c>
      <c r="O19" s="9"/>
    </row>
    <row r="20" spans="1:15" x14ac:dyDescent="0.25">
      <c r="A20" s="10">
        <v>5</v>
      </c>
      <c r="B20" s="11" t="s">
        <v>61</v>
      </c>
      <c r="C20" s="27" t="s">
        <v>75</v>
      </c>
      <c r="D20" s="12" t="s">
        <v>2</v>
      </c>
      <c r="E20" s="13" t="s">
        <v>2</v>
      </c>
      <c r="F20" s="13"/>
      <c r="G20" s="36">
        <f>VLOOKUP(B20,[2]Sheet1!$B$16:$G$66,6,0)</f>
        <v>6082104600</v>
      </c>
      <c r="H20" s="36">
        <f>VLOOKUP(B20,[2]Sheet1!$B$16:$H$66,7,0)</f>
        <v>0</v>
      </c>
      <c r="I20" s="14">
        <f>VLOOKUP(B20,[2]Sheet1!$B$16:$I$66,8,0)</f>
        <v>19970768319.23</v>
      </c>
      <c r="J20" s="14">
        <f>VLOOKUP(B20,[1]Brokers!$B$9:$AD$69,29,0)</f>
        <v>0</v>
      </c>
      <c r="K20" s="14">
        <f>VLOOKUP(B20,[2]Sheet1!$B$16:$K$66,10,0)</f>
        <v>1190848500</v>
      </c>
      <c r="L20" s="32">
        <f>VLOOKUP(B20,[2]Sheet1!$B$16:$L$66,11,0)</f>
        <v>27243721419.23</v>
      </c>
      <c r="M20" s="32">
        <f>VLOOKUP(B20,[2]Sheet1!$B$16:$M$66,12,0)</f>
        <v>115132298471.75</v>
      </c>
      <c r="N20" s="28">
        <f>M20/$M$67</f>
        <v>7.9307588537075355E-2</v>
      </c>
    </row>
    <row r="21" spans="1:15" x14ac:dyDescent="0.25">
      <c r="A21" s="10">
        <v>6</v>
      </c>
      <c r="B21" s="11" t="s">
        <v>12</v>
      </c>
      <c r="C21" s="27" t="s">
        <v>114</v>
      </c>
      <c r="D21" s="12" t="s">
        <v>2</v>
      </c>
      <c r="E21" s="13"/>
      <c r="F21" s="13"/>
      <c r="G21" s="36">
        <f>VLOOKUP(B21,[2]Sheet1!$B$16:$G$66,6,0)</f>
        <v>2138850</v>
      </c>
      <c r="H21" s="36">
        <f>VLOOKUP(B21,[2]Sheet1!$B$16:$H$66,7,0)</f>
        <v>0</v>
      </c>
      <c r="I21" s="14">
        <f>VLOOKUP(B21,[2]Sheet1!$B$16:$I$66,8,0)</f>
        <v>3049708563.7200003</v>
      </c>
      <c r="J21" s="14">
        <f>VLOOKUP(B21,[1]Brokers!$B$9:$AD$69,29,0)</f>
        <v>0</v>
      </c>
      <c r="K21" s="14">
        <f>VLOOKUP(B21,[2]Sheet1!$B$16:$K$66,10,0)</f>
        <v>9898696000</v>
      </c>
      <c r="L21" s="32">
        <f>VLOOKUP(B21,[2]Sheet1!$B$16:$L$66,11,0)</f>
        <v>12950543413.720001</v>
      </c>
      <c r="M21" s="32">
        <f>VLOOKUP(B21,[2]Sheet1!$B$16:$M$66,12,0)</f>
        <v>108579710993.44</v>
      </c>
      <c r="N21" s="28">
        <f>M21/$M$67</f>
        <v>7.4793912370777732E-2</v>
      </c>
    </row>
    <row r="22" spans="1:15" x14ac:dyDescent="0.25">
      <c r="A22" s="10">
        <v>7</v>
      </c>
      <c r="B22" s="11" t="s">
        <v>6</v>
      </c>
      <c r="C22" s="27" t="s">
        <v>70</v>
      </c>
      <c r="D22" s="12" t="s">
        <v>2</v>
      </c>
      <c r="E22" s="13" t="s">
        <v>2</v>
      </c>
      <c r="F22" s="13" t="s">
        <v>2</v>
      </c>
      <c r="G22" s="36">
        <f>VLOOKUP(B22,[2]Sheet1!$B$16:$G$66,6,0)</f>
        <v>2090925</v>
      </c>
      <c r="H22" s="36">
        <f>VLOOKUP(B22,[2]Sheet1!$B$16:$H$66,7,0)</f>
        <v>0</v>
      </c>
      <c r="I22" s="14">
        <f>VLOOKUP(B22,[2]Sheet1!$B$16:$I$66,8,0)</f>
        <v>92814946.840000004</v>
      </c>
      <c r="J22" s="14">
        <f>VLOOKUP(B22,[1]Brokers!$B$9:$AD$69,29,0)</f>
        <v>0</v>
      </c>
      <c r="K22" s="14">
        <f>VLOOKUP(B22,[2]Sheet1!$B$16:$K$66,10,0)</f>
        <v>0</v>
      </c>
      <c r="L22" s="32">
        <f>VLOOKUP(B22,[2]Sheet1!$B$16:$L$66,11,0)</f>
        <v>94905871.840000004</v>
      </c>
      <c r="M22" s="32">
        <f>VLOOKUP(B22,[2]Sheet1!$B$16:$M$66,12,0)</f>
        <v>86572491193.779999</v>
      </c>
      <c r="N22" s="28">
        <f>M22/$M$67</f>
        <v>5.9634486598133522E-2</v>
      </c>
    </row>
    <row r="23" spans="1:15" x14ac:dyDescent="0.25">
      <c r="A23" s="10">
        <v>8</v>
      </c>
      <c r="B23" s="11" t="s">
        <v>65</v>
      </c>
      <c r="C23" s="27" t="s">
        <v>66</v>
      </c>
      <c r="D23" s="12" t="s">
        <v>2</v>
      </c>
      <c r="E23" s="13"/>
      <c r="F23" s="13" t="s">
        <v>2</v>
      </c>
      <c r="G23" s="36">
        <f>VLOOKUP(B23,[2]Sheet1!$B$16:$G$66,6,0)</f>
        <v>4135725</v>
      </c>
      <c r="H23" s="36">
        <f>VLOOKUP(B23,[2]Sheet1!$B$16:$H$66,7,0)</f>
        <v>1000000</v>
      </c>
      <c r="I23" s="14">
        <f>VLOOKUP(B23,[2]Sheet1!$B$16:$I$66,8,0)</f>
        <v>462842637.61000001</v>
      </c>
      <c r="J23" s="14">
        <f>VLOOKUP(B23,[1]Brokers!$B$9:$AD$69,29,0)</f>
        <v>0</v>
      </c>
      <c r="K23" s="14">
        <f>VLOOKUP(B23,[2]Sheet1!$B$16:$K$66,10,0)</f>
        <v>12672000</v>
      </c>
      <c r="L23" s="32">
        <f>VLOOKUP(B23,[2]Sheet1!$B$16:$L$66,11,0)</f>
        <v>480650362.61000001</v>
      </c>
      <c r="M23" s="32">
        <f>VLOOKUP(B23,[2]Sheet1!$B$16:$M$66,12,0)</f>
        <v>78363017482.839996</v>
      </c>
      <c r="N23" s="28">
        <f>M23/$M$67</f>
        <v>5.3979482990844985E-2</v>
      </c>
    </row>
    <row r="24" spans="1:15" x14ac:dyDescent="0.25">
      <c r="A24" s="10">
        <v>9</v>
      </c>
      <c r="B24" s="11" t="s">
        <v>7</v>
      </c>
      <c r="C24" s="27" t="s">
        <v>109</v>
      </c>
      <c r="D24" s="12" t="s">
        <v>2</v>
      </c>
      <c r="E24" s="13" t="s">
        <v>2</v>
      </c>
      <c r="F24" s="13"/>
      <c r="G24" s="36">
        <f>VLOOKUP(B24,[2]Sheet1!$B$16:$G$66,6,0)</f>
        <v>9523681875</v>
      </c>
      <c r="H24" s="36">
        <f>VLOOKUP(B24,[2]Sheet1!$B$16:$H$66,7,0)</f>
        <v>3400000</v>
      </c>
      <c r="I24" s="14">
        <f>VLOOKUP(B24,[2]Sheet1!$B$16:$I$66,8,0)</f>
        <v>384627609.81</v>
      </c>
      <c r="J24" s="14">
        <f>VLOOKUP(B24,[1]Brokers!$B$9:$AD$69,29,0)</f>
        <v>0</v>
      </c>
      <c r="K24" s="14">
        <f>VLOOKUP(B24,[2]Sheet1!$B$16:$K$66,10,0)</f>
        <v>1100000</v>
      </c>
      <c r="L24" s="32">
        <f>VLOOKUP(B24,[2]Sheet1!$B$16:$L$66,11,0)</f>
        <v>9912809484.8099995</v>
      </c>
      <c r="M24" s="32">
        <f>VLOOKUP(B24,[2]Sheet1!$B$16:$M$66,12,0)</f>
        <v>66997331092.94001</v>
      </c>
      <c r="N24" s="28">
        <f>M24/$M$67</f>
        <v>4.6150357787783057E-2</v>
      </c>
      <c r="O24" s="1"/>
    </row>
    <row r="25" spans="1:15" x14ac:dyDescent="0.25">
      <c r="A25" s="10">
        <v>10</v>
      </c>
      <c r="B25" s="11" t="s">
        <v>10</v>
      </c>
      <c r="C25" s="27" t="s">
        <v>67</v>
      </c>
      <c r="D25" s="12" t="s">
        <v>2</v>
      </c>
      <c r="E25" s="13" t="s">
        <v>2</v>
      </c>
      <c r="F25" s="13" t="s">
        <v>2</v>
      </c>
      <c r="G25" s="36">
        <f>VLOOKUP(B25,[2]Sheet1!$B$16:$G$66,6,0)</f>
        <v>97956450</v>
      </c>
      <c r="H25" s="36">
        <f>VLOOKUP(B25,[2]Sheet1!$B$16:$H$66,7,0)</f>
        <v>199400000</v>
      </c>
      <c r="I25" s="14">
        <f>VLOOKUP(B25,[2]Sheet1!$B$16:$I$66,8,0)</f>
        <v>7819520401.46</v>
      </c>
      <c r="J25" s="14">
        <f>VLOOKUP(B25,[1]Brokers!$B$9:$AD$69,29,0)</f>
        <v>0</v>
      </c>
      <c r="K25" s="14">
        <f>VLOOKUP(B25,[2]Sheet1!$B$16:$K$66,10,0)</f>
        <v>390350000</v>
      </c>
      <c r="L25" s="32">
        <f>VLOOKUP(B25,[2]Sheet1!$B$16:$L$66,11,0)</f>
        <v>8507226851.46</v>
      </c>
      <c r="M25" s="32">
        <f>VLOOKUP(B25,[2]Sheet1!$B$16:$M$66,12,0)</f>
        <v>48628575872.349998</v>
      </c>
      <c r="N25" s="28">
        <f>M25/$M$67</f>
        <v>3.3497247406856737E-2</v>
      </c>
    </row>
    <row r="26" spans="1:15" x14ac:dyDescent="0.25">
      <c r="A26" s="10">
        <v>11</v>
      </c>
      <c r="B26" s="11" t="s">
        <v>33</v>
      </c>
      <c r="C26" s="27" t="s">
        <v>76</v>
      </c>
      <c r="D26" s="12" t="s">
        <v>2</v>
      </c>
      <c r="E26" s="13"/>
      <c r="F26" s="13" t="s">
        <v>2</v>
      </c>
      <c r="G26" s="36">
        <f>VLOOKUP(B26,[2]Sheet1!$B$16:$G$66,6,0)</f>
        <v>118731600</v>
      </c>
      <c r="H26" s="36">
        <f>VLOOKUP(B26,[2]Sheet1!$B$16:$H$66,7,0)</f>
        <v>0</v>
      </c>
      <c r="I26" s="14">
        <f>VLOOKUP(B26,[2]Sheet1!$B$16:$I$66,8,0)</f>
        <v>594415313.91999996</v>
      </c>
      <c r="J26" s="14">
        <f>VLOOKUP(B26,[1]Brokers!$B$9:$AD$69,29,0)</f>
        <v>0</v>
      </c>
      <c r="K26" s="14">
        <f>VLOOKUP(B26,[2]Sheet1!$B$16:$K$66,10,0)</f>
        <v>50000000</v>
      </c>
      <c r="L26" s="32">
        <f>VLOOKUP(B26,[2]Sheet1!$B$16:$L$66,11,0)</f>
        <v>763146913.91999996</v>
      </c>
      <c r="M26" s="32">
        <f>VLOOKUP(B26,[2]Sheet1!$B$16:$M$66,12,0)</f>
        <v>24224909699.650002</v>
      </c>
      <c r="N26" s="28">
        <f>M26/$M$67</f>
        <v>1.6687056510724114E-2</v>
      </c>
    </row>
    <row r="27" spans="1:15" x14ac:dyDescent="0.25">
      <c r="A27" s="10">
        <v>12</v>
      </c>
      <c r="B27" s="11" t="s">
        <v>3</v>
      </c>
      <c r="C27" s="27" t="s">
        <v>73</v>
      </c>
      <c r="D27" s="12" t="s">
        <v>2</v>
      </c>
      <c r="E27" s="13"/>
      <c r="F27" s="13" t="s">
        <v>2</v>
      </c>
      <c r="G27" s="36">
        <f>VLOOKUP(B27,[2]Sheet1!$B$16:$G$66,6,0)</f>
        <v>9675900</v>
      </c>
      <c r="H27" s="36">
        <f>VLOOKUP(B27,[2]Sheet1!$B$16:$H$66,7,0)</f>
        <v>0</v>
      </c>
      <c r="I27" s="14">
        <f>VLOOKUP(B27,[2]Sheet1!$B$16:$I$66,8,0)</f>
        <v>85402850.599999994</v>
      </c>
      <c r="J27" s="14">
        <f>VLOOKUP(B27,[1]Brokers!$B$9:$AD$69,29,0)</f>
        <v>0</v>
      </c>
      <c r="K27" s="14">
        <f>VLOOKUP(B27,[2]Sheet1!$B$16:$K$66,10,0)</f>
        <v>0</v>
      </c>
      <c r="L27" s="32">
        <f>VLOOKUP(B27,[2]Sheet1!$B$16:$L$66,11,0)</f>
        <v>95078750.599999994</v>
      </c>
      <c r="M27" s="32">
        <f>VLOOKUP(B27,[2]Sheet1!$B$16:$M$66,12,0)</f>
        <v>19553505653.479996</v>
      </c>
      <c r="N27" s="28">
        <f>M27/$M$67</f>
        <v>1.3469212387904108E-2</v>
      </c>
    </row>
    <row r="28" spans="1:15" x14ac:dyDescent="0.25">
      <c r="A28" s="10">
        <v>13</v>
      </c>
      <c r="B28" s="11" t="s">
        <v>15</v>
      </c>
      <c r="C28" s="27" t="s">
        <v>72</v>
      </c>
      <c r="D28" s="12" t="s">
        <v>2</v>
      </c>
      <c r="E28" s="13"/>
      <c r="F28" s="13"/>
      <c r="G28" s="36">
        <f>VLOOKUP(B28,[2]Sheet1!$B$16:$G$66,6,0)</f>
        <v>0</v>
      </c>
      <c r="H28" s="36">
        <f>VLOOKUP(B28,[2]Sheet1!$B$16:$H$66,7,0)</f>
        <v>2800000</v>
      </c>
      <c r="I28" s="14">
        <f>VLOOKUP(B28,[2]Sheet1!$B$16:$I$66,8,0)</f>
        <v>435729391.83999997</v>
      </c>
      <c r="J28" s="14">
        <f>VLOOKUP(B28,[1]Brokers!$B$9:$AD$69,29,0)</f>
        <v>0</v>
      </c>
      <c r="K28" s="14">
        <f>VLOOKUP(B28,[2]Sheet1!$B$16:$K$66,10,0)</f>
        <v>0</v>
      </c>
      <c r="L28" s="32">
        <f>VLOOKUP(B28,[2]Sheet1!$B$16:$L$66,11,0)</f>
        <v>438529391.83999997</v>
      </c>
      <c r="M28" s="32">
        <f>VLOOKUP(B28,[2]Sheet1!$B$16:$M$66,12,0)</f>
        <v>7941170799.8500004</v>
      </c>
      <c r="N28" s="28">
        <f>M28/$M$67</f>
        <v>5.470186165454468E-3</v>
      </c>
    </row>
    <row r="29" spans="1:15" x14ac:dyDescent="0.25">
      <c r="A29" s="10">
        <v>14</v>
      </c>
      <c r="B29" s="11" t="s">
        <v>104</v>
      </c>
      <c r="C29" s="27" t="s">
        <v>105</v>
      </c>
      <c r="D29" s="12" t="s">
        <v>2</v>
      </c>
      <c r="E29" s="13"/>
      <c r="F29" s="13"/>
      <c r="G29" s="36">
        <f>VLOOKUP(B29,[2]Sheet1!$B$16:$G$66,6,0)</f>
        <v>20408175</v>
      </c>
      <c r="H29" s="36">
        <f>VLOOKUP(B29,[2]Sheet1!$B$16:$H$66,7,0)</f>
        <v>0</v>
      </c>
      <c r="I29" s="14">
        <f>VLOOKUP(B29,[2]Sheet1!$B$16:$I$66,8,0)</f>
        <v>922814179.08000004</v>
      </c>
      <c r="J29" s="14">
        <v>0</v>
      </c>
      <c r="K29" s="14">
        <f>VLOOKUP(B29,[2]Sheet1!$B$16:$K$66,10,0)</f>
        <v>0</v>
      </c>
      <c r="L29" s="32">
        <f>VLOOKUP(B29,[2]Sheet1!$B$16:$L$66,11,0)</f>
        <v>943222354.08000004</v>
      </c>
      <c r="M29" s="32">
        <f>VLOOKUP(B29,[2]Sheet1!$B$16:$M$66,12,0)</f>
        <v>6025430656.4000006</v>
      </c>
      <c r="N29" s="28">
        <f>M29/$M$67</f>
        <v>4.1505501201620169E-3</v>
      </c>
    </row>
    <row r="30" spans="1:15" x14ac:dyDescent="0.25">
      <c r="A30" s="10">
        <f t="shared" ref="A30:A48" si="0">+A29+1</f>
        <v>15</v>
      </c>
      <c r="B30" s="11" t="s">
        <v>35</v>
      </c>
      <c r="C30" s="27" t="s">
        <v>35</v>
      </c>
      <c r="D30" s="12" t="s">
        <v>2</v>
      </c>
      <c r="E30" s="13" t="s">
        <v>2</v>
      </c>
      <c r="F30" s="13"/>
      <c r="G30" s="36">
        <f>VLOOKUP(B30,[2]Sheet1!$B$16:$G$66,6,0)</f>
        <v>0</v>
      </c>
      <c r="H30" s="36">
        <f>VLOOKUP(B30,[2]Sheet1!$B$16:$H$66,7,0)</f>
        <v>0</v>
      </c>
      <c r="I30" s="14">
        <f>VLOOKUP(B30,[2]Sheet1!$B$16:$I$66,8,0)</f>
        <v>32623337.419999998</v>
      </c>
      <c r="J30" s="14">
        <f>VLOOKUP(B30,[1]Brokers!$B$9:$AD$69,29,0)</f>
        <v>0</v>
      </c>
      <c r="K30" s="14">
        <f>VLOOKUP(B30,[2]Sheet1!$B$16:$K$66,10,0)</f>
        <v>0</v>
      </c>
      <c r="L30" s="32">
        <f>VLOOKUP(B30,[2]Sheet1!$B$16:$L$66,11,0)</f>
        <v>32623337.419999998</v>
      </c>
      <c r="M30" s="32">
        <f>VLOOKUP(B30,[2]Sheet1!$B$16:$M$66,12,0)</f>
        <v>5876219206.8400011</v>
      </c>
      <c r="N30" s="28">
        <f>M30/$M$67</f>
        <v>4.0477674917961922E-3</v>
      </c>
    </row>
    <row r="31" spans="1:15" x14ac:dyDescent="0.25">
      <c r="A31" s="10">
        <f t="shared" si="0"/>
        <v>16</v>
      </c>
      <c r="B31" s="11" t="s">
        <v>9</v>
      </c>
      <c r="C31" s="27" t="s">
        <v>71</v>
      </c>
      <c r="D31" s="12" t="s">
        <v>2</v>
      </c>
      <c r="E31" s="13" t="s">
        <v>2</v>
      </c>
      <c r="F31" s="13" t="s">
        <v>2</v>
      </c>
      <c r="G31" s="36">
        <f>VLOOKUP(B31,[2]Sheet1!$B$16:$G$66,6,0)</f>
        <v>19287450</v>
      </c>
      <c r="H31" s="36">
        <f>VLOOKUP(B31,[2]Sheet1!$B$16:$H$66,7,0)</f>
        <v>0</v>
      </c>
      <c r="I31" s="14">
        <f>VLOOKUP(B31,[2]Sheet1!$B$16:$I$66,8,0)</f>
        <v>552467870.88999999</v>
      </c>
      <c r="J31" s="14">
        <f>VLOOKUP(B31,[1]Brokers!$B$9:$AD$69,29,0)</f>
        <v>0</v>
      </c>
      <c r="K31" s="14">
        <f>VLOOKUP(B31,[2]Sheet1!$B$16:$K$66,10,0)</f>
        <v>58029620</v>
      </c>
      <c r="L31" s="32">
        <f>VLOOKUP(B31,[2]Sheet1!$B$16:$L$66,11,0)</f>
        <v>629784940.88999999</v>
      </c>
      <c r="M31" s="32">
        <f>VLOOKUP(B31,[2]Sheet1!$B$16:$M$66,12,0)</f>
        <v>5191571210.6199999</v>
      </c>
      <c r="N31" s="28">
        <f>M31/$M$67</f>
        <v>3.5761554220495608E-3</v>
      </c>
    </row>
    <row r="32" spans="1:15" x14ac:dyDescent="0.25">
      <c r="A32" s="10">
        <f t="shared" si="0"/>
        <v>17</v>
      </c>
      <c r="B32" s="11" t="s">
        <v>39</v>
      </c>
      <c r="C32" s="27" t="s">
        <v>85</v>
      </c>
      <c r="D32" s="12" t="s">
        <v>2</v>
      </c>
      <c r="E32" s="13" t="s">
        <v>2</v>
      </c>
      <c r="F32" s="13" t="s">
        <v>2</v>
      </c>
      <c r="G32" s="36">
        <f>VLOOKUP(B32,[2]Sheet1!$B$16:$G$66,6,0)</f>
        <v>5802300</v>
      </c>
      <c r="H32" s="36">
        <f>VLOOKUP(B32,[2]Sheet1!$B$16:$H$66,7,0)</f>
        <v>0</v>
      </c>
      <c r="I32" s="14">
        <f>VLOOKUP(B32,[2]Sheet1!$B$16:$I$66,8,0)</f>
        <v>108367101.64</v>
      </c>
      <c r="J32" s="14">
        <f>VLOOKUP(B32,[1]Brokers!$B$9:$AD$69,29,0)</f>
        <v>0</v>
      </c>
      <c r="K32" s="14">
        <f>VLOOKUP(B32,[2]Sheet1!$B$16:$K$66,10,0)</f>
        <v>0</v>
      </c>
      <c r="L32" s="32">
        <f>VLOOKUP(B32,[2]Sheet1!$B$16:$L$66,11,0)</f>
        <v>114169401.64</v>
      </c>
      <c r="M32" s="32">
        <f>VLOOKUP(B32,[2]Sheet1!$B$16:$M$66,12,0)</f>
        <v>3854060658.4500003</v>
      </c>
      <c r="N32" s="28">
        <f>M32/$M$67</f>
        <v>2.6548263254926783E-3</v>
      </c>
      <c r="O32" s="1"/>
    </row>
    <row r="33" spans="1:15" x14ac:dyDescent="0.25">
      <c r="A33" s="10">
        <f t="shared" si="0"/>
        <v>18</v>
      </c>
      <c r="B33" s="11" t="s">
        <v>4</v>
      </c>
      <c r="C33" s="27" t="s">
        <v>87</v>
      </c>
      <c r="D33" s="12" t="s">
        <v>2</v>
      </c>
      <c r="E33" s="13"/>
      <c r="F33" s="13" t="s">
        <v>2</v>
      </c>
      <c r="G33" s="36">
        <f>VLOOKUP(B33,[2]Sheet1!$B$16:$G$66,6,0)</f>
        <v>694350</v>
      </c>
      <c r="H33" s="36">
        <f>VLOOKUP(B33,[2]Sheet1!$B$16:$H$66,7,0)</f>
        <v>0</v>
      </c>
      <c r="I33" s="14">
        <f>VLOOKUP(B33,[2]Sheet1!$B$16:$I$66,8,0)</f>
        <v>5364549.5</v>
      </c>
      <c r="J33" s="14">
        <f>VLOOKUP(B33,[1]Brokers!$B$9:$AD$69,29,0)</f>
        <v>0</v>
      </c>
      <c r="K33" s="14">
        <f>VLOOKUP(B33,[2]Sheet1!$B$16:$K$66,10,0)</f>
        <v>0</v>
      </c>
      <c r="L33" s="32">
        <f>VLOOKUP(B33,[2]Sheet1!$B$16:$L$66,11,0)</f>
        <v>6058899.5</v>
      </c>
      <c r="M33" s="32">
        <f>VLOOKUP(B33,[2]Sheet1!$B$16:$M$66,12,0)</f>
        <v>3484310379.3400002</v>
      </c>
      <c r="N33" s="28">
        <f>M33/$M$67</f>
        <v>2.4001280055045656E-3</v>
      </c>
      <c r="O33" s="1"/>
    </row>
    <row r="34" spans="1:15" x14ac:dyDescent="0.25">
      <c r="A34" s="10">
        <f t="shared" si="0"/>
        <v>19</v>
      </c>
      <c r="B34" s="11" t="s">
        <v>36</v>
      </c>
      <c r="C34" s="27" t="s">
        <v>100</v>
      </c>
      <c r="D34" s="12" t="s">
        <v>2</v>
      </c>
      <c r="E34" s="13"/>
      <c r="F34" s="13"/>
      <c r="G34" s="36">
        <f>VLOOKUP(B34,[2]Sheet1!$B$16:$G$66,6,0)</f>
        <v>215087625</v>
      </c>
      <c r="H34" s="36">
        <f>VLOOKUP(B34,[2]Sheet1!$B$16:$H$66,7,0)</f>
        <v>0</v>
      </c>
      <c r="I34" s="14">
        <f>VLOOKUP(B34,[2]Sheet1!$B$16:$I$66,8,0)</f>
        <v>342199433</v>
      </c>
      <c r="J34" s="14">
        <f>VLOOKUP(B34,[1]Brokers!$B$9:$AD$69,29,0)</f>
        <v>0</v>
      </c>
      <c r="K34" s="14">
        <f>VLOOKUP(B34,[2]Sheet1!$B$16:$K$66,10,0)</f>
        <v>1900000</v>
      </c>
      <c r="L34" s="32">
        <f>VLOOKUP(B34,[2]Sheet1!$B$16:$L$66,11,0)</f>
        <v>559187058</v>
      </c>
      <c r="M34" s="32">
        <f>VLOOKUP(B34,[2]Sheet1!$B$16:$M$66,12,0)</f>
        <v>2217158671.3800001</v>
      </c>
      <c r="N34" s="28">
        <f>M34/$M$67</f>
        <v>1.5272648072283464E-3</v>
      </c>
      <c r="O34" s="1"/>
    </row>
    <row r="35" spans="1:15" x14ac:dyDescent="0.25">
      <c r="A35" s="10">
        <f t="shared" si="0"/>
        <v>20</v>
      </c>
      <c r="B35" s="11" t="s">
        <v>21</v>
      </c>
      <c r="C35" s="27" t="s">
        <v>88</v>
      </c>
      <c r="D35" s="12" t="s">
        <v>2</v>
      </c>
      <c r="E35" s="13"/>
      <c r="F35" s="13"/>
      <c r="G35" s="36">
        <f>VLOOKUP(B35,[2]Sheet1!$B$16:$G$66,6,0)</f>
        <v>0</v>
      </c>
      <c r="H35" s="36">
        <f>VLOOKUP(B35,[2]Sheet1!$B$16:$H$66,7,0)</f>
        <v>0</v>
      </c>
      <c r="I35" s="14">
        <f>VLOOKUP(B35,[2]Sheet1!$B$16:$I$66,8,0)</f>
        <v>11679588.75</v>
      </c>
      <c r="J35" s="14">
        <f>VLOOKUP(B35,[1]Brokers!$B$9:$AD$69,29,0)</f>
        <v>0</v>
      </c>
      <c r="K35" s="14">
        <f>VLOOKUP(B35,[2]Sheet1!$B$16:$K$66,10,0)</f>
        <v>0</v>
      </c>
      <c r="L35" s="32">
        <f>VLOOKUP(B35,[2]Sheet1!$B$16:$L$66,11,0)</f>
        <v>11679588.75</v>
      </c>
      <c r="M35" s="32">
        <f>VLOOKUP(B35,[2]Sheet1!$B$16:$M$66,12,0)</f>
        <v>1003138455.34</v>
      </c>
      <c r="N35" s="28">
        <f>M35/$M$67</f>
        <v>6.9100063941955289E-4</v>
      </c>
      <c r="O35" s="1"/>
    </row>
    <row r="36" spans="1:15" x14ac:dyDescent="0.25">
      <c r="A36" s="10">
        <f t="shared" si="0"/>
        <v>21</v>
      </c>
      <c r="B36" s="11" t="s">
        <v>11</v>
      </c>
      <c r="C36" s="27" t="s">
        <v>77</v>
      </c>
      <c r="D36" s="12" t="s">
        <v>2</v>
      </c>
      <c r="E36" s="13" t="s">
        <v>106</v>
      </c>
      <c r="F36" s="13"/>
      <c r="G36" s="36">
        <f>VLOOKUP(B36,[2]Sheet1!$B$16:$G$66,6,0)</f>
        <v>641475</v>
      </c>
      <c r="H36" s="36">
        <f>VLOOKUP(B36,[2]Sheet1!$B$16:$H$66,7,0)</f>
        <v>0</v>
      </c>
      <c r="I36" s="14">
        <f>VLOOKUP(B36,[2]Sheet1!$B$16:$I$66,8,0)</f>
        <v>17397396.66</v>
      </c>
      <c r="J36" s="14">
        <f>VLOOKUP(B36,[1]Brokers!$B$9:$AD$69,29,0)</f>
        <v>0</v>
      </c>
      <c r="K36" s="14">
        <f>VLOOKUP(B36,[2]Sheet1!$B$16:$K$66,10,0)</f>
        <v>0</v>
      </c>
      <c r="L36" s="32">
        <f>VLOOKUP(B36,[2]Sheet1!$B$16:$L$66,11,0)</f>
        <v>18038871.66</v>
      </c>
      <c r="M36" s="32">
        <f>VLOOKUP(B36,[2]Sheet1!$B$16:$M$66,12,0)</f>
        <v>989102880.65999997</v>
      </c>
      <c r="N36" s="28">
        <f>M36/$M$67</f>
        <v>6.8133239170472106E-4</v>
      </c>
      <c r="O36" s="1"/>
    </row>
    <row r="37" spans="1:15" x14ac:dyDescent="0.25">
      <c r="A37" s="10">
        <f t="shared" si="0"/>
        <v>22</v>
      </c>
      <c r="B37" s="11" t="s">
        <v>44</v>
      </c>
      <c r="C37" s="27" t="s">
        <v>92</v>
      </c>
      <c r="D37" s="12" t="s">
        <v>2</v>
      </c>
      <c r="E37" s="13"/>
      <c r="F37" s="13"/>
      <c r="G37" s="36">
        <f>VLOOKUP(B37,[2]Sheet1!$B$16:$G$66,6,0)</f>
        <v>0</v>
      </c>
      <c r="H37" s="36">
        <f>VLOOKUP(B37,[2]Sheet1!$B$16:$H$66,7,0)</f>
        <v>0</v>
      </c>
      <c r="I37" s="14">
        <f>VLOOKUP(B37,[2]Sheet1!$B$16:$I$66,8,0)</f>
        <v>0</v>
      </c>
      <c r="J37" s="14">
        <f>VLOOKUP(B37,[1]Brokers!$B$9:$AD$69,29,0)</f>
        <v>0</v>
      </c>
      <c r="K37" s="14">
        <f>VLOOKUP(B37,[2]Sheet1!$B$16:$K$66,10,0)</f>
        <v>0</v>
      </c>
      <c r="L37" s="32">
        <f>VLOOKUP(B37,[2]Sheet1!$B$16:$L$66,11,0)</f>
        <v>0</v>
      </c>
      <c r="M37" s="32">
        <f>VLOOKUP(B37,[2]Sheet1!$B$16:$M$66,12,0)</f>
        <v>628593536.78999996</v>
      </c>
      <c r="N37" s="28">
        <f>M37/$M$67</f>
        <v>4.3299958599400754E-4</v>
      </c>
      <c r="O37" s="1"/>
    </row>
    <row r="38" spans="1:15" x14ac:dyDescent="0.25">
      <c r="A38" s="10">
        <f t="shared" si="0"/>
        <v>23</v>
      </c>
      <c r="B38" s="11" t="s">
        <v>18</v>
      </c>
      <c r="C38" s="27" t="s">
        <v>119</v>
      </c>
      <c r="D38" s="12" t="s">
        <v>2</v>
      </c>
      <c r="E38" s="13"/>
      <c r="F38" s="13"/>
      <c r="G38" s="36">
        <f>VLOOKUP(B38,[2]Sheet1!$B$16:$G$66,6,0)</f>
        <v>0</v>
      </c>
      <c r="H38" s="36">
        <f>VLOOKUP(B38,[2]Sheet1!$B$16:$H$66,7,0)</f>
        <v>36000000</v>
      </c>
      <c r="I38" s="14">
        <f>VLOOKUP(B38,[2]Sheet1!$B$16:$I$66,8,0)</f>
        <v>22129291.5</v>
      </c>
      <c r="J38" s="14">
        <f>VLOOKUP(B38,[1]Brokers!$B$9:$AD$69,29,0)</f>
        <v>0</v>
      </c>
      <c r="K38" s="14">
        <f>VLOOKUP(B38,[2]Sheet1!$B$16:$K$66,10,0)</f>
        <v>0</v>
      </c>
      <c r="L38" s="32">
        <f>VLOOKUP(B38,[2]Sheet1!$B$16:$L$66,11,0)</f>
        <v>58129291.5</v>
      </c>
      <c r="M38" s="32">
        <f>VLOOKUP(B38,[2]Sheet1!$B$16:$M$66,12,0)</f>
        <v>604148022.68000007</v>
      </c>
      <c r="N38" s="28">
        <f>M38/$M$67</f>
        <v>4.1616056861706489E-4</v>
      </c>
      <c r="O38" s="1"/>
    </row>
    <row r="39" spans="1:15" x14ac:dyDescent="0.25">
      <c r="A39" s="10">
        <f t="shared" si="0"/>
        <v>24</v>
      </c>
      <c r="B39" s="11" t="s">
        <v>16</v>
      </c>
      <c r="C39" s="27" t="s">
        <v>81</v>
      </c>
      <c r="D39" s="12" t="s">
        <v>2</v>
      </c>
      <c r="E39" s="13" t="s">
        <v>2</v>
      </c>
      <c r="F39" s="13"/>
      <c r="G39" s="36">
        <f>VLOOKUP(B39,[2]Sheet1!$B$16:$G$66,6,0)</f>
        <v>0</v>
      </c>
      <c r="H39" s="36">
        <f>VLOOKUP(B39,[2]Sheet1!$B$16:$H$66,7,0)</f>
        <v>0</v>
      </c>
      <c r="I39" s="14">
        <f>VLOOKUP(B39,[2]Sheet1!$B$16:$I$66,8,0)</f>
        <v>13032835.24</v>
      </c>
      <c r="J39" s="14">
        <f>VLOOKUP(B39,[1]Brokers!$B$9:$AD$69,29,0)</f>
        <v>0</v>
      </c>
      <c r="K39" s="14">
        <f>VLOOKUP(B39,[2]Sheet1!$B$16:$K$66,10,0)</f>
        <v>0</v>
      </c>
      <c r="L39" s="32">
        <f>VLOOKUP(B39,[2]Sheet1!$B$16:$L$66,11,0)</f>
        <v>13032835.24</v>
      </c>
      <c r="M39" s="32">
        <f>VLOOKUP(B39,[2]Sheet1!$B$16:$M$66,12,0)</f>
        <v>598418345.63999999</v>
      </c>
      <c r="N39" s="28">
        <f>M39/$M$67</f>
        <v>4.1221374504826286E-4</v>
      </c>
      <c r="O39" s="1"/>
    </row>
    <row r="40" spans="1:15" x14ac:dyDescent="0.25">
      <c r="A40" s="10">
        <f t="shared" si="0"/>
        <v>25</v>
      </c>
      <c r="B40" s="11" t="s">
        <v>24</v>
      </c>
      <c r="C40" s="27" t="s">
        <v>78</v>
      </c>
      <c r="D40" s="12" t="s">
        <v>2</v>
      </c>
      <c r="E40" s="13"/>
      <c r="F40" s="13"/>
      <c r="G40" s="36">
        <f>VLOOKUP(B40,[2]Sheet1!$B$16:$G$66,6,0)</f>
        <v>273600</v>
      </c>
      <c r="H40" s="36">
        <f>VLOOKUP(B40,[2]Sheet1!$B$16:$H$66,7,0)</f>
        <v>0</v>
      </c>
      <c r="I40" s="14">
        <f>VLOOKUP(B40,[2]Sheet1!$B$16:$I$66,8,0)</f>
        <v>32844615.580000002</v>
      </c>
      <c r="J40" s="14">
        <f>VLOOKUP(B40,[1]Brokers!$B$9:$AD$69,29,0)</f>
        <v>0</v>
      </c>
      <c r="K40" s="14">
        <f>VLOOKUP(B40,[2]Sheet1!$B$16:$K$66,10,0)</f>
        <v>0</v>
      </c>
      <c r="L40" s="32">
        <f>VLOOKUP(B40,[2]Sheet1!$B$16:$L$66,11,0)</f>
        <v>33118215.580000002</v>
      </c>
      <c r="M40" s="32">
        <f>VLOOKUP(B40,[2]Sheet1!$B$16:$M$66,12,0)</f>
        <v>577088752.62</v>
      </c>
      <c r="N40" s="28">
        <f>M40/$M$67</f>
        <v>3.9752109485932826E-4</v>
      </c>
      <c r="O40" s="1"/>
    </row>
    <row r="41" spans="1:15" x14ac:dyDescent="0.25">
      <c r="A41" s="10">
        <f t="shared" si="0"/>
        <v>26</v>
      </c>
      <c r="B41" s="11" t="s">
        <v>13</v>
      </c>
      <c r="C41" s="27" t="s">
        <v>84</v>
      </c>
      <c r="D41" s="12" t="s">
        <v>2</v>
      </c>
      <c r="E41" s="13"/>
      <c r="F41" s="13"/>
      <c r="G41" s="36">
        <f>VLOOKUP(B41,[2]Sheet1!$B$16:$G$66,6,0)</f>
        <v>211050</v>
      </c>
      <c r="H41" s="36">
        <f>VLOOKUP(B41,[2]Sheet1!$B$16:$H$66,7,0)</f>
        <v>0</v>
      </c>
      <c r="I41" s="14">
        <f>VLOOKUP(B41,[2]Sheet1!$B$16:$I$66,8,0)</f>
        <v>31459017.18</v>
      </c>
      <c r="J41" s="14">
        <f>VLOOKUP(B41,[1]Brokers!$B$9:$AD$69,29,0)</f>
        <v>0</v>
      </c>
      <c r="K41" s="14">
        <f>VLOOKUP(B41,[2]Sheet1!$B$16:$K$66,10,0)</f>
        <v>0</v>
      </c>
      <c r="L41" s="32">
        <f>VLOOKUP(B41,[2]Sheet1!$B$16:$L$66,11,0)</f>
        <v>31670067.18</v>
      </c>
      <c r="M41" s="32">
        <f>VLOOKUP(B41,[2]Sheet1!$B$16:$M$66,12,0)</f>
        <v>499780256.48000002</v>
      </c>
      <c r="N41" s="28">
        <f>M41/$M$67</f>
        <v>3.4426800703188777E-4</v>
      </c>
      <c r="O41" s="1"/>
    </row>
    <row r="42" spans="1:15" x14ac:dyDescent="0.25">
      <c r="A42" s="10">
        <v>27</v>
      </c>
      <c r="B42" s="11" t="s">
        <v>23</v>
      </c>
      <c r="C42" s="27" t="s">
        <v>80</v>
      </c>
      <c r="D42" s="12" t="s">
        <v>2</v>
      </c>
      <c r="E42" s="13" t="s">
        <v>2</v>
      </c>
      <c r="F42" s="13" t="s">
        <v>2</v>
      </c>
      <c r="G42" s="36">
        <f>VLOOKUP(B42,[2]Sheet1!$B$16:$G$66,6,0)</f>
        <v>15570450</v>
      </c>
      <c r="H42" s="36">
        <f>VLOOKUP(B42,[2]Sheet1!$B$16:$H$66,7,0)</f>
        <v>0</v>
      </c>
      <c r="I42" s="14">
        <f>VLOOKUP(B42,[2]Sheet1!$B$16:$I$66,8,0)</f>
        <v>940625.05</v>
      </c>
      <c r="J42" s="14">
        <f>VLOOKUP(B42,[1]Brokers!$B$9:$AD$69,29,0)</f>
        <v>0</v>
      </c>
      <c r="K42" s="14">
        <f>VLOOKUP(B42,[2]Sheet1!$B$16:$K$66,10,0)</f>
        <v>0</v>
      </c>
      <c r="L42" s="32">
        <f>VLOOKUP(B42,[2]Sheet1!$B$16:$L$66,11,0)</f>
        <v>16511075.050000001</v>
      </c>
      <c r="M42" s="32">
        <f>VLOOKUP(B42,[2]Sheet1!$B$16:$M$66,12,0)</f>
        <v>467249510.84000003</v>
      </c>
      <c r="N42" s="28">
        <f>M42/$M$67</f>
        <v>3.2185956887624361E-4</v>
      </c>
      <c r="O42" s="1"/>
    </row>
    <row r="43" spans="1:15" x14ac:dyDescent="0.25">
      <c r="A43" s="10">
        <f t="shared" si="0"/>
        <v>28</v>
      </c>
      <c r="B43" s="11" t="s">
        <v>19</v>
      </c>
      <c r="C43" s="27" t="s">
        <v>94</v>
      </c>
      <c r="D43" s="12" t="s">
        <v>2</v>
      </c>
      <c r="E43" s="13"/>
      <c r="F43" s="13"/>
      <c r="G43" s="36">
        <f>VLOOKUP(B43,[2]Sheet1!$B$16:$G$66,6,0)</f>
        <v>0</v>
      </c>
      <c r="H43" s="36">
        <f>VLOOKUP(B43,[2]Sheet1!$B$16:$H$66,7,0)</f>
        <v>0</v>
      </c>
      <c r="I43" s="14">
        <f>VLOOKUP(B43,[2]Sheet1!$B$16:$I$66,8,0)</f>
        <v>4783558.84</v>
      </c>
      <c r="J43" s="14">
        <f>VLOOKUP(B43,[1]Brokers!$B$9:$AD$69,29,0)</f>
        <v>0</v>
      </c>
      <c r="K43" s="14">
        <f>VLOOKUP(B43,[2]Sheet1!$B$16:$K$66,10,0)</f>
        <v>0</v>
      </c>
      <c r="L43" s="32">
        <f>VLOOKUP(B43,[2]Sheet1!$B$16:$L$66,11,0)</f>
        <v>4783558.84</v>
      </c>
      <c r="M43" s="32">
        <f>VLOOKUP(B43,[2]Sheet1!$B$16:$M$66,12,0)</f>
        <v>369344944.83999997</v>
      </c>
      <c r="N43" s="28">
        <f>M43/$M$67</f>
        <v>2.544191100363279E-4</v>
      </c>
      <c r="O43" s="1"/>
    </row>
    <row r="44" spans="1:15" x14ac:dyDescent="0.25">
      <c r="A44" s="10">
        <f t="shared" si="0"/>
        <v>29</v>
      </c>
      <c r="B44" s="11" t="s">
        <v>42</v>
      </c>
      <c r="C44" s="27" t="s">
        <v>42</v>
      </c>
      <c r="D44" s="12" t="s">
        <v>2</v>
      </c>
      <c r="E44" s="13"/>
      <c r="F44" s="13"/>
      <c r="G44" s="36">
        <f>VLOOKUP(B44,[2]Sheet1!$B$16:$G$66,6,0)</f>
        <v>0</v>
      </c>
      <c r="H44" s="36">
        <f>VLOOKUP(B44,[2]Sheet1!$B$16:$H$66,7,0)</f>
        <v>0</v>
      </c>
      <c r="I44" s="14">
        <f>VLOOKUP(B44,[2]Sheet1!$B$16:$I$66,8,0)</f>
        <v>3220000</v>
      </c>
      <c r="J44" s="14">
        <f>VLOOKUP(B44,[1]Brokers!$B$9:$AD$69,29,0)</f>
        <v>0</v>
      </c>
      <c r="K44" s="14">
        <f>VLOOKUP(B44,[2]Sheet1!$B$16:$K$66,10,0)</f>
        <v>0</v>
      </c>
      <c r="L44" s="32">
        <f>VLOOKUP(B44,[2]Sheet1!$B$16:$L$66,11,0)</f>
        <v>3220000</v>
      </c>
      <c r="M44" s="32">
        <f>VLOOKUP(B44,[2]Sheet1!$B$16:$M$66,12,0)</f>
        <v>318901430.88</v>
      </c>
      <c r="N44" s="28">
        <f>M44/$M$67</f>
        <v>2.1967166294626993E-4</v>
      </c>
      <c r="O44" s="1"/>
    </row>
    <row r="45" spans="1:15" x14ac:dyDescent="0.25">
      <c r="A45" s="10">
        <f t="shared" si="0"/>
        <v>30</v>
      </c>
      <c r="B45" s="11" t="s">
        <v>27</v>
      </c>
      <c r="C45" s="27" t="s">
        <v>99</v>
      </c>
      <c r="D45" s="12" t="s">
        <v>2</v>
      </c>
      <c r="E45" s="13"/>
      <c r="F45" s="13"/>
      <c r="G45" s="36">
        <f>VLOOKUP(B45,[2]Sheet1!$B$16:$G$66,6,0)</f>
        <v>268875</v>
      </c>
      <c r="H45" s="36">
        <f>VLOOKUP(B45,[2]Sheet1!$B$16:$H$66,7,0)</f>
        <v>0</v>
      </c>
      <c r="I45" s="14">
        <f>VLOOKUP(B45,[2]Sheet1!$B$16:$I$66,8,0)</f>
        <v>28374.49</v>
      </c>
      <c r="J45" s="14">
        <f>VLOOKUP(B45,[1]Brokers!$B$9:$AD$69,29,0)</f>
        <v>0</v>
      </c>
      <c r="K45" s="14">
        <f>VLOOKUP(B45,[2]Sheet1!$B$16:$K$66,10,0)</f>
        <v>0</v>
      </c>
      <c r="L45" s="32">
        <f>VLOOKUP(B45,[2]Sheet1!$B$16:$L$66,11,0)</f>
        <v>297249.49</v>
      </c>
      <c r="M45" s="32">
        <f>VLOOKUP(B45,[2]Sheet1!$B$16:$M$66,12,0)</f>
        <v>277797009.45000005</v>
      </c>
      <c r="N45" s="28">
        <f>M45/$M$67</f>
        <v>1.9135734467853503E-4</v>
      </c>
      <c r="O45" s="1"/>
    </row>
    <row r="46" spans="1:15" x14ac:dyDescent="0.25">
      <c r="A46" s="10">
        <f t="shared" si="0"/>
        <v>31</v>
      </c>
      <c r="B46" s="11" t="s">
        <v>41</v>
      </c>
      <c r="C46" s="27" t="s">
        <v>102</v>
      </c>
      <c r="D46" s="12" t="s">
        <v>2</v>
      </c>
      <c r="E46" s="13" t="s">
        <v>2</v>
      </c>
      <c r="F46" s="13" t="s">
        <v>2</v>
      </c>
      <c r="G46" s="36">
        <f>VLOOKUP(B46,[2]Sheet1!$B$16:$G$66,6,0)</f>
        <v>0</v>
      </c>
      <c r="H46" s="36">
        <f>VLOOKUP(B46,[2]Sheet1!$B$16:$H$66,7,0)</f>
        <v>0</v>
      </c>
      <c r="I46" s="14">
        <f>VLOOKUP(B46,[2]Sheet1!$B$16:$I$66,8,0)</f>
        <v>212283.55</v>
      </c>
      <c r="J46" s="14">
        <f>VLOOKUP(B46,[1]Brokers!$B$9:$AD$69,29,0)</f>
        <v>0</v>
      </c>
      <c r="K46" s="14">
        <f>VLOOKUP(B46,[2]Sheet1!$B$16:$K$66,10,0)</f>
        <v>0</v>
      </c>
      <c r="L46" s="32">
        <f>VLOOKUP(B46,[2]Sheet1!$B$16:$L$66,11,0)</f>
        <v>212283.55</v>
      </c>
      <c r="M46" s="32">
        <f>VLOOKUP(B46,[2]Sheet1!$B$16:$M$66,12,0)</f>
        <v>271133267.49000001</v>
      </c>
      <c r="N46" s="28">
        <f>M46/$M$67</f>
        <v>1.8676710099803907E-4</v>
      </c>
      <c r="O46" s="1"/>
    </row>
    <row r="47" spans="1:15" x14ac:dyDescent="0.25">
      <c r="A47" s="10">
        <f t="shared" si="0"/>
        <v>32</v>
      </c>
      <c r="B47" s="11" t="s">
        <v>22</v>
      </c>
      <c r="C47" s="27" t="s">
        <v>82</v>
      </c>
      <c r="D47" s="12" t="s">
        <v>2</v>
      </c>
      <c r="E47" s="13"/>
      <c r="F47" s="13"/>
      <c r="G47" s="36">
        <f>VLOOKUP(B47,[2]Sheet1!$B$16:$G$66,6,0)</f>
        <v>0</v>
      </c>
      <c r="H47" s="36">
        <f>VLOOKUP(B47,[2]Sheet1!$B$16:$H$66,7,0)</f>
        <v>0</v>
      </c>
      <c r="I47" s="14">
        <f>VLOOKUP(B47,[2]Sheet1!$B$16:$I$66,8,0)</f>
        <v>6547779</v>
      </c>
      <c r="J47" s="14">
        <f>VLOOKUP(B47,[1]Brokers!$B$9:$AD$69,29,0)</f>
        <v>0</v>
      </c>
      <c r="K47" s="14">
        <f>VLOOKUP(B47,[2]Sheet1!$B$16:$K$66,10,0)</f>
        <v>0</v>
      </c>
      <c r="L47" s="32">
        <f>VLOOKUP(B47,[2]Sheet1!$B$16:$L$66,11,0)</f>
        <v>6547779</v>
      </c>
      <c r="M47" s="32">
        <f>VLOOKUP(B47,[2]Sheet1!$B$16:$M$66,12,0)</f>
        <v>265813699.63000003</v>
      </c>
      <c r="N47" s="28">
        <f>M47/$M$67</f>
        <v>1.8310277652405622E-4</v>
      </c>
      <c r="O47" s="1"/>
    </row>
    <row r="48" spans="1:15" x14ac:dyDescent="0.25">
      <c r="A48" s="10">
        <f t="shared" si="0"/>
        <v>33</v>
      </c>
      <c r="B48" s="11" t="s">
        <v>30</v>
      </c>
      <c r="C48" s="27" t="s">
        <v>91</v>
      </c>
      <c r="D48" s="12" t="s">
        <v>2</v>
      </c>
      <c r="E48" s="13"/>
      <c r="F48" s="13"/>
      <c r="G48" s="36">
        <f>VLOOKUP(B48,[2]Sheet1!$B$16:$G$66,6,0)</f>
        <v>315000</v>
      </c>
      <c r="H48" s="36">
        <f>VLOOKUP(B48,[2]Sheet1!$B$16:$H$66,7,0)</f>
        <v>0</v>
      </c>
      <c r="I48" s="14">
        <f>VLOOKUP(B48,[2]Sheet1!$B$16:$I$66,8,0)</f>
        <v>51986354</v>
      </c>
      <c r="J48" s="14">
        <f>VLOOKUP(B48,[1]Brokers!$B$9:$AD$69,29,0)</f>
        <v>0</v>
      </c>
      <c r="K48" s="14">
        <f>VLOOKUP(B48,[2]Sheet1!$B$16:$K$66,10,0)</f>
        <v>0</v>
      </c>
      <c r="L48" s="32">
        <f>VLOOKUP(B48,[2]Sheet1!$B$16:$L$66,11,0)</f>
        <v>52301354</v>
      </c>
      <c r="M48" s="32">
        <f>VLOOKUP(B48,[2]Sheet1!$B$16:$M$66,12,0)</f>
        <v>236021819.92000002</v>
      </c>
      <c r="N48" s="28">
        <f>M48/$M$67</f>
        <v>1.6258097535141252E-4</v>
      </c>
    </row>
    <row r="49" spans="1:15" x14ac:dyDescent="0.25">
      <c r="A49" s="10">
        <f t="shared" ref="A49:A64" si="1">+A48+1</f>
        <v>34</v>
      </c>
      <c r="B49" s="11" t="s">
        <v>29</v>
      </c>
      <c r="C49" s="27" t="s">
        <v>90</v>
      </c>
      <c r="D49" s="12" t="s">
        <v>2</v>
      </c>
      <c r="E49" s="13"/>
      <c r="F49" s="13"/>
      <c r="G49" s="36">
        <f>VLOOKUP(B49,[2]Sheet1!$B$16:$G$66,6,0)</f>
        <v>0</v>
      </c>
      <c r="H49" s="36">
        <f>VLOOKUP(B49,[2]Sheet1!$B$16:$H$66,7,0)</f>
        <v>0</v>
      </c>
      <c r="I49" s="14">
        <f>VLOOKUP(B49,[2]Sheet1!$B$16:$I$66,8,0)</f>
        <v>3538572.7</v>
      </c>
      <c r="J49" s="14">
        <f>VLOOKUP(B49,[1]Brokers!$B$9:$AD$69,29,0)</f>
        <v>0</v>
      </c>
      <c r="K49" s="14">
        <f>VLOOKUP(B49,[2]Sheet1!$B$16:$K$66,10,0)</f>
        <v>0</v>
      </c>
      <c r="L49" s="32">
        <f>VLOOKUP(B49,[2]Sheet1!$B$16:$L$66,11,0)</f>
        <v>3538572.7</v>
      </c>
      <c r="M49" s="32">
        <f>VLOOKUP(B49,[2]Sheet1!$B$16:$M$66,12,0)</f>
        <v>234373255.06999999</v>
      </c>
      <c r="N49" s="28">
        <f>M49/$M$67</f>
        <v>1.6144538000122878E-4</v>
      </c>
    </row>
    <row r="50" spans="1:15" s="16" customFormat="1" x14ac:dyDescent="0.25">
      <c r="A50" s="10">
        <f t="shared" si="1"/>
        <v>35</v>
      </c>
      <c r="B50" s="11" t="s">
        <v>38</v>
      </c>
      <c r="C50" s="27" t="s">
        <v>95</v>
      </c>
      <c r="D50" s="12" t="s">
        <v>2</v>
      </c>
      <c r="E50" s="13"/>
      <c r="F50" s="13"/>
      <c r="G50" s="36">
        <f>VLOOKUP(B50,[2]Sheet1!$B$16:$G$66,6,0)</f>
        <v>0</v>
      </c>
      <c r="H50" s="36">
        <f>VLOOKUP(B50,[2]Sheet1!$B$16:$H$66,7,0)</f>
        <v>0</v>
      </c>
      <c r="I50" s="14">
        <f>VLOOKUP(B50,[2]Sheet1!$B$16:$I$66,8,0)</f>
        <v>0</v>
      </c>
      <c r="J50" s="14">
        <f>VLOOKUP(B50,[1]Brokers!$B$9:$AD$69,29,0)</f>
        <v>0</v>
      </c>
      <c r="K50" s="14">
        <f>VLOOKUP(B50,[2]Sheet1!$B$16:$K$66,10,0)</f>
        <v>0</v>
      </c>
      <c r="L50" s="32">
        <f>VLOOKUP(B50,[2]Sheet1!$B$16:$L$66,11,0)</f>
        <v>0</v>
      </c>
      <c r="M50" s="32">
        <f>VLOOKUP(B50,[2]Sheet1!$B$16:$M$66,12,0)</f>
        <v>219918097.90000001</v>
      </c>
      <c r="N50" s="28">
        <f>M50/$M$67</f>
        <v>1.5148810760856125E-4</v>
      </c>
      <c r="O50" s="15"/>
    </row>
    <row r="51" spans="1:15" x14ac:dyDescent="0.25">
      <c r="A51" s="10">
        <f t="shared" si="1"/>
        <v>36</v>
      </c>
      <c r="B51" s="11" t="s">
        <v>17</v>
      </c>
      <c r="C51" s="27" t="s">
        <v>110</v>
      </c>
      <c r="D51" s="12" t="s">
        <v>2</v>
      </c>
      <c r="E51" s="13"/>
      <c r="F51" s="13"/>
      <c r="G51" s="36">
        <f>VLOOKUP(B51,[2]Sheet1!$B$16:$G$66,6,0)</f>
        <v>0</v>
      </c>
      <c r="H51" s="36">
        <f>VLOOKUP(B51,[2]Sheet1!$B$16:$H$66,7,0)</f>
        <v>0</v>
      </c>
      <c r="I51" s="14">
        <f>VLOOKUP(B51,[2]Sheet1!$B$16:$I$66,8,0)</f>
        <v>5999520</v>
      </c>
      <c r="J51" s="14">
        <f>VLOOKUP(B51,[1]Brokers!$B$9:$AD$69,29,0)</f>
        <v>0</v>
      </c>
      <c r="K51" s="14">
        <f>VLOOKUP(B51,[2]Sheet1!$B$16:$K$66,10,0)</f>
        <v>0</v>
      </c>
      <c r="L51" s="32">
        <f>VLOOKUP(B51,[2]Sheet1!$B$16:$L$66,11,0)</f>
        <v>5999520</v>
      </c>
      <c r="M51" s="32">
        <f>VLOOKUP(B51,[2]Sheet1!$B$16:$M$66,12,0)</f>
        <v>219314536.38</v>
      </c>
      <c r="N51" s="28">
        <f>M51/$M$67</f>
        <v>1.51072351045717E-4</v>
      </c>
    </row>
    <row r="52" spans="1:15" x14ac:dyDescent="0.25">
      <c r="A52" s="10">
        <f t="shared" si="1"/>
        <v>37</v>
      </c>
      <c r="B52" s="11" t="s">
        <v>28</v>
      </c>
      <c r="C52" s="27" t="s">
        <v>93</v>
      </c>
      <c r="D52" s="12" t="s">
        <v>2</v>
      </c>
      <c r="E52" s="13"/>
      <c r="F52" s="13"/>
      <c r="G52" s="36">
        <f>VLOOKUP(B52,[2]Sheet1!$B$16:$G$66,6,0)</f>
        <v>0</v>
      </c>
      <c r="H52" s="36">
        <f>VLOOKUP(B52,[2]Sheet1!$B$16:$H$66,7,0)</f>
        <v>0</v>
      </c>
      <c r="I52" s="14">
        <f>VLOOKUP(B52,[2]Sheet1!$B$16:$I$66,8,0)</f>
        <v>15238785.6</v>
      </c>
      <c r="J52" s="14">
        <f>VLOOKUP(B52,[1]Brokers!$B$9:$AD$69,29,0)</f>
        <v>0</v>
      </c>
      <c r="K52" s="14">
        <f>VLOOKUP(B52,[2]Sheet1!$B$16:$K$66,10,0)</f>
        <v>0</v>
      </c>
      <c r="L52" s="32">
        <f>VLOOKUP(B52,[2]Sheet1!$B$16:$L$66,11,0)</f>
        <v>15238785.6</v>
      </c>
      <c r="M52" s="32">
        <f>VLOOKUP(B52,[2]Sheet1!$B$16:$M$66,12,0)</f>
        <v>99599673.359999985</v>
      </c>
      <c r="N52" s="28">
        <f>M52/$M$67</f>
        <v>6.8608114474498773E-5</v>
      </c>
    </row>
    <row r="53" spans="1:15" x14ac:dyDescent="0.25">
      <c r="A53" s="10">
        <f t="shared" si="1"/>
        <v>38</v>
      </c>
      <c r="B53" s="11" t="s">
        <v>31</v>
      </c>
      <c r="C53" s="27" t="s">
        <v>79</v>
      </c>
      <c r="D53" s="12" t="s">
        <v>2</v>
      </c>
      <c r="E53" s="13"/>
      <c r="F53" s="13"/>
      <c r="G53" s="36">
        <f>VLOOKUP(B53,[2]Sheet1!$B$16:$G$66,6,0)</f>
        <v>0</v>
      </c>
      <c r="H53" s="36">
        <f>VLOOKUP(B53,[2]Sheet1!$B$16:$H$66,7,0)</f>
        <v>0</v>
      </c>
      <c r="I53" s="14">
        <f>VLOOKUP(B53,[2]Sheet1!$B$16:$I$66,8,0)</f>
        <v>0</v>
      </c>
      <c r="J53" s="14">
        <f>VLOOKUP(B53,[1]Brokers!$B$9:$AD$69,29,0)</f>
        <v>0</v>
      </c>
      <c r="K53" s="14">
        <f>VLOOKUP(B53,[2]Sheet1!$B$16:$K$66,10,0)</f>
        <v>0</v>
      </c>
      <c r="L53" s="32">
        <f>VLOOKUP(B53,[2]Sheet1!$B$16:$L$66,11,0)</f>
        <v>0</v>
      </c>
      <c r="M53" s="32">
        <f>VLOOKUP(B53,[2]Sheet1!$B$16:$M$66,12,0)</f>
        <v>70915664.700000003</v>
      </c>
      <c r="N53" s="28">
        <f>M53/$M$67</f>
        <v>4.8849457810840079E-5</v>
      </c>
    </row>
    <row r="54" spans="1:15" x14ac:dyDescent="0.25">
      <c r="A54" s="10">
        <f t="shared" si="1"/>
        <v>39</v>
      </c>
      <c r="B54" s="11" t="s">
        <v>14</v>
      </c>
      <c r="C54" s="27" t="s">
        <v>86</v>
      </c>
      <c r="D54" s="12" t="s">
        <v>2</v>
      </c>
      <c r="E54" s="13" t="s">
        <v>2</v>
      </c>
      <c r="F54" s="13" t="s">
        <v>2</v>
      </c>
      <c r="G54" s="36">
        <f>VLOOKUP(B54,[2]Sheet1!$B$16:$G$66,6,0)</f>
        <v>0</v>
      </c>
      <c r="H54" s="36">
        <f>VLOOKUP(B54,[2]Sheet1!$B$16:$H$66,7,0)</f>
        <v>0</v>
      </c>
      <c r="I54" s="14">
        <f>VLOOKUP(B54,[2]Sheet1!$B$16:$I$66,8,0)</f>
        <v>6320952.4299999997</v>
      </c>
      <c r="J54" s="14">
        <f>VLOOKUP(B54,[1]Brokers!$B$9:$AD$69,29,0)</f>
        <v>0</v>
      </c>
      <c r="K54" s="14">
        <f>VLOOKUP(B54,[2]Sheet1!$B$16:$K$66,10,0)</f>
        <v>0</v>
      </c>
      <c r="L54" s="32">
        <f>VLOOKUP(B54,[2]Sheet1!$B$16:$L$66,11,0)</f>
        <v>6320952.4299999997</v>
      </c>
      <c r="M54" s="32">
        <f>VLOOKUP(B54,[2]Sheet1!$B$16:$M$66,12,0)</f>
        <v>65387268.369999997</v>
      </c>
      <c r="N54" s="28">
        <f>M54/$M$67</f>
        <v>4.5041284194666692E-5</v>
      </c>
    </row>
    <row r="55" spans="1:15" x14ac:dyDescent="0.25">
      <c r="A55" s="10">
        <f t="shared" si="1"/>
        <v>40</v>
      </c>
      <c r="B55" s="11" t="s">
        <v>63</v>
      </c>
      <c r="C55" s="27" t="s">
        <v>64</v>
      </c>
      <c r="D55" s="12" t="s">
        <v>2</v>
      </c>
      <c r="E55" s="13"/>
      <c r="F55" s="13"/>
      <c r="G55" s="36">
        <f>VLOOKUP(B55,[2]Sheet1!$B$16:$G$66,6,0)</f>
        <v>0</v>
      </c>
      <c r="H55" s="36">
        <f>VLOOKUP(B55,[2]Sheet1!$B$16:$H$66,7,0)</f>
        <v>0</v>
      </c>
      <c r="I55" s="14">
        <f>VLOOKUP(B55,[2]Sheet1!$B$16:$I$66,8,0)</f>
        <v>11651509</v>
      </c>
      <c r="J55" s="14">
        <f>VLOOKUP(B55,[1]Brokers!$B$9:$AD$69,29,0)</f>
        <v>0</v>
      </c>
      <c r="K55" s="14">
        <f>VLOOKUP(B55,[2]Sheet1!$B$16:$K$66,10,0)</f>
        <v>0</v>
      </c>
      <c r="L55" s="32">
        <f>VLOOKUP(B55,[2]Sheet1!$B$16:$L$66,11,0)</f>
        <v>11651509</v>
      </c>
      <c r="M55" s="32">
        <f>VLOOKUP(B55,[2]Sheet1!$B$16:$M$66,12,0)</f>
        <v>56365126.469999999</v>
      </c>
      <c r="N55" s="28">
        <f>M55/$M$67</f>
        <v>3.8826483248050697E-5</v>
      </c>
    </row>
    <row r="56" spans="1:15" x14ac:dyDescent="0.25">
      <c r="A56" s="10">
        <f t="shared" si="1"/>
        <v>41</v>
      </c>
      <c r="B56" s="11" t="s">
        <v>107</v>
      </c>
      <c r="C56" s="27" t="s">
        <v>118</v>
      </c>
      <c r="D56" s="12" t="s">
        <v>2</v>
      </c>
      <c r="E56" s="13"/>
      <c r="F56" s="13" t="s">
        <v>2</v>
      </c>
      <c r="G56" s="36">
        <f>VLOOKUP(B56,[2]Sheet1!$B$16:$G$66,6,0)</f>
        <v>23625</v>
      </c>
      <c r="H56" s="36">
        <f>VLOOKUP(B56,[2]Sheet1!$B$16:$H$66,7,0)</f>
        <v>0</v>
      </c>
      <c r="I56" s="14">
        <f>VLOOKUP(B56,[2]Sheet1!$B$16:$I$66,8,0)</f>
        <v>0</v>
      </c>
      <c r="J56" s="14">
        <v>0</v>
      </c>
      <c r="K56" s="14">
        <f>VLOOKUP(B56,[2]Sheet1!$B$16:$K$66,10,0)</f>
        <v>0</v>
      </c>
      <c r="L56" s="32">
        <f>VLOOKUP(B56,[2]Sheet1!$B$16:$L$66,11,0)</f>
        <v>23625</v>
      </c>
      <c r="M56" s="32">
        <f>VLOOKUP(B56,[2]Sheet1!$B$16:$M$66,12,0)</f>
        <v>50320566.269999996</v>
      </c>
      <c r="N56" s="28">
        <f>M56/$M$67</f>
        <v>3.4662755956991647E-5</v>
      </c>
    </row>
    <row r="57" spans="1:15" x14ac:dyDescent="0.25">
      <c r="A57" s="10">
        <f t="shared" si="1"/>
        <v>42</v>
      </c>
      <c r="B57" s="11" t="s">
        <v>32</v>
      </c>
      <c r="C57" s="27" t="s">
        <v>97</v>
      </c>
      <c r="D57" s="12" t="s">
        <v>2</v>
      </c>
      <c r="E57" s="13"/>
      <c r="F57" s="13"/>
      <c r="G57" s="36">
        <f>VLOOKUP(B57,[2]Sheet1!$B$16:$G$66,6,0)</f>
        <v>0</v>
      </c>
      <c r="H57" s="36">
        <f>VLOOKUP(B57,[2]Sheet1!$B$16:$H$66,7,0)</f>
        <v>0</v>
      </c>
      <c r="I57" s="14">
        <f>VLOOKUP(B57,[2]Sheet1!$B$16:$I$66,8,0)</f>
        <v>8513828.4700000007</v>
      </c>
      <c r="J57" s="14">
        <f>VLOOKUP(B57,[1]Brokers!$B$9:$AD$69,29,0)</f>
        <v>0</v>
      </c>
      <c r="K57" s="14">
        <f>VLOOKUP(B57,[2]Sheet1!$B$16:$K$66,10,0)</f>
        <v>0</v>
      </c>
      <c r="L57" s="32">
        <f>VLOOKUP(B57,[2]Sheet1!$B$16:$L$66,11,0)</f>
        <v>8513828.4700000007</v>
      </c>
      <c r="M57" s="32">
        <f>VLOOKUP(B57,[2]Sheet1!$B$16:$M$66,12,0)</f>
        <v>49914102.249999993</v>
      </c>
      <c r="N57" s="28">
        <f>M57/$M$67</f>
        <v>3.4382767789629594E-5</v>
      </c>
    </row>
    <row r="58" spans="1:15" x14ac:dyDescent="0.25">
      <c r="A58" s="10">
        <v>43</v>
      </c>
      <c r="B58" s="11" t="s">
        <v>20</v>
      </c>
      <c r="C58" s="27" t="s">
        <v>74</v>
      </c>
      <c r="D58" s="12" t="s">
        <v>2</v>
      </c>
      <c r="E58" s="13"/>
      <c r="F58" s="13"/>
      <c r="G58" s="36">
        <f>VLOOKUP(B58,[2]Sheet1!$B$16:$G$66,6,0)</f>
        <v>0</v>
      </c>
      <c r="H58" s="36">
        <f>VLOOKUP(B58,[2]Sheet1!$B$16:$H$66,7,0)</f>
        <v>0</v>
      </c>
      <c r="I58" s="14">
        <f>VLOOKUP(B58,[2]Sheet1!$B$16:$I$66,8,0)</f>
        <v>0</v>
      </c>
      <c r="J58" s="14">
        <f>VLOOKUP(B58,[1]Brokers!$B$9:$AD$69,29,0)</f>
        <v>0</v>
      </c>
      <c r="K58" s="14">
        <f>VLOOKUP(B58,[2]Sheet1!$B$16:$K$66,10,0)</f>
        <v>0</v>
      </c>
      <c r="L58" s="32">
        <f>VLOOKUP(B58,[2]Sheet1!$B$16:$L$66,11,0)</f>
        <v>0</v>
      </c>
      <c r="M58" s="32">
        <f>VLOOKUP(B58,[2]Sheet1!$B$16:$M$66,12,0)</f>
        <v>36077420.219999999</v>
      </c>
      <c r="N58" s="28">
        <f>M58/$M$67</f>
        <v>2.4851525039161605E-5</v>
      </c>
    </row>
    <row r="59" spans="1:15" x14ac:dyDescent="0.25">
      <c r="A59" s="10">
        <f t="shared" si="1"/>
        <v>44</v>
      </c>
      <c r="B59" s="11" t="s">
        <v>37</v>
      </c>
      <c r="C59" s="27" t="s">
        <v>101</v>
      </c>
      <c r="D59" s="12" t="s">
        <v>2</v>
      </c>
      <c r="E59" s="13"/>
      <c r="F59" s="13"/>
      <c r="G59" s="36">
        <f>VLOOKUP(B59,[2]Sheet1!$B$16:$G$66,6,0)</f>
        <v>0</v>
      </c>
      <c r="H59" s="36">
        <f>VLOOKUP(B59,[2]Sheet1!$B$16:$H$66,7,0)</f>
        <v>0</v>
      </c>
      <c r="I59" s="14">
        <f>VLOOKUP(B59,[2]Sheet1!$B$16:$I$66,8,0)</f>
        <v>0</v>
      </c>
      <c r="J59" s="14">
        <f>VLOOKUP(B59,[1]Brokers!$B$9:$AD$69,29,0)</f>
        <v>0</v>
      </c>
      <c r="K59" s="14">
        <f>VLOOKUP(B59,[2]Sheet1!$B$16:$K$66,10,0)</f>
        <v>0</v>
      </c>
      <c r="L59" s="32">
        <f>VLOOKUP(B59,[2]Sheet1!$B$16:$L$66,11,0)</f>
        <v>0</v>
      </c>
      <c r="M59" s="32">
        <f>VLOOKUP(B59,[2]Sheet1!$B$16:$M$66,12,0)</f>
        <v>26705733.670000002</v>
      </c>
      <c r="N59" s="28">
        <f>M59/$M$67</f>
        <v>1.8395944192851887E-5</v>
      </c>
    </row>
    <row r="60" spans="1:15" x14ac:dyDescent="0.25">
      <c r="A60" s="10">
        <v>45</v>
      </c>
      <c r="B60" s="11" t="s">
        <v>34</v>
      </c>
      <c r="C60" s="27" t="s">
        <v>89</v>
      </c>
      <c r="D60" s="12" t="s">
        <v>2</v>
      </c>
      <c r="E60" s="13"/>
      <c r="F60" s="13"/>
      <c r="G60" s="36">
        <f>VLOOKUP(B60,[2]Sheet1!$B$16:$G$66,6,0)</f>
        <v>0</v>
      </c>
      <c r="H60" s="36">
        <f>VLOOKUP(B60,[2]Sheet1!$B$16:$H$66,7,0)</f>
        <v>0</v>
      </c>
      <c r="I60" s="14">
        <f>VLOOKUP(B60,[2]Sheet1!$B$16:$I$66,8,0)</f>
        <v>0</v>
      </c>
      <c r="J60" s="14">
        <f>VLOOKUP(B60,[1]Brokers!$B$9:$AD$69,29,0)</f>
        <v>0</v>
      </c>
      <c r="K60" s="14">
        <f>VLOOKUP(B60,[2]Sheet1!$B$16:$K$66,10,0)</f>
        <v>0</v>
      </c>
      <c r="L60" s="32">
        <f>VLOOKUP(B60,[2]Sheet1!$B$16:$L$66,11,0)</f>
        <v>0</v>
      </c>
      <c r="M60" s="32">
        <f>VLOOKUP(B60,[2]Sheet1!$B$16:$M$66,12,0)</f>
        <v>155800</v>
      </c>
      <c r="N60" s="28">
        <f>M60/$M$67</f>
        <v>1.0732107721369048E-7</v>
      </c>
    </row>
    <row r="61" spans="1:15" x14ac:dyDescent="0.25">
      <c r="A61" s="10">
        <f t="shared" si="1"/>
        <v>46</v>
      </c>
      <c r="B61" s="11" t="s">
        <v>60</v>
      </c>
      <c r="C61" s="27" t="s">
        <v>96</v>
      </c>
      <c r="D61" s="12" t="s">
        <v>2</v>
      </c>
      <c r="E61" s="13"/>
      <c r="F61" s="13"/>
      <c r="G61" s="36">
        <f>VLOOKUP(B61,[2]Sheet1!$B$16:$G$66,6,0)</f>
        <v>0</v>
      </c>
      <c r="H61" s="36">
        <f>VLOOKUP(B61,[2]Sheet1!$B$16:$H$66,7,0)</f>
        <v>0</v>
      </c>
      <c r="I61" s="14">
        <f>VLOOKUP(B61,[2]Sheet1!$B$16:$I$66,8,0)</f>
        <v>0</v>
      </c>
      <c r="J61" s="14">
        <f>VLOOKUP(B61,[1]Brokers!$B$9:$AD$69,29,0)</f>
        <v>0</v>
      </c>
      <c r="K61" s="14">
        <f>VLOOKUP(B61,[2]Sheet1!$B$16:$K$66,10,0)</f>
        <v>0</v>
      </c>
      <c r="L61" s="32">
        <f>VLOOKUP(B61,[2]Sheet1!$B$16:$L$66,11,0)</f>
        <v>0</v>
      </c>
      <c r="M61" s="32">
        <f>VLOOKUP(B61,[2]Sheet1!$B$16:$M$66,12,0)</f>
        <v>0</v>
      </c>
      <c r="N61" s="28">
        <f>M61/$M$67</f>
        <v>0</v>
      </c>
    </row>
    <row r="62" spans="1:15" x14ac:dyDescent="0.25">
      <c r="A62" s="10">
        <f t="shared" si="1"/>
        <v>47</v>
      </c>
      <c r="B62" s="11" t="s">
        <v>25</v>
      </c>
      <c r="C62" s="27" t="s">
        <v>98</v>
      </c>
      <c r="D62" s="12" t="s">
        <v>2</v>
      </c>
      <c r="E62" s="13" t="s">
        <v>2</v>
      </c>
      <c r="F62" s="13" t="s">
        <v>2</v>
      </c>
      <c r="G62" s="36">
        <f>VLOOKUP(B62,[2]Sheet1!$B$16:$G$66,6,0)</f>
        <v>0</v>
      </c>
      <c r="H62" s="36">
        <f>VLOOKUP(B62,[2]Sheet1!$B$16:$H$66,7,0)</f>
        <v>0</v>
      </c>
      <c r="I62" s="14">
        <f>VLOOKUP(B62,[2]Sheet1!$B$16:$I$66,8,0)</f>
        <v>0</v>
      </c>
      <c r="J62" s="14">
        <f>VLOOKUP(B62,[1]Brokers!$B$9:$AD$69,29,0)</f>
        <v>0</v>
      </c>
      <c r="K62" s="14">
        <f>VLOOKUP(B62,[2]Sheet1!$B$16:$K$66,10,0)</f>
        <v>0</v>
      </c>
      <c r="L62" s="32">
        <f>VLOOKUP(B62,[2]Sheet1!$B$16:$L$66,11,0)</f>
        <v>0</v>
      </c>
      <c r="M62" s="32">
        <f>VLOOKUP(B62,[2]Sheet1!$B$16:$M$66,12,0)</f>
        <v>0</v>
      </c>
      <c r="N62" s="28">
        <v>0</v>
      </c>
    </row>
    <row r="63" spans="1:15" x14ac:dyDescent="0.25">
      <c r="A63" s="10">
        <f t="shared" si="1"/>
        <v>48</v>
      </c>
      <c r="B63" s="11" t="s">
        <v>26</v>
      </c>
      <c r="C63" s="27" t="s">
        <v>117</v>
      </c>
      <c r="D63" s="12" t="s">
        <v>2</v>
      </c>
      <c r="E63" s="13"/>
      <c r="F63" s="13"/>
      <c r="G63" s="36">
        <f>VLOOKUP(B63,[2]Sheet1!$B$16:$G$66,6,0)</f>
        <v>0</v>
      </c>
      <c r="H63" s="36">
        <f>VLOOKUP(B63,[2]Sheet1!$B$16:$H$66,7,0)</f>
        <v>0</v>
      </c>
      <c r="I63" s="14">
        <f>VLOOKUP(B63,[2]Sheet1!$B$16:$I$66,8,0)</f>
        <v>0</v>
      </c>
      <c r="J63" s="14">
        <f>VLOOKUP(B63,[1]Brokers!$B$9:$AD$69,29,0)</f>
        <v>0</v>
      </c>
      <c r="K63" s="14">
        <f>VLOOKUP(B63,[2]Sheet1!$B$16:$K$66,10,0)</f>
        <v>0</v>
      </c>
      <c r="L63" s="32">
        <f>VLOOKUP(B63,[2]Sheet1!$B$16:$L$66,11,0)</f>
        <v>0</v>
      </c>
      <c r="M63" s="32">
        <f>VLOOKUP(B63,[2]Sheet1!$B$16:$M$66,12,0)</f>
        <v>0</v>
      </c>
      <c r="N63" s="28">
        <f>M63/$M$67</f>
        <v>0</v>
      </c>
    </row>
    <row r="64" spans="1:15" x14ac:dyDescent="0.25">
      <c r="A64" s="10">
        <f t="shared" si="1"/>
        <v>49</v>
      </c>
      <c r="B64" s="11" t="s">
        <v>62</v>
      </c>
      <c r="C64" s="27" t="s">
        <v>83</v>
      </c>
      <c r="D64" s="12" t="s">
        <v>2</v>
      </c>
      <c r="E64" s="13"/>
      <c r="F64" s="13"/>
      <c r="G64" s="36">
        <f>VLOOKUP(B64,[2]Sheet1!$B$16:$G$66,6,0)</f>
        <v>0</v>
      </c>
      <c r="H64" s="36">
        <f>VLOOKUP(B64,[2]Sheet1!$B$16:$H$66,7,0)</f>
        <v>0</v>
      </c>
      <c r="I64" s="14">
        <f>VLOOKUP(B64,[2]Sheet1!$B$16:$I$66,8,0)</f>
        <v>0</v>
      </c>
      <c r="J64" s="14">
        <f>VLOOKUP(B64,[1]Brokers!$B$9:$AD$69,29,0)</f>
        <v>0</v>
      </c>
      <c r="K64" s="14">
        <f>VLOOKUP(B64,[2]Sheet1!$B$16:$K$66,10,0)</f>
        <v>0</v>
      </c>
      <c r="L64" s="32">
        <f>VLOOKUP(B64,[2]Sheet1!$B$16:$L$66,11,0)</f>
        <v>0</v>
      </c>
      <c r="M64" s="32">
        <f>VLOOKUP(B64,[2]Sheet1!$B$16:$M$66,12,0)</f>
        <v>0</v>
      </c>
      <c r="N64" s="28">
        <f>M64/$M$67</f>
        <v>0</v>
      </c>
    </row>
    <row r="65" spans="1:15" x14ac:dyDescent="0.25">
      <c r="A65" s="10">
        <v>50</v>
      </c>
      <c r="B65" s="11" t="s">
        <v>43</v>
      </c>
      <c r="C65" s="27" t="s">
        <v>43</v>
      </c>
      <c r="D65" s="12" t="s">
        <v>2</v>
      </c>
      <c r="E65" s="13"/>
      <c r="F65" s="13"/>
      <c r="G65" s="36">
        <f>VLOOKUP(B65,[2]Sheet1!$B$16:$G$66,6,0)</f>
        <v>0</v>
      </c>
      <c r="H65" s="36">
        <f>VLOOKUP(B65,[2]Sheet1!$B$16:$H$66,7,0)</f>
        <v>0</v>
      </c>
      <c r="I65" s="14">
        <f>VLOOKUP(B65,[2]Sheet1!$B$16:$I$66,8,0)</f>
        <v>0</v>
      </c>
      <c r="J65" s="14">
        <f>VLOOKUP(B65,[1]Brokers!$B$9:$AD$69,29,0)</f>
        <v>0</v>
      </c>
      <c r="K65" s="14">
        <f>VLOOKUP(B65,[2]Sheet1!$B$16:$K$66,10,0)</f>
        <v>0</v>
      </c>
      <c r="L65" s="32">
        <f>VLOOKUP(B65,[2]Sheet1!$B$16:$L$66,11,0)</f>
        <v>0</v>
      </c>
      <c r="M65" s="32">
        <f>VLOOKUP(B65,[2]Sheet1!$B$16:$M$66,12,0)</f>
        <v>0</v>
      </c>
      <c r="N65" s="28">
        <f>M65/$M$67</f>
        <v>0</v>
      </c>
    </row>
    <row r="66" spans="1:15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6">
        <f>VLOOKUP(B66,[2]Sheet1!$B$16:$G$66,6,0)</f>
        <v>0</v>
      </c>
      <c r="H66" s="36">
        <f>VLOOKUP(B66,[2]Sheet1!$B$16:$H$66,7,0)</f>
        <v>0</v>
      </c>
      <c r="I66" s="14">
        <f>VLOOKUP(B66,[2]Sheet1!$B$16:$I$66,8,0)</f>
        <v>0</v>
      </c>
      <c r="J66" s="14"/>
      <c r="K66" s="14">
        <f>VLOOKUP(B66,[2]Sheet1!$B$16:$K$66,10,0)</f>
        <v>0</v>
      </c>
      <c r="L66" s="32">
        <f>VLOOKUP(B66,[2]Sheet1!$B$16:$L$66,11,0)</f>
        <v>0</v>
      </c>
      <c r="M66" s="32">
        <f>VLOOKUP(B66,[2]Sheet1!$B$16:$M$66,12,0)</f>
        <v>0</v>
      </c>
      <c r="N66" s="28">
        <v>0</v>
      </c>
    </row>
    <row r="67" spans="1:15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5">
        <v>16639928100</v>
      </c>
      <c r="H67" s="35">
        <v>34000000000</v>
      </c>
      <c r="I67" s="33">
        <v>49012702648.580002</v>
      </c>
      <c r="J67" s="29">
        <f>SUM(J16:J66)</f>
        <v>0</v>
      </c>
      <c r="K67" s="33">
        <v>14047239720</v>
      </c>
      <c r="L67" s="34">
        <v>113699870468.58</v>
      </c>
      <c r="M67" s="29">
        <v>1451718563072.0195</v>
      </c>
      <c r="N67" s="30">
        <f>SUM(N16:N66)</f>
        <v>1</v>
      </c>
      <c r="O67" s="17"/>
    </row>
    <row r="68" spans="1:15" x14ac:dyDescent="0.25">
      <c r="L68" s="19" t="s">
        <v>106</v>
      </c>
      <c r="N68" s="18"/>
      <c r="O68" s="17"/>
    </row>
    <row r="69" spans="1:15" ht="27.6" customHeight="1" x14ac:dyDescent="0.25">
      <c r="B69" s="42" t="s">
        <v>52</v>
      </c>
      <c r="C69" s="42"/>
      <c r="D69" s="7"/>
      <c r="E69" s="7"/>
      <c r="F69" s="7"/>
      <c r="G69" s="7"/>
      <c r="H69" s="7"/>
      <c r="J69" s="20"/>
      <c r="L69" s="18"/>
      <c r="M69" s="1" t="s">
        <v>106</v>
      </c>
      <c r="O69" s="17"/>
    </row>
    <row r="70" spans="1:15" ht="27.6" customHeight="1" x14ac:dyDescent="0.25">
      <c r="C70" s="23"/>
      <c r="D70" s="23"/>
      <c r="E70" s="23"/>
      <c r="F70" s="23"/>
      <c r="G70" s="23"/>
      <c r="H70" s="23"/>
      <c r="I70" s="2" t="s">
        <v>106</v>
      </c>
      <c r="J70" s="20">
        <f>SUM(J16:J66)</f>
        <v>0</v>
      </c>
      <c r="K70" s="18" t="s">
        <v>106</v>
      </c>
      <c r="L70" s="18" t="s">
        <v>106</v>
      </c>
      <c r="M70" s="18" t="s">
        <v>106</v>
      </c>
      <c r="N70" s="18">
        <f>SUM(L70:M70)</f>
        <v>0</v>
      </c>
      <c r="O70" s="17"/>
    </row>
    <row r="71" spans="1:15" x14ac:dyDescent="0.25">
      <c r="O71" s="17"/>
    </row>
    <row r="72" spans="1:15" x14ac:dyDescent="0.25">
      <c r="O72" s="17"/>
    </row>
  </sheetData>
  <autoFilter ref="E15:F67" xr:uid="{00000000-0009-0000-0000-000001000000}"/>
  <sortState xmlns:xlrd2="http://schemas.microsoft.com/office/spreadsheetml/2017/richdata2" ref="B16:N66">
    <sortCondition descending="1" ref="N16:N66"/>
  </sortState>
  <mergeCells count="14">
    <mergeCell ref="M11:N11"/>
    <mergeCell ref="L14:L15"/>
    <mergeCell ref="M14:M15"/>
    <mergeCell ref="D9:K9"/>
    <mergeCell ref="B69:C69"/>
    <mergeCell ref="A67:C67"/>
    <mergeCell ref="N14:N15"/>
    <mergeCell ref="A12:A15"/>
    <mergeCell ref="B12:B15"/>
    <mergeCell ref="C12:C15"/>
    <mergeCell ref="D12:F14"/>
    <mergeCell ref="I14:K14"/>
    <mergeCell ref="M12:N13"/>
    <mergeCell ref="G12:L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2024-01-08T03:20:40Z</cp:lastPrinted>
  <dcterms:created xsi:type="dcterms:W3CDTF">2017-06-09T07:51:20Z</dcterms:created>
  <dcterms:modified xsi:type="dcterms:W3CDTF">2024-01-08T03:21:45Z</dcterms:modified>
</cp:coreProperties>
</file>