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<sst xmlns="http://schemas.openxmlformats.org/spreadsheetml/2006/main" count="220" uniqueCount="132">
  <si>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</si>
  <si>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</si>
  <si>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</si>
  <si>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</si>
  <si>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</si>
  <si>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</si>
  <si>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</si>
  <si>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</si>
  <si>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</si>
  <si>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</si>
  <si>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</si>
  <si>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</si>
  <si>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</si>
  <si>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</si>
  <si>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</si>
  <si>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</si>
  <si>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</si>
  <si>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</si>
  <si>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</si>
  <si>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</si>
  <si>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</si>
  <si>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</si>
  <si>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</si>
  <si>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</si>
  <si>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</si>
  <si>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</si>
  <si>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</si>
  <si>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</si>
  <si>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</si>
  <si>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</si>
  <si>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</si>
  <si>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</si>
  <si>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</si>
  <si>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</si>
  <si>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</si>
  <si>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</si>
  <si>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</si>
  <si>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</si>
  <si>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</si>
  <si>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</si>
  <si>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</si>
  <si>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</si>
  <si>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</si>
  <si>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</si>
  <si>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</si>
  <si>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</si>
  <si>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</si>
  <si>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</si>
  <si>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</si>
  <si>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</si>
  <si>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</si>
  <si>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</si>
  <si>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</si>
  <si>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</si>
  <si>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</si>
  <si>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</si>
  <si>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</si>
  <si>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</si>
  <si>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</si>
  <si>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</si>
  <si>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</si>
  <si>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</si>
  <si>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</si>
  <si>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</si>
  <si>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</si>
  <si>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</si>
  <si>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</si>
  <si>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</si>
  <si>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</si>
  <si>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</si>
  <si>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</si>
  <si>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</si>
  <si>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</si>
  <si>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</si>
  <si>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</si>
  <si>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</si>
  <si>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</si>
  <si>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</si>
  <si>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</si>
  <si>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</si>
  <si>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</si>
  <si>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</si>
  <si>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</si>
  <si>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</si>
  <si>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</si>
  <si>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</si>
  <si>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</si>
  <si>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</si>
  <si>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</si>
  <si>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</si>
  <si>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</si>
  <si>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</si>
  <si>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</si>
  <si>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</si>
  <si>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</si>
  <si>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</si>
  <si>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</si>
  <si>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</si>
  <si>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</si>
  <si>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</si>
  <si>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</si>
  <si>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</si>
  <si>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</si>
  <si>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</si>
  <si>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</si>
  <si>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</si>
  <si>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</si>
  <si>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</si>
  <si>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</si>
  <si>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</si>
  <si>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</si>
  <si>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</si>
  <si>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</si>
  <si>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</si>
  <si>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</si>
  <si>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</si>
  <si>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</si>
  <si>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</si>
  <si>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</si>
  <si>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</si>
  <si>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</si>
  <si>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</si>
  <si>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</si>
  <si>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</si>
  <si>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</si>
  <si>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</si>
  <si>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</si>
  <si>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</si>
  <si>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</si>
  <si>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6-р сарын арилжааны дүн</t>
  </si>
  <si>
    <t xml:space="preserve">2022 оны 6 дугаар сарын 30-ны байдлаар </t>
  </si>
  <si>
    <t>ХБҮЦ-SMPL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</si>
</sst>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0" fillId="0" borderId="0" xfId="18" applyFont="1"/>
    <xf numFmtId="164" fontId="0" fillId="0" borderId="0" xfId="18" applyNumberFormat="1" applyFont="1"/>
    <xf numFmtId="43" fontId="5" fillId="0" borderId="0" xfId="0" applyNumberFormat="1" applyFont="1" applyAlignment="1">
      <alignment horizontal="center" vertical="center" wrapText="1"/>
    </xf>
    <xf numFmtId="43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2881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2-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1420</v>
          </cell>
          <cell r="E8">
            <v>1561441.13</v>
          </cell>
          <cell r="F8">
            <v>13446</v>
          </cell>
          <cell r="G8">
            <v>5696249</v>
          </cell>
          <cell r="H8">
            <v>7257690.13</v>
          </cell>
          <cell r="I8">
            <v>0</v>
          </cell>
          <cell r="J8">
            <v>0</v>
          </cell>
          <cell r="K8">
            <v>3</v>
          </cell>
          <cell r="L8">
            <v>938868</v>
          </cell>
          <cell r="M8">
            <v>938868</v>
          </cell>
          <cell r="N8">
            <v>5</v>
          </cell>
          <cell r="O8">
            <v>500000</v>
          </cell>
          <cell r="R8">
            <v>500000</v>
          </cell>
          <cell r="S8">
            <v>14874</v>
          </cell>
          <cell r="T8">
            <v>8696558.129999999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147406</v>
          </cell>
          <cell r="E10">
            <v>60211918.16</v>
          </cell>
          <cell r="F10">
            <v>324756</v>
          </cell>
          <cell r="G10">
            <v>200511796.91</v>
          </cell>
          <cell r="H10">
            <v>260723715.07</v>
          </cell>
          <cell r="I10">
            <v>116</v>
          </cell>
          <cell r="J10">
            <v>11600000</v>
          </cell>
          <cell r="K10">
            <v>116</v>
          </cell>
          <cell r="L10">
            <v>11600000</v>
          </cell>
          <cell r="M10">
            <v>23200000</v>
          </cell>
          <cell r="N10">
            <v>316907</v>
          </cell>
          <cell r="O10">
            <v>31690700000</v>
          </cell>
          <cell r="P10">
            <v>500000</v>
          </cell>
          <cell r="Q10">
            <v>50000000000</v>
          </cell>
          <cell r="R10">
            <v>81690700000</v>
          </cell>
          <cell r="S10">
            <v>1289301</v>
          </cell>
          <cell r="T10">
            <v>81974623715.07</v>
          </cell>
        </row>
        <row r="11">
          <cell r="B11" t="str">
            <v>ARGB</v>
          </cell>
          <cell r="C11" t="str">
            <v>Аргай бэст ХХК</v>
          </cell>
          <cell r="D11">
            <v>5300</v>
          </cell>
          <cell r="E11">
            <v>9427620</v>
          </cell>
          <cell r="F11">
            <v>27300</v>
          </cell>
          <cell r="G11">
            <v>20277112.07</v>
          </cell>
          <cell r="H11">
            <v>29704732.07</v>
          </cell>
          <cell r="I11">
            <v>10</v>
          </cell>
          <cell r="J11">
            <v>3059952</v>
          </cell>
          <cell r="K11">
            <v>0</v>
          </cell>
          <cell r="L11">
            <v>0</v>
          </cell>
          <cell r="M11">
            <v>3059952</v>
          </cell>
          <cell r="R11">
            <v>0</v>
          </cell>
          <cell r="S11">
            <v>32610</v>
          </cell>
          <cell r="T11">
            <v>32764684.07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368396</v>
          </cell>
          <cell r="E13">
            <v>211451025.63</v>
          </cell>
          <cell r="F13">
            <v>230667</v>
          </cell>
          <cell r="G13">
            <v>199045499.71</v>
          </cell>
          <cell r="H13">
            <v>410496525.34000003</v>
          </cell>
          <cell r="I13">
            <v>150</v>
          </cell>
          <cell r="J13">
            <v>37175749.94</v>
          </cell>
          <cell r="K13">
            <v>150</v>
          </cell>
          <cell r="L13">
            <v>20542636.94</v>
          </cell>
          <cell r="M13">
            <v>57718386.879999995</v>
          </cell>
          <cell r="N13">
            <v>143</v>
          </cell>
          <cell r="O13">
            <v>14300000</v>
          </cell>
          <cell r="R13">
            <v>14300000</v>
          </cell>
          <cell r="S13">
            <v>599506</v>
          </cell>
          <cell r="T13">
            <v>482514912.22</v>
          </cell>
        </row>
        <row r="14">
          <cell r="B14" t="str">
            <v>BKOC</v>
          </cell>
          <cell r="C14" t="str">
            <v>БКО Капитал ҮЦК</v>
          </cell>
          <cell r="D14">
            <v>2</v>
          </cell>
          <cell r="E14">
            <v>581.5</v>
          </cell>
          <cell r="F14">
            <v>0</v>
          </cell>
          <cell r="G14">
            <v>0</v>
          </cell>
          <cell r="H14">
            <v>581.5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2</v>
          </cell>
          <cell r="T14">
            <v>581.5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187</v>
          </cell>
          <cell r="E16">
            <v>1180492</v>
          </cell>
          <cell r="F16">
            <v>2667</v>
          </cell>
          <cell r="G16">
            <v>1536133.79</v>
          </cell>
          <cell r="H16">
            <v>2716625.79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2854</v>
          </cell>
          <cell r="T16">
            <v>2716625.79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447</v>
          </cell>
          <cell r="G17">
            <v>1698600</v>
          </cell>
          <cell r="H17">
            <v>1698600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447</v>
          </cell>
          <cell r="T17">
            <v>1698600</v>
          </cell>
        </row>
        <row r="18">
          <cell r="B18" t="str">
            <v>BULG</v>
          </cell>
          <cell r="C18" t="str">
            <v>Булган брокер ХХК</v>
          </cell>
          <cell r="D18">
            <v>0</v>
          </cell>
          <cell r="E18">
            <v>0</v>
          </cell>
          <cell r="F18">
            <v>5</v>
          </cell>
          <cell r="G18">
            <v>17000</v>
          </cell>
          <cell r="H18">
            <v>17000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5</v>
          </cell>
          <cell r="T18">
            <v>17000</v>
          </cell>
        </row>
        <row r="19">
          <cell r="B19" t="str">
            <v>BUMB</v>
          </cell>
          <cell r="C19" t="str">
            <v>Бумбат-Алтай ХХК</v>
          </cell>
          <cell r="D19">
            <v>181506</v>
          </cell>
          <cell r="E19">
            <v>76928218.55</v>
          </cell>
          <cell r="F19">
            <v>268883</v>
          </cell>
          <cell r="G19">
            <v>90132992.61</v>
          </cell>
          <cell r="H19">
            <v>167061211.16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450389</v>
          </cell>
          <cell r="T19">
            <v>167061211.16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161133</v>
          </cell>
          <cell r="E20">
            <v>112086892.37</v>
          </cell>
          <cell r="F20">
            <v>51988</v>
          </cell>
          <cell r="G20">
            <v>7344731.64</v>
          </cell>
          <cell r="H20">
            <v>119431624.01</v>
          </cell>
          <cell r="I20">
            <v>2</v>
          </cell>
          <cell r="J20">
            <v>617870.88</v>
          </cell>
          <cell r="K20">
            <v>0</v>
          </cell>
          <cell r="L20">
            <v>0</v>
          </cell>
          <cell r="M20">
            <v>617870.88</v>
          </cell>
          <cell r="N20">
            <v>1100</v>
          </cell>
          <cell r="O20">
            <v>110000000</v>
          </cell>
          <cell r="R20">
            <v>110000000</v>
          </cell>
          <cell r="S20">
            <v>214223</v>
          </cell>
          <cell r="T20">
            <v>230049494.89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8596</v>
          </cell>
          <cell r="E23">
            <v>11391008.4</v>
          </cell>
          <cell r="F23">
            <v>100790</v>
          </cell>
          <cell r="G23">
            <v>152668523.44</v>
          </cell>
          <cell r="H23">
            <v>164059531.84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109386</v>
          </cell>
          <cell r="T23">
            <v>164059531.84</v>
          </cell>
        </row>
        <row r="24">
          <cell r="B24" t="str">
            <v>DOMI</v>
          </cell>
          <cell r="C24" t="str">
            <v>Домикс сек ҮЦК ХХК</v>
          </cell>
          <cell r="D24">
            <v>11846</v>
          </cell>
          <cell r="E24">
            <v>3996141.26</v>
          </cell>
          <cell r="F24">
            <v>7446</v>
          </cell>
          <cell r="G24">
            <v>2211902.92</v>
          </cell>
          <cell r="H24">
            <v>6208044.18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19292</v>
          </cell>
          <cell r="T24">
            <v>6208044.18</v>
          </cell>
        </row>
        <row r="25">
          <cell r="B25" t="str">
            <v>DRBR</v>
          </cell>
          <cell r="C25" t="str">
            <v>Дархан брокер ХХК</v>
          </cell>
          <cell r="D25">
            <v>2150</v>
          </cell>
          <cell r="E25">
            <v>4658180.94</v>
          </cell>
          <cell r="F25">
            <v>44649</v>
          </cell>
          <cell r="G25">
            <v>8110034.25</v>
          </cell>
          <cell r="H25">
            <v>12768215.190000001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46799</v>
          </cell>
          <cell r="T25">
            <v>12768215.190000001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185</v>
          </cell>
          <cell r="E28">
            <v>251230</v>
          </cell>
          <cell r="F28">
            <v>279461</v>
          </cell>
          <cell r="G28">
            <v>30183435</v>
          </cell>
          <cell r="H28">
            <v>30434665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279646</v>
          </cell>
          <cell r="T28">
            <v>30434665</v>
          </cell>
        </row>
        <row r="29">
          <cell r="B29" t="str">
            <v>GAUL</v>
          </cell>
          <cell r="C29" t="str">
            <v>Гаүли ХХК</v>
          </cell>
          <cell r="D29">
            <v>33547</v>
          </cell>
          <cell r="E29">
            <v>33259704.1</v>
          </cell>
          <cell r="F29">
            <v>57807</v>
          </cell>
          <cell r="G29">
            <v>18348155.45</v>
          </cell>
          <cell r="H29">
            <v>51607859.55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91354</v>
          </cell>
          <cell r="T29">
            <v>51607859.55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1228</v>
          </cell>
          <cell r="E30">
            <v>820928</v>
          </cell>
          <cell r="F30">
            <v>100</v>
          </cell>
          <cell r="G30">
            <v>128900</v>
          </cell>
          <cell r="H30">
            <v>949828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1328</v>
          </cell>
          <cell r="T30">
            <v>949828</v>
          </cell>
        </row>
        <row r="31">
          <cell r="B31" t="str">
            <v>GDSC</v>
          </cell>
          <cell r="C31" t="str">
            <v>Гүүдсек ХХК</v>
          </cell>
          <cell r="D31">
            <v>66297</v>
          </cell>
          <cell r="E31">
            <v>31160454.97</v>
          </cell>
          <cell r="F31">
            <v>118956</v>
          </cell>
          <cell r="G31">
            <v>25467143</v>
          </cell>
          <cell r="H31">
            <v>56627597.97</v>
          </cell>
          <cell r="I31">
            <v>14</v>
          </cell>
          <cell r="J31">
            <v>4368970</v>
          </cell>
          <cell r="K31">
            <v>0</v>
          </cell>
          <cell r="L31">
            <v>0</v>
          </cell>
          <cell r="M31">
            <v>4368970</v>
          </cell>
          <cell r="N31">
            <v>5</v>
          </cell>
          <cell r="O31">
            <v>500000</v>
          </cell>
          <cell r="R31">
            <v>500000</v>
          </cell>
          <cell r="S31">
            <v>185272</v>
          </cell>
          <cell r="T31">
            <v>61496567.97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4152331</v>
          </cell>
          <cell r="E32">
            <v>965284223.08</v>
          </cell>
          <cell r="F32">
            <v>3357728</v>
          </cell>
          <cell r="G32">
            <v>725822611.77</v>
          </cell>
          <cell r="H32">
            <v>1691106834.85</v>
          </cell>
          <cell r="I32">
            <v>171</v>
          </cell>
          <cell r="J32">
            <v>23636908.6</v>
          </cell>
          <cell r="K32">
            <v>74</v>
          </cell>
          <cell r="L32">
            <v>18003330</v>
          </cell>
          <cell r="M32">
            <v>41640238.6</v>
          </cell>
          <cell r="N32">
            <v>128</v>
          </cell>
          <cell r="O32">
            <v>12800000</v>
          </cell>
          <cell r="R32">
            <v>12800000</v>
          </cell>
          <cell r="S32">
            <v>7510432</v>
          </cell>
          <cell r="T32">
            <v>1745547073.4499998</v>
          </cell>
        </row>
        <row r="33">
          <cell r="B33" t="str">
            <v>GNDX</v>
          </cell>
          <cell r="C33" t="str">
            <v>Гендекс ХХК</v>
          </cell>
          <cell r="D33">
            <v>600</v>
          </cell>
          <cell r="E33">
            <v>359397.18</v>
          </cell>
          <cell r="F33">
            <v>0</v>
          </cell>
          <cell r="G33">
            <v>0</v>
          </cell>
          <cell r="H33">
            <v>359397.18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600</v>
          </cell>
          <cell r="T33">
            <v>359397.18</v>
          </cell>
        </row>
        <row r="34">
          <cell r="B34" t="str">
            <v>HUN</v>
          </cell>
          <cell r="C34" t="str">
            <v>Хүннү Эмпайр ХХК</v>
          </cell>
          <cell r="D34">
            <v>12804</v>
          </cell>
          <cell r="E34">
            <v>19260508.43</v>
          </cell>
          <cell r="F34">
            <v>57160</v>
          </cell>
          <cell r="G34">
            <v>11337512.27</v>
          </cell>
          <cell r="H34">
            <v>30598020.7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69964</v>
          </cell>
          <cell r="T34">
            <v>30598020.7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4284</v>
          </cell>
          <cell r="E35">
            <v>10828181</v>
          </cell>
          <cell r="F35">
            <v>14025</v>
          </cell>
          <cell r="G35">
            <v>26407029.03</v>
          </cell>
          <cell r="H35">
            <v>37235210.03</v>
          </cell>
          <cell r="I35">
            <v>13547</v>
          </cell>
          <cell r="J35">
            <v>1352870220</v>
          </cell>
          <cell r="K35">
            <v>13552</v>
          </cell>
          <cell r="L35">
            <v>1353369220</v>
          </cell>
          <cell r="M35">
            <v>2706239440</v>
          </cell>
          <cell r="R35">
            <v>0</v>
          </cell>
          <cell r="S35">
            <v>45408</v>
          </cell>
          <cell r="T35">
            <v>2743474650.0299997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3293</v>
          </cell>
          <cell r="E36">
            <v>10277250</v>
          </cell>
          <cell r="F36">
            <v>10510</v>
          </cell>
          <cell r="G36">
            <v>2473178.71</v>
          </cell>
          <cell r="H36">
            <v>12750428.71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50</v>
          </cell>
          <cell r="O36">
            <v>5000000</v>
          </cell>
          <cell r="R36">
            <v>5000000</v>
          </cell>
          <cell r="S36">
            <v>13853</v>
          </cell>
          <cell r="T36">
            <v>17750428.71</v>
          </cell>
        </row>
        <row r="37">
          <cell r="B37" t="str">
            <v>MERG</v>
          </cell>
          <cell r="C37" t="str">
            <v>Мэргэн санаа ХХК</v>
          </cell>
          <cell r="D37">
            <v>12318</v>
          </cell>
          <cell r="E37">
            <v>5933655.5</v>
          </cell>
          <cell r="F37">
            <v>1204</v>
          </cell>
          <cell r="G37">
            <v>1938400</v>
          </cell>
          <cell r="H37">
            <v>7872055.5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13522</v>
          </cell>
          <cell r="T37">
            <v>7872055.5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741178</v>
          </cell>
          <cell r="E38">
            <v>563595604.59</v>
          </cell>
          <cell r="F38">
            <v>687183</v>
          </cell>
          <cell r="G38">
            <v>610363348.69</v>
          </cell>
          <cell r="H38">
            <v>1173958953.2800002</v>
          </cell>
          <cell r="I38">
            <v>26054</v>
          </cell>
          <cell r="J38">
            <v>2605180120</v>
          </cell>
          <cell r="K38">
            <v>26054</v>
          </cell>
          <cell r="L38">
            <v>2605180120</v>
          </cell>
          <cell r="M38">
            <v>5210360240</v>
          </cell>
          <cell r="N38">
            <v>181053</v>
          </cell>
          <cell r="O38">
            <v>18105300000</v>
          </cell>
          <cell r="R38">
            <v>18105300000</v>
          </cell>
          <cell r="S38">
            <v>1661522</v>
          </cell>
          <cell r="T38">
            <v>24489619193.28</v>
          </cell>
        </row>
        <row r="39">
          <cell r="B39" t="str">
            <v>MICC</v>
          </cell>
          <cell r="C39" t="str">
            <v>Эм Ай Си Си ХХК</v>
          </cell>
          <cell r="D39">
            <v>4391</v>
          </cell>
          <cell r="E39">
            <v>2131493</v>
          </cell>
          <cell r="F39">
            <v>11184</v>
          </cell>
          <cell r="G39">
            <v>24997769</v>
          </cell>
          <cell r="H39">
            <v>27129262</v>
          </cell>
          <cell r="I39">
            <v>0</v>
          </cell>
          <cell r="J39">
            <v>0</v>
          </cell>
          <cell r="K39">
            <v>4</v>
          </cell>
          <cell r="L39">
            <v>400000</v>
          </cell>
          <cell r="M39">
            <v>400000</v>
          </cell>
          <cell r="N39">
            <v>2</v>
          </cell>
          <cell r="O39">
            <v>200000</v>
          </cell>
          <cell r="R39">
            <v>200000</v>
          </cell>
          <cell r="S39">
            <v>15581</v>
          </cell>
          <cell r="T39">
            <v>27729262</v>
          </cell>
        </row>
        <row r="40">
          <cell r="B40" t="str">
            <v>MNET</v>
          </cell>
          <cell r="C40" t="str">
            <v>Ард секюритиз ХХК</v>
          </cell>
          <cell r="D40">
            <v>1449257</v>
          </cell>
          <cell r="E40">
            <v>745958417.95</v>
          </cell>
          <cell r="F40">
            <v>1420249</v>
          </cell>
          <cell r="G40">
            <v>825536623.76</v>
          </cell>
          <cell r="H40">
            <v>1571495041.71</v>
          </cell>
          <cell r="I40">
            <v>501</v>
          </cell>
          <cell r="J40">
            <v>49098000</v>
          </cell>
          <cell r="K40">
            <v>31</v>
          </cell>
          <cell r="L40">
            <v>5482862.88</v>
          </cell>
          <cell r="M40">
            <v>54580862.88</v>
          </cell>
          <cell r="N40">
            <v>15</v>
          </cell>
          <cell r="O40">
            <v>1500000</v>
          </cell>
          <cell r="R40">
            <v>1500000</v>
          </cell>
          <cell r="S40">
            <v>2870053</v>
          </cell>
          <cell r="T40">
            <v>1627575904.5900002</v>
          </cell>
        </row>
        <row r="41">
          <cell r="B41" t="str">
            <v>MOHU</v>
          </cell>
          <cell r="C41" t="str">
            <v>Монгол хувьцаа ХХК</v>
          </cell>
          <cell r="D41">
            <v>1851</v>
          </cell>
          <cell r="E41">
            <v>1334808</v>
          </cell>
          <cell r="F41">
            <v>0</v>
          </cell>
          <cell r="G41">
            <v>0</v>
          </cell>
          <cell r="H41">
            <v>1334808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1851</v>
          </cell>
          <cell r="T41">
            <v>1334808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51054</v>
          </cell>
          <cell r="E44">
            <v>8661140.52</v>
          </cell>
          <cell r="F44">
            <v>9164</v>
          </cell>
          <cell r="G44">
            <v>10473970.15</v>
          </cell>
          <cell r="H44">
            <v>19135110.67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60218</v>
          </cell>
          <cell r="T44">
            <v>19135110.67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20019</v>
          </cell>
          <cell r="E45">
            <v>54320537.18</v>
          </cell>
          <cell r="F45">
            <v>219</v>
          </cell>
          <cell r="G45">
            <v>954126.18</v>
          </cell>
          <cell r="H45">
            <v>55274663.36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20238</v>
          </cell>
          <cell r="T45">
            <v>55274663.36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216419</v>
          </cell>
          <cell r="E46">
            <v>38595948.93</v>
          </cell>
          <cell r="F46">
            <v>150308</v>
          </cell>
          <cell r="G46">
            <v>33788233.84</v>
          </cell>
          <cell r="H46">
            <v>72384182.77000001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366727</v>
          </cell>
          <cell r="T46">
            <v>72384182.77000001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10687</v>
          </cell>
          <cell r="E47">
            <v>3068249.42</v>
          </cell>
          <cell r="F47">
            <v>28513</v>
          </cell>
          <cell r="G47">
            <v>1209766.7</v>
          </cell>
          <cell r="H47">
            <v>4278016.12</v>
          </cell>
          <cell r="I47">
            <v>967</v>
          </cell>
          <cell r="J47">
            <v>95346440</v>
          </cell>
          <cell r="K47">
            <v>1528</v>
          </cell>
          <cell r="L47">
            <v>150416400</v>
          </cell>
          <cell r="M47">
            <v>245762840</v>
          </cell>
          <cell r="N47">
            <v>70</v>
          </cell>
          <cell r="O47">
            <v>7000000</v>
          </cell>
          <cell r="R47">
            <v>7000000</v>
          </cell>
          <cell r="S47">
            <v>41765</v>
          </cell>
          <cell r="T47">
            <v>257040856.12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11000</v>
          </cell>
          <cell r="G48">
            <v>2279457.77</v>
          </cell>
          <cell r="H48">
            <v>2279457.77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11000</v>
          </cell>
          <cell r="T48">
            <v>2279457.77</v>
          </cell>
        </row>
        <row r="49">
          <cell r="B49" t="str">
            <v>SECP</v>
          </cell>
          <cell r="C49" t="str">
            <v>СИКАП</v>
          </cell>
          <cell r="D49">
            <v>13734</v>
          </cell>
          <cell r="E49">
            <v>265514</v>
          </cell>
          <cell r="F49">
            <v>0</v>
          </cell>
          <cell r="G49">
            <v>0</v>
          </cell>
          <cell r="H49">
            <v>265514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13734</v>
          </cell>
          <cell r="T49">
            <v>265514</v>
          </cell>
        </row>
        <row r="50">
          <cell r="B50" t="str">
            <v>SGC</v>
          </cell>
          <cell r="C50" t="str">
            <v>Эс Жи Капитал ХХК</v>
          </cell>
          <cell r="D50">
            <v>315603</v>
          </cell>
          <cell r="E50">
            <v>34086771</v>
          </cell>
          <cell r="F50">
            <v>40842</v>
          </cell>
          <cell r="G50">
            <v>4410936</v>
          </cell>
          <cell r="H50">
            <v>38497707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356445</v>
          </cell>
          <cell r="T50">
            <v>38497707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204103</v>
          </cell>
          <cell r="E52">
            <v>66208532.7</v>
          </cell>
          <cell r="F52">
            <v>361121</v>
          </cell>
          <cell r="G52">
            <v>89147246.21</v>
          </cell>
          <cell r="H52">
            <v>155355778.91</v>
          </cell>
          <cell r="I52">
            <v>0</v>
          </cell>
          <cell r="J52">
            <v>0</v>
          </cell>
          <cell r="K52">
            <v>20</v>
          </cell>
          <cell r="L52">
            <v>6366819.6</v>
          </cell>
          <cell r="M52">
            <v>6366819.6</v>
          </cell>
          <cell r="N52">
            <v>24</v>
          </cell>
          <cell r="O52">
            <v>2400000</v>
          </cell>
          <cell r="R52">
            <v>2400000</v>
          </cell>
          <cell r="S52">
            <v>565268</v>
          </cell>
          <cell r="T52">
            <v>164122598.51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9430</v>
          </cell>
          <cell r="E53">
            <v>2581815.24</v>
          </cell>
          <cell r="F53">
            <v>316</v>
          </cell>
          <cell r="G53">
            <v>234275</v>
          </cell>
          <cell r="H53">
            <v>2816090.24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</v>
          </cell>
          <cell r="O53">
            <v>1100000</v>
          </cell>
          <cell r="R53">
            <v>1100000</v>
          </cell>
          <cell r="S53">
            <v>9757</v>
          </cell>
          <cell r="T53">
            <v>3916090.24</v>
          </cell>
        </row>
        <row r="54">
          <cell r="B54" t="str">
            <v>TABO</v>
          </cell>
          <cell r="C54" t="str">
            <v>Таван богд ХХК</v>
          </cell>
          <cell r="D54">
            <v>10600</v>
          </cell>
          <cell r="E54">
            <v>3695000</v>
          </cell>
          <cell r="F54">
            <v>133793</v>
          </cell>
          <cell r="G54">
            <v>110700538.01</v>
          </cell>
          <cell r="H54">
            <v>114395538.01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144393</v>
          </cell>
          <cell r="T54">
            <v>114395538.01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87</v>
          </cell>
          <cell r="E55">
            <v>148575</v>
          </cell>
          <cell r="F55">
            <v>14745</v>
          </cell>
          <cell r="G55">
            <v>7059284.12</v>
          </cell>
          <cell r="H55">
            <v>7207859.12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14832</v>
          </cell>
          <cell r="T55">
            <v>7207859.12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536269</v>
          </cell>
          <cell r="E56">
            <v>206363971.23</v>
          </cell>
          <cell r="F56">
            <v>551434</v>
          </cell>
          <cell r="G56">
            <v>165100523.92</v>
          </cell>
          <cell r="H56">
            <v>371464495.15</v>
          </cell>
          <cell r="I56">
            <v>90</v>
          </cell>
          <cell r="J56">
            <v>8866960</v>
          </cell>
          <cell r="K56">
            <v>50</v>
          </cell>
          <cell r="L56">
            <v>15603734</v>
          </cell>
          <cell r="M56">
            <v>24470694</v>
          </cell>
          <cell r="N56">
            <v>222</v>
          </cell>
          <cell r="O56">
            <v>22200000</v>
          </cell>
          <cell r="R56">
            <v>22200000</v>
          </cell>
          <cell r="S56">
            <v>1088065</v>
          </cell>
          <cell r="T56">
            <v>418135189.15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18193</v>
          </cell>
          <cell r="E57">
            <v>6962264.24</v>
          </cell>
          <cell r="F57">
            <v>7900</v>
          </cell>
          <cell r="G57">
            <v>735120</v>
          </cell>
          <cell r="H57">
            <v>7697384.24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105</v>
          </cell>
          <cell r="O57">
            <v>10500000</v>
          </cell>
          <cell r="R57">
            <v>10500000</v>
          </cell>
          <cell r="S57">
            <v>26198</v>
          </cell>
          <cell r="T57">
            <v>18197384.240000002</v>
          </cell>
        </row>
        <row r="58">
          <cell r="B58" t="str">
            <v>TTOL</v>
          </cell>
          <cell r="C58" t="str">
            <v>Апекс Капитал ҮЦК</v>
          </cell>
          <cell r="D58">
            <v>1491503</v>
          </cell>
          <cell r="E58">
            <v>625227043.56</v>
          </cell>
          <cell r="F58">
            <v>1976179</v>
          </cell>
          <cell r="G58">
            <v>620813451.54</v>
          </cell>
          <cell r="H58">
            <v>1246040495.1</v>
          </cell>
          <cell r="I58">
            <v>60</v>
          </cell>
          <cell r="J58">
            <v>6000000</v>
          </cell>
          <cell r="K58">
            <v>60</v>
          </cell>
          <cell r="L58">
            <v>6000000</v>
          </cell>
          <cell r="M58">
            <v>12000000</v>
          </cell>
          <cell r="N58">
            <v>10</v>
          </cell>
          <cell r="O58">
            <v>1000000</v>
          </cell>
          <cell r="R58">
            <v>1000000</v>
          </cell>
          <cell r="S58">
            <v>3467812</v>
          </cell>
          <cell r="T58">
            <v>1259040495.1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150</v>
          </cell>
          <cell r="E59">
            <v>495450</v>
          </cell>
          <cell r="F59">
            <v>3486</v>
          </cell>
          <cell r="G59">
            <v>1527325</v>
          </cell>
          <cell r="H59">
            <v>2022775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3636</v>
          </cell>
          <cell r="T59">
            <v>2022775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5677588</v>
          </cell>
          <cell r="E60">
            <v>1061676952.4</v>
          </cell>
          <cell r="F60">
            <v>5560299</v>
          </cell>
          <cell r="G60">
            <v>954730930.4</v>
          </cell>
          <cell r="H60">
            <v>2016407882.8</v>
          </cell>
          <cell r="I60">
            <v>0</v>
          </cell>
          <cell r="J60">
            <v>0</v>
          </cell>
          <cell r="K60">
            <v>40</v>
          </cell>
          <cell r="L60">
            <v>3917200</v>
          </cell>
          <cell r="M60">
            <v>3917200</v>
          </cell>
          <cell r="N60">
            <v>150</v>
          </cell>
          <cell r="O60">
            <v>15000000</v>
          </cell>
          <cell r="R60">
            <v>15000000</v>
          </cell>
          <cell r="S60">
            <v>11238077</v>
          </cell>
          <cell r="T60">
            <v>2035325082.8</v>
          </cell>
        </row>
        <row r="61">
          <cell r="B61" t="str">
            <v>ZRGD</v>
          </cell>
          <cell r="C61" t="str">
            <v>Зэргэд ХХК</v>
          </cell>
          <cell r="D61">
            <v>7103</v>
          </cell>
          <cell r="E61">
            <v>8504956</v>
          </cell>
          <cell r="F61">
            <v>16118</v>
          </cell>
          <cell r="G61">
            <v>8792229.3</v>
          </cell>
          <cell r="H61">
            <v>17297185.3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23221</v>
          </cell>
          <cell r="T61">
            <v>17297185.3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8"/>
  <sheetViews>
    <sheetView tabSelected="1" zoomScale="71" zoomScaleNormal="71" zoomScaleSheetLayoutView="70" zoomScalePageLayoutView="70" workbookViewId="0" topLeftCell="B14">
      <selection activeCell="J25" sqref="J2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3.851562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53" t="s">
        <v>0</v>
      </c>
      <c r="E9" s="53"/>
      <c r="F9" s="53"/>
      <c r="G9" s="53"/>
      <c r="H9" s="53"/>
      <c r="I9" s="53"/>
      <c r="J9" s="53"/>
      <c r="K9" s="53"/>
      <c r="L9" s="53"/>
      <c r="M9" s="9"/>
      <c r="N9" s="9"/>
      <c r="O9" s="9"/>
    </row>
    <row r="10" ht="15.75"/>
    <row r="11" spans="12:15" ht="15" customHeight="1" thickBot="1">
      <c r="L11" s="54" t="s">
        <v>130</v>
      </c>
      <c r="M11" s="54"/>
      <c r="N11" s="54"/>
      <c r="O11" s="54"/>
    </row>
    <row r="12" spans="1:15" ht="14.45" customHeight="1">
      <c r="A12" s="55" t="s">
        <v>1</v>
      </c>
      <c r="B12" s="57" t="s">
        <v>2</v>
      </c>
      <c r="C12" s="57" t="s">
        <v>3</v>
      </c>
      <c r="D12" s="57" t="s">
        <v>4</v>
      </c>
      <c r="E12" s="57"/>
      <c r="F12" s="57"/>
      <c r="G12" s="59" t="s">
        <v>129</v>
      </c>
      <c r="H12" s="59"/>
      <c r="I12" s="59"/>
      <c r="J12" s="59"/>
      <c r="K12" s="59"/>
      <c r="L12" s="59"/>
      <c r="M12" s="59"/>
      <c r="N12" s="60" t="s">
        <v>123</v>
      </c>
      <c r="O12" s="61"/>
    </row>
    <row r="13" spans="1:16" s="8" customFormat="1" ht="15.75" customHeight="1">
      <c r="A13" s="56"/>
      <c r="B13" s="58"/>
      <c r="C13" s="58"/>
      <c r="D13" s="58"/>
      <c r="E13" s="58"/>
      <c r="F13" s="58"/>
      <c r="G13" s="44"/>
      <c r="H13" s="44"/>
      <c r="I13" s="44"/>
      <c r="J13" s="44"/>
      <c r="K13" s="44"/>
      <c r="L13" s="44"/>
      <c r="M13" s="44"/>
      <c r="N13" s="50"/>
      <c r="O13" s="51"/>
      <c r="P13" s="10"/>
    </row>
    <row r="14" spans="1:16" s="8" customFormat="1" ht="33.75" customHeight="1">
      <c r="A14" s="56"/>
      <c r="B14" s="58"/>
      <c r="C14" s="58"/>
      <c r="D14" s="58"/>
      <c r="E14" s="58"/>
      <c r="F14" s="58"/>
      <c r="G14" s="45" t="s">
        <v>5</v>
      </c>
      <c r="H14" s="46"/>
      <c r="I14" s="46"/>
      <c r="J14" s="44" t="s">
        <v>100</v>
      </c>
      <c r="K14" s="44"/>
      <c r="L14" s="44"/>
      <c r="M14" s="44" t="s">
        <v>6</v>
      </c>
      <c r="N14" s="50" t="s">
        <v>7</v>
      </c>
      <c r="O14" s="51" t="s">
        <v>8</v>
      </c>
      <c r="P14" s="10"/>
    </row>
    <row r="15" spans="1:18" s="8" customFormat="1" ht="47.25">
      <c r="A15" s="56"/>
      <c r="B15" s="58"/>
      <c r="C15" s="58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44"/>
      <c r="N15" s="50"/>
      <c r="O15" s="52"/>
      <c r="P15" s="10"/>
      <c r="R15" s="40">
        <f>G16</f>
        <v>410496525.34000003</v>
      </c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410496525.34000003</v>
      </c>
      <c r="H16" s="16">
        <v>0</v>
      </c>
      <c r="I16" s="16">
        <f>VLOOKUP(B16,'[1]Brokers'!$B$7:$M$61,12,0)</f>
        <v>57718386.879999995</v>
      </c>
      <c r="J16" s="16">
        <v>0</v>
      </c>
      <c r="K16" s="16">
        <v>0</v>
      </c>
      <c r="L16" s="16">
        <f>VLOOKUP(B16,'[1]Brokers'!$B$7:$R$61,17,0)</f>
        <v>14300000</v>
      </c>
      <c r="M16" s="24">
        <f>VLOOKUP(B16,'[1]Brokers'!$B$7:$T$61,19,0)</f>
        <v>482514912.22</v>
      </c>
      <c r="N16" s="24">
        <v>175300273859.35</v>
      </c>
      <c r="O16" s="28">
        <f aca="true" t="shared" si="0" ref="O16:O47">N16/$N$70</f>
        <v>0.317648199789092</v>
      </c>
      <c r="R16" s="20"/>
    </row>
    <row r="17" spans="1:18" ht="15">
      <c r="A17" s="27">
        <f>+A16+1</f>
        <v>2</v>
      </c>
      <c r="B17" s="12" t="s">
        <v>23</v>
      </c>
      <c r="C17" s="13" t="s">
        <v>118</v>
      </c>
      <c r="D17" s="14" t="s">
        <v>14</v>
      </c>
      <c r="E17" s="15" t="s">
        <v>14</v>
      </c>
      <c r="F17" s="15"/>
      <c r="G17" s="16">
        <f>VLOOKUP(B17,'[1]Brokers'!$B$7:$H$61,7,0)</f>
        <v>260723715.07</v>
      </c>
      <c r="H17" s="16">
        <v>0</v>
      </c>
      <c r="I17" s="16">
        <f>VLOOKUP(B17,'[1]Brokers'!$B$7:$M$61,12,0)</f>
        <v>23200000</v>
      </c>
      <c r="J17" s="16">
        <v>0</v>
      </c>
      <c r="K17" s="16">
        <v>0</v>
      </c>
      <c r="L17" s="16">
        <f>VLOOKUP(B17,'[1]Brokers'!$B$7:$R$61,17,0)</f>
        <v>81690700000</v>
      </c>
      <c r="M17" s="24">
        <f>VLOOKUP(B17,'[1]Brokers'!$B$7:$T$61,19,0)</f>
        <v>81974623715.07</v>
      </c>
      <c r="N17" s="24">
        <v>91665490798</v>
      </c>
      <c r="O17" s="28">
        <f t="shared" si="0"/>
        <v>0.16610001509826644</v>
      </c>
      <c r="R17" s="20"/>
    </row>
    <row r="18" spans="1:18" ht="15">
      <c r="A18" s="27">
        <f aca="true" t="shared" si="1" ref="A18:A61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VLOOKUP(B18,'[1]Brokers'!$B$7:$H$61,7,0)</f>
        <v>1691106834.85</v>
      </c>
      <c r="H18" s="16">
        <v>0</v>
      </c>
      <c r="I18" s="16">
        <f>VLOOKUP(B18,'[1]Brokers'!$B$7:$M$61,12,0)</f>
        <v>41640238.6</v>
      </c>
      <c r="J18" s="16">
        <v>0</v>
      </c>
      <c r="K18" s="16">
        <v>0</v>
      </c>
      <c r="L18" s="16">
        <f>VLOOKUP(B18,'[1]Brokers'!$B$7:$R$61,17,0)</f>
        <v>12800000</v>
      </c>
      <c r="M18" s="24">
        <f>VLOOKUP(B18,'[1]Brokers'!$B$7:$T$61,19,0)</f>
        <v>1745547073.4499998</v>
      </c>
      <c r="N18" s="24">
        <v>91111889698.5</v>
      </c>
      <c r="O18" s="28">
        <f t="shared" si="0"/>
        <v>0.1650968769468764</v>
      </c>
      <c r="R18" s="20"/>
    </row>
    <row r="19" spans="1:18" ht="15">
      <c r="A19" s="27">
        <f t="shared" si="1"/>
        <v>4</v>
      </c>
      <c r="B19" s="12" t="s">
        <v>31</v>
      </c>
      <c r="C19" s="13" t="s">
        <v>126</v>
      </c>
      <c r="D19" s="14" t="s">
        <v>14</v>
      </c>
      <c r="E19" s="15"/>
      <c r="F19" s="15"/>
      <c r="G19" s="16">
        <f>VLOOKUP(B19,'[1]Brokers'!$B$7:$H$61,7,0)</f>
        <v>1173958953.2800002</v>
      </c>
      <c r="H19" s="16">
        <v>0</v>
      </c>
      <c r="I19" s="16">
        <f>VLOOKUP(B19,'[1]Brokers'!$B$7:$M$61,12,0)</f>
        <v>5210360240</v>
      </c>
      <c r="J19" s="16">
        <v>0</v>
      </c>
      <c r="K19" s="16">
        <v>0</v>
      </c>
      <c r="L19" s="16">
        <f>VLOOKUP(B19,'[1]Brokers'!$B$7:$R$61,17,0)</f>
        <v>18105300000</v>
      </c>
      <c r="M19" s="24">
        <f>VLOOKUP(B19,'[1]Brokers'!$B$7:$T$61,19,0)</f>
        <v>24489619193.28</v>
      </c>
      <c r="N19" s="24">
        <v>53752616414.83</v>
      </c>
      <c r="O19" s="28">
        <f t="shared" si="0"/>
        <v>0.09740099922390194</v>
      </c>
      <c r="R19" s="20"/>
    </row>
    <row r="20" spans="1:18" ht="15">
      <c r="A20" s="27">
        <f t="shared" si="1"/>
        <v>5</v>
      </c>
      <c r="B20" s="12" t="s">
        <v>74</v>
      </c>
      <c r="C20" s="13" t="s">
        <v>104</v>
      </c>
      <c r="D20" s="14" t="s">
        <v>14</v>
      </c>
      <c r="E20" s="15"/>
      <c r="F20" s="15" t="s">
        <v>14</v>
      </c>
      <c r="G20" s="16">
        <f>VLOOKUP(B20,'[1]Brokers'!$B$7:$H$61,7,0)</f>
        <v>1246040495.1</v>
      </c>
      <c r="H20" s="16">
        <v>0</v>
      </c>
      <c r="I20" s="16">
        <f>VLOOKUP(B20,'[1]Brokers'!$B$7:$M$61,12,0)</f>
        <v>12000000</v>
      </c>
      <c r="J20" s="16">
        <v>0</v>
      </c>
      <c r="K20" s="16">
        <v>0</v>
      </c>
      <c r="L20" s="16">
        <f>VLOOKUP(B20,'[1]Brokers'!$B$7:$R$61,17,0)</f>
        <v>1000000</v>
      </c>
      <c r="M20" s="24">
        <f>VLOOKUP(B20,'[1]Brokers'!$B$7:$T$61,19,0)</f>
        <v>1259040495.1</v>
      </c>
      <c r="N20" s="24">
        <v>50747104864.77</v>
      </c>
      <c r="O20" s="28">
        <f t="shared" si="0"/>
        <v>0.09195494193999905</v>
      </c>
      <c r="R20" s="20"/>
    </row>
    <row r="21" spans="1:18" ht="15">
      <c r="A21" s="27">
        <f t="shared" si="1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VLOOKUP(B21,'[1]Brokers'!$B$7:$H$61,7,0)</f>
        <v>1571495041.71</v>
      </c>
      <c r="H21" s="16">
        <v>0</v>
      </c>
      <c r="I21" s="16">
        <f>VLOOKUP(B21,'[1]Brokers'!$B$7:$M$61,12,0)</f>
        <v>54580862.88</v>
      </c>
      <c r="J21" s="16">
        <v>0</v>
      </c>
      <c r="K21" s="16">
        <v>0</v>
      </c>
      <c r="L21" s="16">
        <f>VLOOKUP(B21,'[1]Brokers'!$B$7:$R$61,17,0)</f>
        <v>1500000</v>
      </c>
      <c r="M21" s="24">
        <f>VLOOKUP(B21,'[1]Brokers'!$B$7:$T$61,19,0)</f>
        <v>1627575904.5900002</v>
      </c>
      <c r="N21" s="24">
        <v>42611057598.6</v>
      </c>
      <c r="O21" s="28">
        <f t="shared" si="0"/>
        <v>0.07721223383920381</v>
      </c>
      <c r="R21" s="20"/>
    </row>
    <row r="22" spans="1:18" ht="15">
      <c r="A22" s="27">
        <f t="shared" si="1"/>
        <v>7</v>
      </c>
      <c r="B22" s="12" t="s">
        <v>106</v>
      </c>
      <c r="C22" s="13" t="s">
        <v>107</v>
      </c>
      <c r="D22" s="14" t="s">
        <v>14</v>
      </c>
      <c r="E22" s="14" t="s">
        <v>14</v>
      </c>
      <c r="F22" s="14"/>
      <c r="G22" s="16">
        <f>VLOOKUP(B22,'[1]Brokers'!$B$7:$H$61,7,0)</f>
        <v>37235210.03</v>
      </c>
      <c r="H22" s="16">
        <v>0</v>
      </c>
      <c r="I22" s="16">
        <f>VLOOKUP(B22,'[1]Brokers'!$B$7:$M$61,12,0)</f>
        <v>2706239440</v>
      </c>
      <c r="J22" s="16">
        <v>0</v>
      </c>
      <c r="K22" s="16">
        <v>0</v>
      </c>
      <c r="L22" s="16">
        <f>VLOOKUP(B22,'[1]Brokers'!$B$7:$R$61,17,0)</f>
        <v>0</v>
      </c>
      <c r="M22" s="24">
        <f>VLOOKUP(B22,'[1]Brokers'!$B$7:$T$61,19,0)</f>
        <v>2743474650.0299997</v>
      </c>
      <c r="N22" s="24">
        <v>9328240234.11</v>
      </c>
      <c r="O22" s="28">
        <f t="shared" si="0"/>
        <v>0.016902989666420176</v>
      </c>
      <c r="R22" s="20"/>
    </row>
    <row r="23" spans="1:18" ht="15">
      <c r="A23" s="27">
        <f t="shared" si="1"/>
        <v>8</v>
      </c>
      <c r="B23" s="12" t="s">
        <v>88</v>
      </c>
      <c r="C23" s="13" t="s">
        <v>127</v>
      </c>
      <c r="D23" s="14" t="s">
        <v>14</v>
      </c>
      <c r="E23" s="15"/>
      <c r="F23" s="15"/>
      <c r="G23" s="16">
        <f>VLOOKUP(B23,'[1]Brokers'!$B$7:$H$61,7,0)</f>
        <v>2016407882.8</v>
      </c>
      <c r="H23" s="16">
        <v>0</v>
      </c>
      <c r="I23" s="16">
        <f>VLOOKUP(B23,'[1]Brokers'!$B$7:$M$61,12,0)</f>
        <v>3917200</v>
      </c>
      <c r="J23" s="16">
        <v>0</v>
      </c>
      <c r="K23" s="16">
        <v>0</v>
      </c>
      <c r="L23" s="16">
        <f>VLOOKUP(B23,'[1]Brokers'!$B$7:$R$61,17,0)</f>
        <v>15000000</v>
      </c>
      <c r="M23" s="24">
        <f>VLOOKUP(B23,'[1]Brokers'!$B$7:$T$61,19,0)</f>
        <v>2035325082.8</v>
      </c>
      <c r="N23" s="24">
        <v>8664649646.31</v>
      </c>
      <c r="O23" s="28">
        <f t="shared" si="0"/>
        <v>0.015700547987516814</v>
      </c>
      <c r="R23" s="20"/>
    </row>
    <row r="24" spans="1:18" ht="15">
      <c r="A24" s="27">
        <f t="shared" si="1"/>
        <v>9</v>
      </c>
      <c r="B24" s="12" t="s">
        <v>40</v>
      </c>
      <c r="C24" s="13" t="s">
        <v>41</v>
      </c>
      <c r="D24" s="14" t="s">
        <v>14</v>
      </c>
      <c r="E24" s="15" t="s">
        <v>14</v>
      </c>
      <c r="F24" s="15"/>
      <c r="G24" s="16">
        <f>VLOOKUP(B24,'[1]Brokers'!$B$7:$H$61,7,0)</f>
        <v>12750428.71</v>
      </c>
      <c r="H24" s="16">
        <v>0</v>
      </c>
      <c r="I24" s="16">
        <f>VLOOKUP(B24,'[1]Brokers'!$B$7:$M$61,12,0)</f>
        <v>0</v>
      </c>
      <c r="J24" s="16">
        <v>0</v>
      </c>
      <c r="K24" s="16">
        <v>0</v>
      </c>
      <c r="L24" s="16">
        <f>VLOOKUP(B24,'[1]Brokers'!$B$7:$R$61,17,0)</f>
        <v>5000000</v>
      </c>
      <c r="M24" s="24">
        <f>VLOOKUP(B24,'[1]Brokers'!$B$7:$T$61,19,0)</f>
        <v>17750428.71</v>
      </c>
      <c r="N24" s="24">
        <v>5559613186.81</v>
      </c>
      <c r="O24" s="28">
        <f t="shared" si="0"/>
        <v>0.010074149237957394</v>
      </c>
      <c r="R24" s="20"/>
    </row>
    <row r="25" spans="1:18" s="23" customFormat="1" ht="15">
      <c r="A25" s="27">
        <f t="shared" si="1"/>
        <v>10</v>
      </c>
      <c r="B25" s="12" t="s">
        <v>24</v>
      </c>
      <c r="C25" s="13" t="s">
        <v>119</v>
      </c>
      <c r="D25" s="14" t="s">
        <v>14</v>
      </c>
      <c r="E25" s="15" t="s">
        <v>14</v>
      </c>
      <c r="F25" s="15"/>
      <c r="G25" s="16">
        <f>VLOOKUP(B25,'[1]Brokers'!$B$7:$H$61,7,0)</f>
        <v>371464495.15</v>
      </c>
      <c r="H25" s="16">
        <v>0</v>
      </c>
      <c r="I25" s="16">
        <f>VLOOKUP(B25,'[1]Brokers'!$B$7:$M$61,12,0)</f>
        <v>24470694</v>
      </c>
      <c r="J25" s="16">
        <v>0</v>
      </c>
      <c r="K25" s="16">
        <v>0</v>
      </c>
      <c r="L25" s="16">
        <f>VLOOKUP(B25,'[1]Brokers'!$B$7:$R$61,17,0)</f>
        <v>22200000</v>
      </c>
      <c r="M25" s="24">
        <f>VLOOKUP(B25,'[1]Brokers'!$B$7:$T$61,19,0)</f>
        <v>418135189.15</v>
      </c>
      <c r="N25" s="24">
        <v>4173096406.37</v>
      </c>
      <c r="O25" s="28">
        <f t="shared" si="0"/>
        <v>0.0075617483752097245</v>
      </c>
      <c r="P25" s="24"/>
      <c r="R25" s="20"/>
    </row>
    <row r="26" spans="1:18" ht="15">
      <c r="A26" s="27">
        <f t="shared" si="1"/>
        <v>11</v>
      </c>
      <c r="B26" s="12" t="s">
        <v>113</v>
      </c>
      <c r="C26" s="13" t="s">
        <v>114</v>
      </c>
      <c r="D26" s="14" t="s">
        <v>14</v>
      </c>
      <c r="E26" s="15"/>
      <c r="F26" s="14" t="s">
        <v>14</v>
      </c>
      <c r="G26" s="16">
        <f>VLOOKUP(B26,'[1]Brokers'!$B$7:$H$61,7,0)</f>
        <v>4278016.12</v>
      </c>
      <c r="H26" s="16">
        <v>0</v>
      </c>
      <c r="I26" s="16">
        <f>VLOOKUP(B26,'[1]Brokers'!$B$7:$M$61,12,0)</f>
        <v>245762840</v>
      </c>
      <c r="J26" s="16">
        <v>0</v>
      </c>
      <c r="K26" s="24">
        <v>0</v>
      </c>
      <c r="L26" s="16">
        <f>VLOOKUP(B26,'[1]Brokers'!$B$7:$R$61,17,0)</f>
        <v>7000000</v>
      </c>
      <c r="M26" s="24">
        <f>VLOOKUP(B26,'[1]Brokers'!$B$7:$T$61,19,0)</f>
        <v>257040856.12</v>
      </c>
      <c r="N26" s="24">
        <v>2971198901.5899997</v>
      </c>
      <c r="O26" s="28">
        <f t="shared" si="0"/>
        <v>0.005383881961659877</v>
      </c>
      <c r="R26" s="20"/>
    </row>
    <row r="27" spans="1:18" ht="15">
      <c r="A27" s="27">
        <f t="shared" si="1"/>
        <v>12</v>
      </c>
      <c r="B27" s="12" t="s">
        <v>25</v>
      </c>
      <c r="C27" s="13" t="s">
        <v>26</v>
      </c>
      <c r="D27" s="14" t="s">
        <v>14</v>
      </c>
      <c r="E27" s="15" t="s">
        <v>14</v>
      </c>
      <c r="F27" s="15" t="s">
        <v>14</v>
      </c>
      <c r="G27" s="16">
        <f>VLOOKUP(B27,'[1]Brokers'!$B$7:$H$61,7,0)</f>
        <v>155355778.91</v>
      </c>
      <c r="H27" s="16">
        <v>0</v>
      </c>
      <c r="I27" s="16">
        <f>VLOOKUP(B27,'[1]Brokers'!$B$7:$M$61,12,0)</f>
        <v>6366819.6</v>
      </c>
      <c r="J27" s="16">
        <v>0</v>
      </c>
      <c r="K27" s="16">
        <v>0</v>
      </c>
      <c r="L27" s="16">
        <f>VLOOKUP(B27,'[1]Brokers'!$B$7:$R$61,17,0)</f>
        <v>2400000</v>
      </c>
      <c r="M27" s="24">
        <f>VLOOKUP(B27,'[1]Brokers'!$B$7:$T$61,19,0)</f>
        <v>164122598.51</v>
      </c>
      <c r="N27" s="24">
        <v>2722925451.0600004</v>
      </c>
      <c r="O27" s="28">
        <f t="shared" si="0"/>
        <v>0.004934004657534524</v>
      </c>
      <c r="R27" s="20"/>
    </row>
    <row r="28" spans="1:18" ht="15">
      <c r="A28" s="27">
        <f t="shared" si="1"/>
        <v>13</v>
      </c>
      <c r="B28" s="12" t="s">
        <v>38</v>
      </c>
      <c r="C28" s="13" t="s">
        <v>39</v>
      </c>
      <c r="D28" s="14" t="s">
        <v>14</v>
      </c>
      <c r="E28" s="14"/>
      <c r="F28" s="15"/>
      <c r="G28" s="16">
        <f>VLOOKUP(B28,'[1]Brokers'!$B$7:$H$61,7,0)</f>
        <v>167061211.16</v>
      </c>
      <c r="H28" s="16">
        <v>0</v>
      </c>
      <c r="I28" s="16">
        <f>VLOOKUP(B28,'[1]Brokers'!$B$7:$M$61,12,0)</f>
        <v>0</v>
      </c>
      <c r="J28" s="16">
        <v>0</v>
      </c>
      <c r="K28" s="16">
        <v>0</v>
      </c>
      <c r="L28" s="16">
        <f>VLOOKUP(B28,'[1]Brokers'!$B$7:$R$61,17,0)</f>
        <v>0</v>
      </c>
      <c r="M28" s="24">
        <f>VLOOKUP(B28,'[1]Brokers'!$B$7:$T$61,19,0)</f>
        <v>167061211.16</v>
      </c>
      <c r="N28" s="24">
        <v>2553921449.29</v>
      </c>
      <c r="O28" s="28">
        <f t="shared" si="0"/>
        <v>0.004627765450159037</v>
      </c>
      <c r="R28" s="20"/>
    </row>
    <row r="29" spans="1:18" ht="15">
      <c r="A29" s="27">
        <f t="shared" si="1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VLOOKUP(B29,'[1]Brokers'!$B$7:$H$61,7,0)</f>
        <v>119431624.01</v>
      </c>
      <c r="H29" s="16">
        <v>0</v>
      </c>
      <c r="I29" s="16">
        <f>VLOOKUP(B29,'[1]Brokers'!$B$7:$M$61,12,0)</f>
        <v>617870.88</v>
      </c>
      <c r="J29" s="16">
        <v>0</v>
      </c>
      <c r="K29" s="16">
        <v>0</v>
      </c>
      <c r="L29" s="16">
        <f>VLOOKUP(B29,'[1]Brokers'!$B$7:$R$61,17,0)</f>
        <v>110000000</v>
      </c>
      <c r="M29" s="24">
        <f>VLOOKUP(B29,'[1]Brokers'!$B$7:$T$61,19,0)</f>
        <v>230049494.89</v>
      </c>
      <c r="N29" s="24">
        <v>1402862209.6100001</v>
      </c>
      <c r="O29" s="28">
        <f t="shared" si="0"/>
        <v>0.0025420191630293708</v>
      </c>
      <c r="R29" s="20"/>
    </row>
    <row r="30" spans="1:18" ht="15">
      <c r="A30" s="27">
        <f t="shared" si="1"/>
        <v>15</v>
      </c>
      <c r="B30" s="12" t="s">
        <v>42</v>
      </c>
      <c r="C30" s="13" t="s">
        <v>43</v>
      </c>
      <c r="D30" s="14" t="s">
        <v>14</v>
      </c>
      <c r="E30" s="15"/>
      <c r="F30" s="15"/>
      <c r="G30" s="16">
        <f>VLOOKUP(B30,'[1]Brokers'!$B$7:$H$61,7,0)</f>
        <v>164059531.84</v>
      </c>
      <c r="H30" s="16">
        <v>0</v>
      </c>
      <c r="I30" s="16">
        <f>VLOOKUP(B30,'[1]Brokers'!$B$7:$M$61,12,0)</f>
        <v>0</v>
      </c>
      <c r="J30" s="16">
        <v>0</v>
      </c>
      <c r="K30" s="16">
        <v>0</v>
      </c>
      <c r="L30" s="16">
        <f>VLOOKUP(B30,'[1]Brokers'!$B$7:$R$61,17,0)</f>
        <v>0</v>
      </c>
      <c r="M30" s="24">
        <f>VLOOKUP(B30,'[1]Brokers'!$B$7:$T$61,19,0)</f>
        <v>164059531.84</v>
      </c>
      <c r="N30" s="24">
        <v>1272128136.78</v>
      </c>
      <c r="O30" s="28">
        <f t="shared" si="0"/>
        <v>0.0023051259627434166</v>
      </c>
      <c r="R30" s="20"/>
    </row>
    <row r="31" spans="1:18" ht="15">
      <c r="A31" s="27">
        <f t="shared" si="1"/>
        <v>16</v>
      </c>
      <c r="B31" s="12" t="s">
        <v>56</v>
      </c>
      <c r="C31" s="13" t="s">
        <v>57</v>
      </c>
      <c r="D31" s="14" t="s">
        <v>14</v>
      </c>
      <c r="E31" s="15"/>
      <c r="F31" s="15"/>
      <c r="G31" s="16">
        <f>VLOOKUP(B31,'[1]Brokers'!$B$7:$H$61,7,0)</f>
        <v>7207859.12</v>
      </c>
      <c r="H31" s="16">
        <v>0</v>
      </c>
      <c r="I31" s="16">
        <f>VLOOKUP(B31,'[1]Brokers'!$B$7:$M$61,12,0)</f>
        <v>0</v>
      </c>
      <c r="J31" s="16">
        <v>0</v>
      </c>
      <c r="K31" s="16">
        <v>0</v>
      </c>
      <c r="L31" s="16">
        <f>VLOOKUP(B31,'[1]Brokers'!$B$7:$R$61,17,0)</f>
        <v>0</v>
      </c>
      <c r="M31" s="24">
        <f>VLOOKUP(B31,'[1]Brokers'!$B$7:$T$61,19,0)</f>
        <v>7207859.12</v>
      </c>
      <c r="N31" s="24">
        <v>1032752594.11</v>
      </c>
      <c r="O31" s="28">
        <f t="shared" si="0"/>
        <v>0.001871371875949063</v>
      </c>
      <c r="R31" s="20"/>
    </row>
    <row r="32" spans="1:18" ht="15">
      <c r="A32" s="27">
        <f t="shared" si="1"/>
        <v>17</v>
      </c>
      <c r="B32" s="12" t="s">
        <v>34</v>
      </c>
      <c r="C32" s="13" t="s">
        <v>35</v>
      </c>
      <c r="D32" s="14" t="s">
        <v>14</v>
      </c>
      <c r="E32" s="15" t="s">
        <v>14</v>
      </c>
      <c r="F32" s="15" t="s">
        <v>14</v>
      </c>
      <c r="G32" s="16">
        <f>VLOOKUP(B32,'[1]Brokers'!$B$7:$H$61,7,0)</f>
        <v>72384182.77000001</v>
      </c>
      <c r="H32" s="16">
        <v>0</v>
      </c>
      <c r="I32" s="16">
        <f>VLOOKUP(B32,'[1]Brokers'!$B$7:$M$61,12,0)</f>
        <v>0</v>
      </c>
      <c r="J32" s="16">
        <v>0</v>
      </c>
      <c r="K32" s="16">
        <v>0</v>
      </c>
      <c r="L32" s="16">
        <f>VLOOKUP(B32,'[1]Brokers'!$B$7:$R$61,17,0)</f>
        <v>0</v>
      </c>
      <c r="M32" s="24">
        <f>VLOOKUP(B32,'[1]Brokers'!$B$7:$T$61,19,0)</f>
        <v>72384182.77000001</v>
      </c>
      <c r="N32" s="24">
        <v>850779998.8</v>
      </c>
      <c r="O32" s="28">
        <f t="shared" si="0"/>
        <v>0.0015416332735008534</v>
      </c>
      <c r="R32" s="20"/>
    </row>
    <row r="33" spans="1:18" ht="15">
      <c r="A33" s="27">
        <f t="shared" si="1"/>
        <v>18</v>
      </c>
      <c r="B33" s="12" t="s">
        <v>15</v>
      </c>
      <c r="C33" s="13" t="s">
        <v>16</v>
      </c>
      <c r="D33" s="14" t="s">
        <v>14</v>
      </c>
      <c r="E33" s="15"/>
      <c r="F33" s="15" t="s">
        <v>14</v>
      </c>
      <c r="G33" s="16">
        <f>VLOOKUP(B33,'[1]Brokers'!$B$7:$H$61,7,0)</f>
        <v>55274663.36</v>
      </c>
      <c r="H33" s="16">
        <v>0</v>
      </c>
      <c r="I33" s="16">
        <f>VLOOKUP(B33,'[1]Brokers'!$B$7:$M$61,12,0)</f>
        <v>0</v>
      </c>
      <c r="J33" s="16">
        <v>0</v>
      </c>
      <c r="K33" s="16">
        <v>0</v>
      </c>
      <c r="L33" s="16">
        <f>VLOOKUP(B33,'[1]Brokers'!$B$7:$R$61,17,0)</f>
        <v>0</v>
      </c>
      <c r="M33" s="24">
        <f>VLOOKUP(B33,'[1]Brokers'!$B$7:$T$61,19,0)</f>
        <v>55274663.36</v>
      </c>
      <c r="N33" s="24">
        <v>821999913.45</v>
      </c>
      <c r="O33" s="28">
        <f t="shared" si="0"/>
        <v>0.0014894830851415425</v>
      </c>
      <c r="R33" s="20"/>
    </row>
    <row r="34" spans="1:18" ht="15">
      <c r="A34" s="27">
        <f t="shared" si="1"/>
        <v>19</v>
      </c>
      <c r="B34" s="12" t="s">
        <v>103</v>
      </c>
      <c r="C34" s="13" t="s">
        <v>102</v>
      </c>
      <c r="D34" s="14" t="s">
        <v>14</v>
      </c>
      <c r="E34" s="15"/>
      <c r="F34" s="15"/>
      <c r="G34" s="16">
        <f>VLOOKUP(B34,'[1]Brokers'!$B$7:$H$61,7,0)</f>
        <v>0</v>
      </c>
      <c r="H34" s="16">
        <v>0</v>
      </c>
      <c r="I34" s="16">
        <f>VLOOKUP(B34,'[1]Brokers'!$B$7:$M$61,12,0)</f>
        <v>0</v>
      </c>
      <c r="J34" s="16">
        <v>0</v>
      </c>
      <c r="K34" s="16"/>
      <c r="L34" s="16">
        <f>VLOOKUP(B34,'[1]Brokers'!$B$7:$R$61,17,0)</f>
        <v>0</v>
      </c>
      <c r="M34" s="24">
        <f>VLOOKUP(B34,'[1]Brokers'!$B$7:$T$61,19,0)</f>
        <v>0</v>
      </c>
      <c r="N34" s="24">
        <v>691129434</v>
      </c>
      <c r="O34" s="28">
        <f t="shared" si="0"/>
        <v>0.0012523427128670436</v>
      </c>
      <c r="R34" s="20"/>
    </row>
    <row r="35" spans="1:18" ht="15">
      <c r="A35" s="27">
        <f t="shared" si="1"/>
        <v>20</v>
      </c>
      <c r="B35" s="12" t="s">
        <v>29</v>
      </c>
      <c r="C35" s="13" t="s">
        <v>30</v>
      </c>
      <c r="D35" s="14" t="s">
        <v>14</v>
      </c>
      <c r="E35" s="15" t="s">
        <v>14</v>
      </c>
      <c r="F35" s="15"/>
      <c r="G35" s="16">
        <f>VLOOKUP(B35,'[1]Brokers'!$B$7:$H$61,7,0)</f>
        <v>51607859.55</v>
      </c>
      <c r="H35" s="16">
        <v>0</v>
      </c>
      <c r="I35" s="16">
        <f>VLOOKUP(B35,'[1]Brokers'!$B$7:$M$61,12,0)</f>
        <v>0</v>
      </c>
      <c r="J35" s="16">
        <v>0</v>
      </c>
      <c r="K35" s="16">
        <v>0</v>
      </c>
      <c r="L35" s="16">
        <f>VLOOKUP(B35,'[1]Brokers'!$B$7:$R$61,17,0)</f>
        <v>0</v>
      </c>
      <c r="M35" s="24">
        <f>VLOOKUP(B35,'[1]Brokers'!$B$7:$T$61,19,0)</f>
        <v>51607859.55</v>
      </c>
      <c r="N35" s="24">
        <v>675054010.17</v>
      </c>
      <c r="O35" s="28">
        <f t="shared" si="0"/>
        <v>0.0012232136685819035</v>
      </c>
      <c r="R35" s="20"/>
    </row>
    <row r="36" spans="1:18" ht="15">
      <c r="A36" s="27">
        <f t="shared" si="1"/>
        <v>21</v>
      </c>
      <c r="B36" s="12" t="s">
        <v>76</v>
      </c>
      <c r="C36" s="13" t="s">
        <v>77</v>
      </c>
      <c r="D36" s="14" t="s">
        <v>14</v>
      </c>
      <c r="E36" s="15"/>
      <c r="F36" s="15"/>
      <c r="G36" s="16">
        <f>VLOOKUP(B36,'[1]Brokers'!$B$7:$H$61,7,0)</f>
        <v>359397.18</v>
      </c>
      <c r="H36" s="16">
        <v>0</v>
      </c>
      <c r="I36" s="16">
        <f>VLOOKUP(B36,'[1]Brokers'!$B$7:$M$61,12,0)</f>
        <v>0</v>
      </c>
      <c r="J36" s="16">
        <v>0</v>
      </c>
      <c r="K36" s="16">
        <v>0</v>
      </c>
      <c r="L36" s="16">
        <f>VLOOKUP(B36,'[1]Brokers'!$B$7:$R$61,17,0)</f>
        <v>0</v>
      </c>
      <c r="M36" s="24">
        <f>VLOOKUP(B36,'[1]Brokers'!$B$7:$T$61,19,0)</f>
        <v>359397.18</v>
      </c>
      <c r="N36" s="24">
        <v>636605249.4799999</v>
      </c>
      <c r="O36" s="28">
        <f t="shared" si="0"/>
        <v>0.0011535436141751477</v>
      </c>
      <c r="R36" s="20"/>
    </row>
    <row r="37" spans="1:18" ht="15">
      <c r="A37" s="27">
        <f t="shared" si="1"/>
        <v>22</v>
      </c>
      <c r="B37" s="12" t="s">
        <v>78</v>
      </c>
      <c r="C37" s="13" t="s">
        <v>79</v>
      </c>
      <c r="D37" s="14" t="s">
        <v>14</v>
      </c>
      <c r="E37" s="15" t="s">
        <v>14</v>
      </c>
      <c r="F37" s="15"/>
      <c r="G37" s="16">
        <f>VLOOKUP(B37,'[1]Brokers'!$B$7:$H$61,7,0)</f>
        <v>27129262</v>
      </c>
      <c r="H37" s="16">
        <v>0</v>
      </c>
      <c r="I37" s="16">
        <f>VLOOKUP(B37,'[1]Brokers'!$B$7:$M$61,12,0)</f>
        <v>400000</v>
      </c>
      <c r="J37" s="16">
        <v>0</v>
      </c>
      <c r="K37" s="16">
        <v>0</v>
      </c>
      <c r="L37" s="16">
        <f>VLOOKUP(B37,'[1]Brokers'!$B$7:$R$61,17,0)</f>
        <v>200000</v>
      </c>
      <c r="M37" s="24">
        <f>VLOOKUP(B37,'[1]Brokers'!$B$7:$T$61,19,0)</f>
        <v>27729262</v>
      </c>
      <c r="N37" s="24">
        <v>465818933.15</v>
      </c>
      <c r="O37" s="28">
        <f t="shared" si="0"/>
        <v>0.0008440748110952297</v>
      </c>
      <c r="R37" s="20"/>
    </row>
    <row r="38" spans="1:18" ht="15">
      <c r="A38" s="27">
        <f t="shared" si="1"/>
        <v>23</v>
      </c>
      <c r="B38" s="12" t="s">
        <v>86</v>
      </c>
      <c r="C38" s="13" t="s">
        <v>87</v>
      </c>
      <c r="D38" s="14" t="s">
        <v>14</v>
      </c>
      <c r="E38" s="15" t="s">
        <v>14</v>
      </c>
      <c r="F38" s="15" t="s">
        <v>14</v>
      </c>
      <c r="G38" s="16">
        <f>VLOOKUP(B38,'[1]Brokers'!$B$7:$H$61,7,0)</f>
        <v>56627597.97</v>
      </c>
      <c r="H38" s="16">
        <v>0</v>
      </c>
      <c r="I38" s="16">
        <f>VLOOKUP(B38,'[1]Brokers'!$B$7:$M$61,12,0)</f>
        <v>4368970</v>
      </c>
      <c r="J38" s="16">
        <v>0</v>
      </c>
      <c r="K38" s="16">
        <v>0</v>
      </c>
      <c r="L38" s="16">
        <f>VLOOKUP(B38,'[1]Brokers'!$B$7:$R$61,17,0)</f>
        <v>500000</v>
      </c>
      <c r="M38" s="24">
        <f>VLOOKUP(B38,'[1]Brokers'!$B$7:$T$61,19,0)</f>
        <v>61496567.97</v>
      </c>
      <c r="N38" s="24">
        <v>457666570.54999995</v>
      </c>
      <c r="O38" s="28">
        <f t="shared" si="0"/>
        <v>0.0008293025392276133</v>
      </c>
      <c r="R38" s="20"/>
    </row>
    <row r="39" spans="1:18" ht="1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VLOOKUP(B39,'[1]Brokers'!$B$7:$H$61,7,0)</f>
        <v>29704732.07</v>
      </c>
      <c r="H39" s="16">
        <v>0</v>
      </c>
      <c r="I39" s="16">
        <f>VLOOKUP(B39,'[1]Brokers'!$B$7:$M$61,12,0)</f>
        <v>3059952</v>
      </c>
      <c r="J39" s="16">
        <v>0</v>
      </c>
      <c r="K39" s="16">
        <v>0</v>
      </c>
      <c r="L39" s="16">
        <f>VLOOKUP(B39,'[1]Brokers'!$B$7:$R$61,17,0)</f>
        <v>0</v>
      </c>
      <c r="M39" s="24">
        <f>VLOOKUP(B39,'[1]Brokers'!$B$7:$T$61,19,0)</f>
        <v>32764684.07</v>
      </c>
      <c r="N39" s="24">
        <v>397416112.25</v>
      </c>
      <c r="O39" s="28">
        <f t="shared" si="0"/>
        <v>0.0007201272984015878</v>
      </c>
      <c r="P39" s="1"/>
      <c r="R39" s="20"/>
    </row>
    <row r="40" spans="1:18" ht="15">
      <c r="A40" s="27">
        <f t="shared" si="1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VLOOKUP(B40,'[1]Brokers'!$B$7:$H$61,7,0)</f>
        <v>19135110.67</v>
      </c>
      <c r="H40" s="16">
        <v>0</v>
      </c>
      <c r="I40" s="16">
        <f>VLOOKUP(B40,'[1]Brokers'!$B$7:$M$61,12,0)</f>
        <v>0</v>
      </c>
      <c r="J40" s="16">
        <v>0</v>
      </c>
      <c r="K40" s="16">
        <v>0</v>
      </c>
      <c r="L40" s="16">
        <f>VLOOKUP(B40,'[1]Brokers'!$B$7:$R$61,17,0)</f>
        <v>0</v>
      </c>
      <c r="M40" s="24">
        <f>VLOOKUP(B40,'[1]Brokers'!$B$7:$T$61,19,0)</f>
        <v>19135110.67</v>
      </c>
      <c r="N40" s="24">
        <v>236227003.29000002</v>
      </c>
      <c r="O40" s="28">
        <f t="shared" si="0"/>
        <v>0.00042804885973450043</v>
      </c>
      <c r="R40" s="20"/>
    </row>
    <row r="41" spans="1:18" ht="15">
      <c r="A41" s="27">
        <f t="shared" si="1"/>
        <v>26</v>
      </c>
      <c r="B41" s="12" t="s">
        <v>52</v>
      </c>
      <c r="C41" s="13" t="s">
        <v>53</v>
      </c>
      <c r="D41" s="14" t="s">
        <v>14</v>
      </c>
      <c r="E41" s="15"/>
      <c r="F41" s="15"/>
      <c r="G41" s="16">
        <f>VLOOKUP(B41,'[1]Brokers'!$B$7:$H$61,7,0)</f>
        <v>114395538.01</v>
      </c>
      <c r="H41" s="16">
        <v>0</v>
      </c>
      <c r="I41" s="16">
        <f>VLOOKUP(B41,'[1]Brokers'!$B$7:$M$61,12,0)</f>
        <v>0</v>
      </c>
      <c r="J41" s="16">
        <v>0</v>
      </c>
      <c r="K41" s="16">
        <v>0</v>
      </c>
      <c r="L41" s="16">
        <f>VLOOKUP(B41,'[1]Brokers'!$B$7:$R$61,17,0)</f>
        <v>0</v>
      </c>
      <c r="M41" s="24">
        <f>VLOOKUP(B41,'[1]Brokers'!$B$7:$T$61,19,0)</f>
        <v>114395538.01</v>
      </c>
      <c r="N41" s="24">
        <v>211381321.57999998</v>
      </c>
      <c r="O41" s="28">
        <f t="shared" si="0"/>
        <v>0.00038302790287024317</v>
      </c>
      <c r="R41" s="20"/>
    </row>
    <row r="42" spans="1:18" ht="15">
      <c r="A42" s="27">
        <f t="shared" si="1"/>
        <v>27</v>
      </c>
      <c r="B42" s="12" t="s">
        <v>44</v>
      </c>
      <c r="C42" s="13" t="s">
        <v>45</v>
      </c>
      <c r="D42" s="14" t="s">
        <v>14</v>
      </c>
      <c r="E42" s="15"/>
      <c r="F42" s="15"/>
      <c r="G42" s="16">
        <f>VLOOKUP(B42,'[1]Brokers'!$B$7:$H$61,7,0)</f>
        <v>17297185.3</v>
      </c>
      <c r="H42" s="16">
        <v>0</v>
      </c>
      <c r="I42" s="16">
        <f>VLOOKUP(B42,'[1]Brokers'!$B$7:$M$61,12,0)</f>
        <v>0</v>
      </c>
      <c r="J42" s="16">
        <v>0</v>
      </c>
      <c r="K42" s="16">
        <v>0</v>
      </c>
      <c r="L42" s="16">
        <f>VLOOKUP(B42,'[1]Brokers'!$B$7:$R$61,17,0)</f>
        <v>0</v>
      </c>
      <c r="M42" s="24">
        <f>VLOOKUP(B42,'[1]Brokers'!$B$7:$T$61,19,0)</f>
        <v>17297185.3</v>
      </c>
      <c r="N42" s="24">
        <v>191318951.71</v>
      </c>
      <c r="O42" s="28">
        <f t="shared" si="0"/>
        <v>0.00034667441903129875</v>
      </c>
      <c r="R42" s="20"/>
    </row>
    <row r="43" spans="1:18" ht="15">
      <c r="A43" s="27">
        <f t="shared" si="1"/>
        <v>28</v>
      </c>
      <c r="B43" s="12" t="s">
        <v>68</v>
      </c>
      <c r="C43" s="13" t="s">
        <v>69</v>
      </c>
      <c r="D43" s="14" t="s">
        <v>14</v>
      </c>
      <c r="E43" s="15"/>
      <c r="F43" s="15"/>
      <c r="G43" s="16">
        <f>VLOOKUP(B43,'[1]Brokers'!$B$7:$H$61,7,0)</f>
        <v>7872055.5</v>
      </c>
      <c r="H43" s="16">
        <v>0</v>
      </c>
      <c r="I43" s="16">
        <f>VLOOKUP(B43,'[1]Brokers'!$B$7:$M$61,12,0)</f>
        <v>0</v>
      </c>
      <c r="J43" s="16">
        <v>0</v>
      </c>
      <c r="K43" s="16">
        <v>0</v>
      </c>
      <c r="L43" s="16">
        <f>VLOOKUP(B43,'[1]Brokers'!$B$7:$R$61,17,0)</f>
        <v>0</v>
      </c>
      <c r="M43" s="24">
        <f>VLOOKUP(B43,'[1]Brokers'!$B$7:$T$61,19,0)</f>
        <v>7872055.5</v>
      </c>
      <c r="N43" s="24">
        <v>181265082.7</v>
      </c>
      <c r="O43" s="28">
        <f t="shared" si="0"/>
        <v>0.00032845657303692116</v>
      </c>
      <c r="R43" s="20"/>
    </row>
    <row r="44" spans="1:18" ht="15">
      <c r="A44" s="27">
        <f t="shared" si="1"/>
        <v>29</v>
      </c>
      <c r="B44" s="12" t="s">
        <v>54</v>
      </c>
      <c r="C44" s="13" t="s">
        <v>55</v>
      </c>
      <c r="D44" s="14" t="s">
        <v>14</v>
      </c>
      <c r="E44" s="15" t="s">
        <v>14</v>
      </c>
      <c r="F44" s="15"/>
      <c r="G44" s="16">
        <f>VLOOKUP(B44,'[1]Brokers'!$B$7:$H$61,7,0)</f>
        <v>265514</v>
      </c>
      <c r="H44" s="16">
        <v>0</v>
      </c>
      <c r="I44" s="16">
        <f>VLOOKUP(B44,'[1]Brokers'!$B$7:$M$61,12,0)</f>
        <v>0</v>
      </c>
      <c r="J44" s="16">
        <v>0</v>
      </c>
      <c r="K44" s="16">
        <v>0</v>
      </c>
      <c r="L44" s="16">
        <f>VLOOKUP(B44,'[1]Brokers'!$B$7:$R$61,17,0)</f>
        <v>0</v>
      </c>
      <c r="M44" s="24">
        <f>VLOOKUP(B44,'[1]Brokers'!$B$7:$T$61,19,0)</f>
        <v>265514</v>
      </c>
      <c r="N44" s="24">
        <v>131772009.92</v>
      </c>
      <c r="O44" s="28">
        <f t="shared" si="0"/>
        <v>0.00023877396658981794</v>
      </c>
      <c r="R44" s="20"/>
    </row>
    <row r="45" spans="1:18" ht="15">
      <c r="A45" s="27">
        <f t="shared" si="1"/>
        <v>30</v>
      </c>
      <c r="B45" s="12" t="s">
        <v>72</v>
      </c>
      <c r="C45" s="13" t="s">
        <v>73</v>
      </c>
      <c r="D45" s="14" t="s">
        <v>14</v>
      </c>
      <c r="E45" s="15"/>
      <c r="F45" s="15"/>
      <c r="G45" s="16">
        <f>VLOOKUP(B45,'[1]Brokers'!$B$7:$H$61,7,0)</f>
        <v>949828</v>
      </c>
      <c r="H45" s="16">
        <v>0</v>
      </c>
      <c r="I45" s="16">
        <f>VLOOKUP(B45,'[1]Brokers'!$B$7:$M$61,12,0)</f>
        <v>0</v>
      </c>
      <c r="J45" s="16">
        <v>0</v>
      </c>
      <c r="K45" s="16">
        <v>0</v>
      </c>
      <c r="L45" s="16">
        <f>VLOOKUP(B45,'[1]Brokers'!$B$7:$R$61,17,0)</f>
        <v>0</v>
      </c>
      <c r="M45" s="24">
        <f>VLOOKUP(B45,'[1]Brokers'!$B$7:$T$61,19,0)</f>
        <v>949828</v>
      </c>
      <c r="N45" s="24">
        <v>126378177.38</v>
      </c>
      <c r="O45" s="28">
        <f t="shared" si="0"/>
        <v>0.00022900021576459386</v>
      </c>
      <c r="R45" s="20"/>
    </row>
    <row r="46" spans="1:18" ht="15">
      <c r="A46" s="27">
        <f t="shared" si="1"/>
        <v>31</v>
      </c>
      <c r="B46" s="12" t="s">
        <v>89</v>
      </c>
      <c r="C46" s="13" t="s">
        <v>90</v>
      </c>
      <c r="D46" s="14" t="s">
        <v>14</v>
      </c>
      <c r="E46" s="15" t="s">
        <v>14</v>
      </c>
      <c r="F46" s="15" t="s">
        <v>14</v>
      </c>
      <c r="G46" s="16">
        <f>VLOOKUP(B46,'[1]Brokers'!$B$7:$H$61,7,0)</f>
        <v>38497707</v>
      </c>
      <c r="H46" s="16">
        <v>0</v>
      </c>
      <c r="I46" s="16">
        <f>VLOOKUP(B46,'[1]Brokers'!$B$7:$M$61,12,0)</f>
        <v>0</v>
      </c>
      <c r="J46" s="16">
        <v>0</v>
      </c>
      <c r="K46" s="16">
        <v>0</v>
      </c>
      <c r="L46" s="16">
        <f>VLOOKUP(B46,'[1]Brokers'!$B$7:$R$61,17,0)</f>
        <v>0</v>
      </c>
      <c r="M46" s="24">
        <f>VLOOKUP(B46,'[1]Brokers'!$B$7:$T$61,19,0)</f>
        <v>38497707</v>
      </c>
      <c r="N46" s="24">
        <v>121686130.6</v>
      </c>
      <c r="O46" s="28">
        <f t="shared" si="0"/>
        <v>0.00022049811716439986</v>
      </c>
      <c r="R46" s="20"/>
    </row>
    <row r="47" spans="1:18" ht="15">
      <c r="A47" s="27">
        <f t="shared" si="1"/>
        <v>32</v>
      </c>
      <c r="B47" s="12" t="s">
        <v>66</v>
      </c>
      <c r="C47" s="13" t="s">
        <v>67</v>
      </c>
      <c r="D47" s="14" t="s">
        <v>14</v>
      </c>
      <c r="E47" s="15"/>
      <c r="F47" s="15"/>
      <c r="G47" s="16">
        <f>VLOOKUP(B47,'[1]Brokers'!$B$7:$H$61,7,0)</f>
        <v>12768215.190000001</v>
      </c>
      <c r="H47" s="16">
        <v>0</v>
      </c>
      <c r="I47" s="16">
        <f>VLOOKUP(B47,'[1]Brokers'!$B$7:$M$61,12,0)</f>
        <v>0</v>
      </c>
      <c r="J47" s="16">
        <v>0</v>
      </c>
      <c r="K47" s="16">
        <v>0</v>
      </c>
      <c r="L47" s="16">
        <f>VLOOKUP(B47,'[1]Brokers'!$B$7:$R$61,17,0)</f>
        <v>0</v>
      </c>
      <c r="M47" s="24">
        <f>VLOOKUP(B47,'[1]Brokers'!$B$7:$T$61,19,0)</f>
        <v>12768215.190000001</v>
      </c>
      <c r="N47" s="24">
        <v>119599084.28</v>
      </c>
      <c r="O47" s="28">
        <f t="shared" si="0"/>
        <v>0.00021671634037746595</v>
      </c>
      <c r="R47" s="20"/>
    </row>
    <row r="48" spans="1:18" ht="15">
      <c r="A48" s="27">
        <f t="shared" si="1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VLOOKUP(B48,'[1]Brokers'!$B$7:$H$61,7,0)</f>
        <v>30598020.7</v>
      </c>
      <c r="H48" s="16">
        <v>0</v>
      </c>
      <c r="I48" s="16">
        <f>VLOOKUP(B48,'[1]Brokers'!$B$7:$M$61,12,0)</f>
        <v>0</v>
      </c>
      <c r="J48" s="16">
        <v>0</v>
      </c>
      <c r="K48" s="16">
        <v>0</v>
      </c>
      <c r="L48" s="16">
        <f>VLOOKUP(B48,'[1]Brokers'!$B$7:$R$61,17,0)</f>
        <v>0</v>
      </c>
      <c r="M48" s="24">
        <f>VLOOKUP(B48,'[1]Brokers'!$B$7:$T$61,19,0)</f>
        <v>30598020.7</v>
      </c>
      <c r="N48" s="24">
        <v>118395490.18</v>
      </c>
      <c r="O48" s="28">
        <f aca="true" t="shared" si="2" ref="O48:O79">N48/$N$70</f>
        <v>0.00021453539969366235</v>
      </c>
      <c r="R48" s="20"/>
    </row>
    <row r="49" spans="1:18" ht="15">
      <c r="A49" s="27">
        <f t="shared" si="1"/>
        <v>34</v>
      </c>
      <c r="B49" s="12" t="s">
        <v>17</v>
      </c>
      <c r="C49" s="13" t="s">
        <v>18</v>
      </c>
      <c r="D49" s="14" t="s">
        <v>14</v>
      </c>
      <c r="E49" s="14" t="s">
        <v>14</v>
      </c>
      <c r="F49" s="15" t="s">
        <v>14</v>
      </c>
      <c r="G49" s="16">
        <f>VLOOKUP(B49,'[1]Brokers'!$B$7:$H$61,7,0)</f>
        <v>7697384.24</v>
      </c>
      <c r="H49" s="16">
        <v>0</v>
      </c>
      <c r="I49" s="16">
        <f>VLOOKUP(B49,'[1]Brokers'!$B$7:$M$61,12,0)</f>
        <v>0</v>
      </c>
      <c r="J49" s="16">
        <v>0</v>
      </c>
      <c r="K49" s="16">
        <v>0</v>
      </c>
      <c r="L49" s="16">
        <f>VLOOKUP(B49,'[1]Brokers'!$B$7:$R$61,17,0)</f>
        <v>10500000</v>
      </c>
      <c r="M49" s="24">
        <f>VLOOKUP(B49,'[1]Brokers'!$B$7:$T$61,19,0)</f>
        <v>18197384.240000002</v>
      </c>
      <c r="N49" s="24">
        <v>98317964.44</v>
      </c>
      <c r="O49" s="28">
        <f t="shared" si="2"/>
        <v>0.00017815445306349826</v>
      </c>
      <c r="R49" s="20"/>
    </row>
    <row r="50" spans="1:18" ht="15">
      <c r="A50" s="27">
        <f t="shared" si="1"/>
        <v>35</v>
      </c>
      <c r="B50" s="12" t="s">
        <v>46</v>
      </c>
      <c r="C50" s="13" t="s">
        <v>47</v>
      </c>
      <c r="D50" s="14" t="s">
        <v>14</v>
      </c>
      <c r="E50" s="15"/>
      <c r="F50" s="15"/>
      <c r="G50" s="16">
        <f>VLOOKUP(B50,'[1]Brokers'!$B$7:$H$61,7,0)</f>
        <v>17000</v>
      </c>
      <c r="H50" s="16">
        <v>0</v>
      </c>
      <c r="I50" s="16">
        <f>VLOOKUP(B50,'[1]Brokers'!$B$7:$M$61,12,0)</f>
        <v>0</v>
      </c>
      <c r="J50" s="16">
        <v>0</v>
      </c>
      <c r="K50" s="16">
        <v>0</v>
      </c>
      <c r="L50" s="16">
        <f>VLOOKUP(B50,'[1]Brokers'!$B$7:$R$61,17,0)</f>
        <v>0</v>
      </c>
      <c r="M50" s="24">
        <f>VLOOKUP(B50,'[1]Brokers'!$B$7:$T$61,19,0)</f>
        <v>17000</v>
      </c>
      <c r="N50" s="24">
        <v>70571422.76</v>
      </c>
      <c r="O50" s="28">
        <f t="shared" si="2"/>
        <v>0.000127877070028167</v>
      </c>
      <c r="R50" s="20"/>
    </row>
    <row r="51" spans="1:18" ht="15">
      <c r="A51" s="27">
        <f t="shared" si="1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VLOOKUP(B51,'[1]Brokers'!$B$7:$H$61,7,0)</f>
        <v>7257690.13</v>
      </c>
      <c r="H51" s="16">
        <v>0</v>
      </c>
      <c r="I51" s="16">
        <f>VLOOKUP(B51,'[1]Brokers'!$B$7:$M$61,12,0)</f>
        <v>938868</v>
      </c>
      <c r="J51" s="16">
        <v>0</v>
      </c>
      <c r="K51" s="16">
        <v>0</v>
      </c>
      <c r="L51" s="16">
        <f>VLOOKUP(B51,'[1]Brokers'!$B$7:$R$61,17,0)</f>
        <v>500000</v>
      </c>
      <c r="M51" s="24">
        <f>VLOOKUP(B51,'[1]Brokers'!$B$7:$T$61,19,0)</f>
        <v>8696558.129999999</v>
      </c>
      <c r="N51" s="24">
        <v>68624597.24</v>
      </c>
      <c r="O51" s="28">
        <f t="shared" si="2"/>
        <v>0.00012434937661322324</v>
      </c>
      <c r="R51" s="20"/>
    </row>
    <row r="52" spans="1:18" ht="15">
      <c r="A52" s="27">
        <f t="shared" si="1"/>
        <v>37</v>
      </c>
      <c r="B52" s="12" t="s">
        <v>84</v>
      </c>
      <c r="C52" s="13" t="s">
        <v>85</v>
      </c>
      <c r="D52" s="14" t="s">
        <v>14</v>
      </c>
      <c r="E52" s="15"/>
      <c r="F52" s="15"/>
      <c r="G52" s="16">
        <f>VLOOKUP(B52,'[1]Brokers'!$B$7:$H$61,7,0)</f>
        <v>30434665</v>
      </c>
      <c r="H52" s="16">
        <v>0</v>
      </c>
      <c r="I52" s="16">
        <f>VLOOKUP(B52,'[1]Brokers'!$B$7:$M$61,12,0)</f>
        <v>0</v>
      </c>
      <c r="J52" s="16">
        <v>0</v>
      </c>
      <c r="K52" s="16">
        <v>0</v>
      </c>
      <c r="L52" s="16">
        <f>VLOOKUP(B52,'[1]Brokers'!$B$7:$R$61,17,0)</f>
        <v>0</v>
      </c>
      <c r="M52" s="24">
        <f>VLOOKUP(B52,'[1]Brokers'!$B$7:$T$61,19,0)</f>
        <v>30434665</v>
      </c>
      <c r="N52" s="24">
        <v>49184718.59</v>
      </c>
      <c r="O52" s="28">
        <f t="shared" si="2"/>
        <v>8.912386143664476E-05</v>
      </c>
      <c r="R52" s="20"/>
    </row>
    <row r="53" spans="1:18" ht="1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VLOOKUP(B53,'[1]Brokers'!$B$7:$H$61,7,0)</f>
        <v>2022775</v>
      </c>
      <c r="H53" s="16">
        <v>0</v>
      </c>
      <c r="I53" s="16">
        <f>VLOOKUP(B53,'[1]Brokers'!$B$7:$M$61,12,0)</f>
        <v>0</v>
      </c>
      <c r="J53" s="16">
        <v>0</v>
      </c>
      <c r="K53" s="16">
        <v>0</v>
      </c>
      <c r="L53" s="16">
        <f>VLOOKUP(B53,'[1]Brokers'!$B$7:$R$61,17,0)</f>
        <v>0</v>
      </c>
      <c r="M53" s="24">
        <f>VLOOKUP(B53,'[1]Brokers'!$B$7:$T$61,19,0)</f>
        <v>2022775</v>
      </c>
      <c r="N53" s="24">
        <v>43238618.13</v>
      </c>
      <c r="O53" s="28">
        <f t="shared" si="2"/>
        <v>7.834938821249269E-05</v>
      </c>
      <c r="R53" s="20"/>
    </row>
    <row r="54" spans="1:18" ht="15">
      <c r="A54" s="27">
        <f t="shared" si="1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VLOOKUP(B54,'[1]Brokers'!$B$7:$H$61,7,0)</f>
        <v>2816090.24</v>
      </c>
      <c r="H54" s="16">
        <v>0</v>
      </c>
      <c r="I54" s="16">
        <f>VLOOKUP(B54,'[1]Brokers'!$B$7:$M$61,12,0)</f>
        <v>0</v>
      </c>
      <c r="J54" s="16">
        <v>0</v>
      </c>
      <c r="K54" s="16">
        <v>0</v>
      </c>
      <c r="L54" s="16">
        <f>VLOOKUP(B54,'[1]Brokers'!$B$7:$R$61,17,0)</f>
        <v>1100000</v>
      </c>
      <c r="M54" s="24">
        <f>VLOOKUP(B54,'[1]Brokers'!$B$7:$T$61,19,0)</f>
        <v>3916090.24</v>
      </c>
      <c r="N54" s="24">
        <v>42382388.53</v>
      </c>
      <c r="O54" s="28">
        <f t="shared" si="2"/>
        <v>7.679788013404921E-05</v>
      </c>
      <c r="R54" s="20"/>
    </row>
    <row r="55" spans="1:18" ht="15">
      <c r="A55" s="27">
        <f t="shared" si="1"/>
        <v>40</v>
      </c>
      <c r="B55" s="12" t="s">
        <v>93</v>
      </c>
      <c r="C55" s="13" t="s">
        <v>94</v>
      </c>
      <c r="D55" s="14" t="s">
        <v>14</v>
      </c>
      <c r="E55" s="15"/>
      <c r="F55" s="15"/>
      <c r="G55" s="16">
        <f>VLOOKUP(B55,'[1]Brokers'!$B$7:$H$61,7,0)</f>
        <v>0</v>
      </c>
      <c r="H55" s="16">
        <v>0</v>
      </c>
      <c r="I55" s="16">
        <f>VLOOKUP(B55,'[1]Brokers'!$B$7:$M$61,12,0)</f>
        <v>0</v>
      </c>
      <c r="J55" s="16">
        <v>0</v>
      </c>
      <c r="K55" s="16">
        <v>0</v>
      </c>
      <c r="L55" s="16">
        <f>VLOOKUP(B55,'[1]Brokers'!$B$7:$R$61,17,0)</f>
        <v>0</v>
      </c>
      <c r="M55" s="24">
        <f>VLOOKUP(B55,'[1]Brokers'!$B$7:$T$61,19,0)</f>
        <v>0</v>
      </c>
      <c r="N55" s="24">
        <v>41342093.46</v>
      </c>
      <c r="O55" s="28">
        <f t="shared" si="2"/>
        <v>7.491284111522772E-05</v>
      </c>
      <c r="R55" s="20"/>
    </row>
    <row r="56" spans="1:18" s="18" customFormat="1" ht="15">
      <c r="A56" s="27">
        <f t="shared" si="1"/>
        <v>41</v>
      </c>
      <c r="B56" s="12" t="s">
        <v>109</v>
      </c>
      <c r="C56" s="13" t="s">
        <v>110</v>
      </c>
      <c r="D56" s="14" t="s">
        <v>14</v>
      </c>
      <c r="E56" s="15"/>
      <c r="F56" s="15"/>
      <c r="G56" s="16">
        <f>VLOOKUP(B56,'[1]Brokers'!$B$7:$H$61,7,0)</f>
        <v>6208044.18</v>
      </c>
      <c r="H56" s="16">
        <v>0</v>
      </c>
      <c r="I56" s="16">
        <f>VLOOKUP(B56,'[1]Brokers'!$B$7:$M$61,12,0)</f>
        <v>0</v>
      </c>
      <c r="J56" s="16">
        <v>0</v>
      </c>
      <c r="K56" s="16"/>
      <c r="L56" s="16">
        <f>VLOOKUP(B56,'[1]Brokers'!$B$7:$R$61,17,0)</f>
        <v>0</v>
      </c>
      <c r="M56" s="24">
        <f>VLOOKUP(B56,'[1]Brokers'!$B$7:$T$61,19,0)</f>
        <v>6208044.18</v>
      </c>
      <c r="N56" s="24">
        <v>39809116.49</v>
      </c>
      <c r="O56" s="28">
        <f t="shared" si="2"/>
        <v>7.213505096055099E-05</v>
      </c>
      <c r="P56" s="17"/>
      <c r="R56" s="20"/>
    </row>
    <row r="57" spans="1:18" ht="15">
      <c r="A57" s="27">
        <f t="shared" si="1"/>
        <v>42</v>
      </c>
      <c r="B57" s="12" t="s">
        <v>112</v>
      </c>
      <c r="C57" s="13" t="s">
        <v>111</v>
      </c>
      <c r="D57" s="14" t="s">
        <v>14</v>
      </c>
      <c r="E57" s="15"/>
      <c r="F57" s="15"/>
      <c r="G57" s="16">
        <f>VLOOKUP(B57,'[1]Brokers'!$B$7:$H$61,7,0)</f>
        <v>1334808</v>
      </c>
      <c r="H57" s="16">
        <v>0</v>
      </c>
      <c r="I57" s="16">
        <f>VLOOKUP(B57,'[1]Brokers'!$B$7:$M$61,12,0)</f>
        <v>0</v>
      </c>
      <c r="J57" s="16">
        <v>0</v>
      </c>
      <c r="K57" s="16">
        <v>0</v>
      </c>
      <c r="L57" s="16">
        <f>VLOOKUP(B57,'[1]Brokers'!$B$7:$R$61,17,0)</f>
        <v>0</v>
      </c>
      <c r="M57" s="24">
        <f>VLOOKUP(B57,'[1]Brokers'!$B$7:$T$61,19,0)</f>
        <v>1334808</v>
      </c>
      <c r="N57" s="24">
        <v>34934938.2</v>
      </c>
      <c r="O57" s="28">
        <f t="shared" si="2"/>
        <v>6.33029258007705E-05</v>
      </c>
      <c r="R57" s="20"/>
    </row>
    <row r="58" spans="1:18" ht="15">
      <c r="A58" s="27">
        <f t="shared" si="1"/>
        <v>43</v>
      </c>
      <c r="B58" s="12" t="s">
        <v>36</v>
      </c>
      <c r="C58" s="13" t="s">
        <v>37</v>
      </c>
      <c r="D58" s="14" t="s">
        <v>14</v>
      </c>
      <c r="E58" s="15"/>
      <c r="F58" s="15"/>
      <c r="G58" s="16">
        <f>VLOOKUP(B58,'[1]Brokers'!$B$7:$H$61,7,0)</f>
        <v>0</v>
      </c>
      <c r="H58" s="16">
        <v>0</v>
      </c>
      <c r="I58" s="16">
        <f>VLOOKUP(B58,'[1]Brokers'!$B$7:$M$61,12,0)</f>
        <v>0</v>
      </c>
      <c r="J58" s="16">
        <v>0</v>
      </c>
      <c r="K58" s="16">
        <v>0</v>
      </c>
      <c r="L58" s="16">
        <f>VLOOKUP(B58,'[1]Brokers'!$B$7:$R$61,17,0)</f>
        <v>0</v>
      </c>
      <c r="M58" s="24">
        <f>VLOOKUP(B58,'[1]Brokers'!$B$7:$T$61,19,0)</f>
        <v>0</v>
      </c>
      <c r="N58" s="24">
        <v>18727201.04</v>
      </c>
      <c r="O58" s="28">
        <f t="shared" si="2"/>
        <v>3.393412666438414E-05</v>
      </c>
      <c r="R58" s="20"/>
    </row>
    <row r="59" spans="1:18" ht="15">
      <c r="A59" s="27">
        <f t="shared" si="1"/>
        <v>44</v>
      </c>
      <c r="B59" s="12" t="s">
        <v>64</v>
      </c>
      <c r="C59" s="13" t="s">
        <v>65</v>
      </c>
      <c r="D59" s="14" t="s">
        <v>14</v>
      </c>
      <c r="E59" s="15"/>
      <c r="F59" s="15"/>
      <c r="G59" s="16">
        <f>VLOOKUP(B59,'[1]Brokers'!$B$7:$H$61,7,0)</f>
        <v>2279457.77</v>
      </c>
      <c r="H59" s="16">
        <v>0</v>
      </c>
      <c r="I59" s="16">
        <f>VLOOKUP(B59,'[1]Brokers'!$B$7:$M$61,12,0)</f>
        <v>0</v>
      </c>
      <c r="J59" s="16">
        <v>0</v>
      </c>
      <c r="K59" s="16">
        <v>0</v>
      </c>
      <c r="L59" s="16">
        <f>VLOOKUP(B59,'[1]Brokers'!$B$7:$R$61,17,0)</f>
        <v>0</v>
      </c>
      <c r="M59" s="24">
        <f>VLOOKUP(B59,'[1]Brokers'!$B$7:$T$61,19,0)</f>
        <v>2279457.77</v>
      </c>
      <c r="N59" s="24">
        <v>17629025.27</v>
      </c>
      <c r="O59" s="28">
        <f t="shared" si="2"/>
        <v>3.1944206462249245E-05</v>
      </c>
      <c r="R59" s="20"/>
    </row>
    <row r="60" spans="1:18" ht="15">
      <c r="A60" s="27">
        <f t="shared" si="1"/>
        <v>45</v>
      </c>
      <c r="B60" s="12" t="s">
        <v>48</v>
      </c>
      <c r="C60" s="13" t="s">
        <v>49</v>
      </c>
      <c r="D60" s="14" t="s">
        <v>14</v>
      </c>
      <c r="E60" s="15"/>
      <c r="F60" s="15"/>
      <c r="G60" s="16">
        <f>VLOOKUP(B60,'[1]Brokers'!$B$7:$H$61,7,0)</f>
        <v>2716625.79</v>
      </c>
      <c r="H60" s="16">
        <v>0</v>
      </c>
      <c r="I60" s="16">
        <f>VLOOKUP(B60,'[1]Brokers'!$B$7:$M$61,12,0)</f>
        <v>0</v>
      </c>
      <c r="J60" s="16">
        <v>0</v>
      </c>
      <c r="K60" s="16">
        <v>0</v>
      </c>
      <c r="L60" s="16">
        <f>VLOOKUP(B60,'[1]Brokers'!$B$7:$R$61,17,0)</f>
        <v>0</v>
      </c>
      <c r="M60" s="24">
        <f>VLOOKUP(B60,'[1]Brokers'!$B$7:$T$61,19,0)</f>
        <v>2716625.79</v>
      </c>
      <c r="N60" s="24">
        <v>16647990.79</v>
      </c>
      <c r="O60" s="28">
        <f t="shared" si="2"/>
        <v>3.0166549019722627E-05</v>
      </c>
      <c r="R60" s="20"/>
    </row>
    <row r="61" spans="1:18" ht="15">
      <c r="A61" s="27">
        <f t="shared" si="1"/>
        <v>46</v>
      </c>
      <c r="B61" s="12" t="s">
        <v>58</v>
      </c>
      <c r="C61" s="13" t="s">
        <v>59</v>
      </c>
      <c r="D61" s="14" t="s">
        <v>14</v>
      </c>
      <c r="E61" s="15" t="s">
        <v>14</v>
      </c>
      <c r="F61" s="15" t="s">
        <v>14</v>
      </c>
      <c r="G61" s="16">
        <f>VLOOKUP(B61,'[1]Brokers'!$B$7:$H$61,7,0)</f>
        <v>0</v>
      </c>
      <c r="H61" s="16">
        <v>0</v>
      </c>
      <c r="I61" s="16">
        <f>VLOOKUP(B61,'[1]Brokers'!$B$7:$M$61,12,0)</f>
        <v>0</v>
      </c>
      <c r="J61" s="16">
        <v>0</v>
      </c>
      <c r="K61" s="16">
        <v>0</v>
      </c>
      <c r="L61" s="16">
        <f>VLOOKUP(B61,'[1]Brokers'!$B$7:$R$61,17,0)</f>
        <v>0</v>
      </c>
      <c r="M61" s="24">
        <f>VLOOKUP(B61,'[1]Brokers'!$B$7:$T$61,19,0)</f>
        <v>0</v>
      </c>
      <c r="N61" s="24">
        <v>14321420.2</v>
      </c>
      <c r="O61" s="28">
        <f t="shared" si="2"/>
        <v>2.5950748648590878E-05</v>
      </c>
      <c r="R61" s="20"/>
    </row>
    <row r="62" spans="1:18" ht="1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VLOOKUP(B62,'[1]Brokers'!$B$7:$H$61,7,0)</f>
        <v>1698600</v>
      </c>
      <c r="H62" s="16">
        <v>0</v>
      </c>
      <c r="I62" s="16">
        <f>VLOOKUP(B62,'[1]Brokers'!$B$7:$M$61,12,0)</f>
        <v>0</v>
      </c>
      <c r="J62" s="16">
        <v>0</v>
      </c>
      <c r="K62" s="16">
        <v>0</v>
      </c>
      <c r="L62" s="16">
        <f>VLOOKUP(B62,'[1]Brokers'!$B$7:$R$61,17,0)</f>
        <v>0</v>
      </c>
      <c r="M62" s="24">
        <f>VLOOKUP(B62,'[1]Brokers'!$B$7:$T$61,19,0)</f>
        <v>1698600</v>
      </c>
      <c r="N62" s="24">
        <v>9203245</v>
      </c>
      <c r="O62" s="28">
        <f t="shared" si="2"/>
        <v>1.6676495376233758E-05</v>
      </c>
      <c r="R62" s="20"/>
    </row>
    <row r="63" spans="1:18" ht="15">
      <c r="A63" s="27">
        <v>48</v>
      </c>
      <c r="B63" s="12" t="s">
        <v>124</v>
      </c>
      <c r="C63" s="13" t="s">
        <v>125</v>
      </c>
      <c r="D63" s="14" t="s">
        <v>14</v>
      </c>
      <c r="E63" s="15"/>
      <c r="F63" s="15"/>
      <c r="G63" s="16">
        <f>VLOOKUP(B63,'[1]Brokers'!$B$7:$H$61,7,0)</f>
        <v>581.5</v>
      </c>
      <c r="H63" s="16"/>
      <c r="I63" s="16">
        <f>VLOOKUP(B63,'[1]Brokers'!$B$7:$M$61,12,0)</f>
        <v>0</v>
      </c>
      <c r="J63" s="16"/>
      <c r="K63" s="16"/>
      <c r="L63" s="16">
        <f>VLOOKUP(B63,'[1]Brokers'!$B$7:$R$61,17,0)</f>
        <v>0</v>
      </c>
      <c r="M63" s="24">
        <f>VLOOKUP(B63,'[1]Brokers'!$B$7:$T$61,19,0)</f>
        <v>581.5</v>
      </c>
      <c r="N63" s="24">
        <v>581.5</v>
      </c>
      <c r="O63" s="28">
        <f t="shared" si="2"/>
        <v>1.053691612173742E-09</v>
      </c>
      <c r="R63" s="20"/>
    </row>
    <row r="64" spans="1:18" ht="15">
      <c r="A64" s="27">
        <v>49</v>
      </c>
      <c r="B64" s="12" t="s">
        <v>60</v>
      </c>
      <c r="C64" s="13" t="s">
        <v>61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VLOOKUP(B64,'[1]Brokers'!$B$7:$M$61,12,0)</f>
        <v>0</v>
      </c>
      <c r="J64" s="16">
        <v>0</v>
      </c>
      <c r="K64" s="16">
        <v>0</v>
      </c>
      <c r="L64" s="16">
        <f>VLOOKUP(B64,'[1]Brokers'!$B$7:$R$61,17,0)</f>
        <v>0</v>
      </c>
      <c r="M64" s="24">
        <f>VLOOKUP(B64,'[1]Brokers'!$B$7:$T$61,19,0)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105</v>
      </c>
      <c r="C65" s="13" t="s">
        <v>115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VLOOKUP(B65,'[1]Brokers'!$B$7:$M$61,12,0)</f>
        <v>0</v>
      </c>
      <c r="J65" s="16">
        <v>0</v>
      </c>
      <c r="K65" s="16">
        <v>0</v>
      </c>
      <c r="L65" s="16">
        <f>VLOOKUP(B65,'[1]Brokers'!$B$7:$R$61,17,0)</f>
        <v>0</v>
      </c>
      <c r="M65" s="24">
        <f>VLOOKUP(B65,'[1]Brokers'!$B$7:$T$61,19,0)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70</v>
      </c>
      <c r="C66" s="13" t="s">
        <v>71</v>
      </c>
      <c r="D66" s="14" t="s">
        <v>14</v>
      </c>
      <c r="E66" s="15"/>
      <c r="F66" s="15"/>
      <c r="G66" s="16">
        <f>VLOOKUP(B66,'[1]Brokers'!$B$7:$H$61,7,0)</f>
        <v>0</v>
      </c>
      <c r="H66" s="16">
        <v>0</v>
      </c>
      <c r="I66" s="16">
        <f>VLOOKUP(B66,'[1]Brokers'!$B$7:$M$61,12,0)</f>
        <v>0</v>
      </c>
      <c r="J66" s="16">
        <v>0</v>
      </c>
      <c r="K66" s="16">
        <v>0</v>
      </c>
      <c r="L66" s="16">
        <f>VLOOKUP(B66,'[1]Brokers'!$B$7:$R$61,17,0)</f>
        <v>0</v>
      </c>
      <c r="M66" s="24">
        <f>VLOOKUP(B66,'[1]Brokers'!$B$7:$T$61,19,0)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91</v>
      </c>
      <c r="C67" s="13" t="s">
        <v>92</v>
      </c>
      <c r="D67" s="14" t="s">
        <v>14</v>
      </c>
      <c r="E67" s="14"/>
      <c r="F67" s="15"/>
      <c r="G67" s="16">
        <f>VLOOKUP(B67,'[1]Brokers'!$B$7:$H$61,7,0)</f>
        <v>0</v>
      </c>
      <c r="H67" s="16">
        <v>0</v>
      </c>
      <c r="I67" s="16">
        <f>VLOOKUP(B67,'[1]Brokers'!$B$7:$M$61,12,0)</f>
        <v>0</v>
      </c>
      <c r="J67" s="16">
        <v>0</v>
      </c>
      <c r="K67" s="16">
        <v>0</v>
      </c>
      <c r="L67" s="16">
        <f>VLOOKUP(B67,'[1]Brokers'!$B$7:$R$61,17,0)</f>
        <v>0</v>
      </c>
      <c r="M67" s="24">
        <f>VLOOKUP(B67,'[1]Brokers'!$B$7:$T$61,19,0)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95</v>
      </c>
      <c r="C68" s="13" t="s">
        <v>108</v>
      </c>
      <c r="D68" s="14" t="s">
        <v>14</v>
      </c>
      <c r="E68" s="15"/>
      <c r="F68" s="15"/>
      <c r="G68" s="16">
        <f>VLOOKUP(B68,'[1]Brokers'!$B$7:$H$61,7,0)</f>
        <v>0</v>
      </c>
      <c r="H68" s="16">
        <v>0</v>
      </c>
      <c r="I68" s="16">
        <f>VLOOKUP(B68,'[1]Brokers'!$B$7:$M$61,12,0)</f>
        <v>0</v>
      </c>
      <c r="J68" s="16">
        <v>0</v>
      </c>
      <c r="K68" s="16">
        <v>0</v>
      </c>
      <c r="L68" s="16">
        <f>VLOOKUP(B68,'[1]Brokers'!$B$7:$R$61,17,0)</f>
        <v>0</v>
      </c>
      <c r="M68" s="24">
        <f>VLOOKUP(B68,'[1]Brokers'!$B$7:$T$61,19,0)</f>
        <v>0</v>
      </c>
      <c r="N68" s="24">
        <v>0</v>
      </c>
      <c r="O68" s="28">
        <f t="shared" si="2"/>
        <v>0</v>
      </c>
      <c r="R68" s="20"/>
    </row>
    <row r="69" spans="1:18" ht="13.5" customHeight="1">
      <c r="A69" s="27">
        <v>54</v>
      </c>
      <c r="B69" s="12" t="s">
        <v>122</v>
      </c>
      <c r="C69" s="13" t="s">
        <v>75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VLOOKUP(B69,'[1]Brokers'!$B$7:$M$61,12,0)</f>
        <v>0</v>
      </c>
      <c r="J69" s="16">
        <v>0</v>
      </c>
      <c r="K69" s="16"/>
      <c r="L69" s="16">
        <f>VLOOKUP(B69,'[1]Brokers'!$B$7:$R$61,17,0)</f>
        <v>0</v>
      </c>
      <c r="M69" s="24">
        <f>VLOOKUP(B69,'[1]Brokers'!$B$7:$T$61,19,0)</f>
        <v>0</v>
      </c>
      <c r="N69" s="24">
        <v>0</v>
      </c>
      <c r="O69" s="28">
        <f t="shared" si="2"/>
        <v>0</v>
      </c>
      <c r="R69" s="20"/>
    </row>
    <row r="70" spans="1:16" ht="16.5" customHeight="1" thickBot="1">
      <c r="A70" s="47" t="s">
        <v>6</v>
      </c>
      <c r="B70" s="48"/>
      <c r="C70" s="49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10008424194.32</v>
      </c>
      <c r="H70" s="30">
        <f aca="true" t="shared" si="3" ref="H70:O70">SUM(H16:H69)</f>
        <v>0</v>
      </c>
      <c r="I70" s="34">
        <v>8395642382.84</v>
      </c>
      <c r="J70" s="30">
        <f t="shared" si="3"/>
        <v>0</v>
      </c>
      <c r="K70" s="30">
        <f t="shared" si="3"/>
        <v>0</v>
      </c>
      <c r="L70" s="34">
        <v>100000000000</v>
      </c>
      <c r="M70" s="37">
        <v>118404066577.16</v>
      </c>
      <c r="N70" s="30">
        <f>SUM(N16:N69)</f>
        <v>551869250245.2198</v>
      </c>
      <c r="O70" s="31">
        <f t="shared" si="3"/>
        <v>1.0000000000000007</v>
      </c>
      <c r="P70" s="19"/>
    </row>
    <row r="71" spans="7:16" ht="15">
      <c r="G71" s="2" t="s">
        <v>128</v>
      </c>
      <c r="L71" s="20"/>
      <c r="M71" s="21"/>
      <c r="O71" s="20"/>
      <c r="P71" s="19"/>
    </row>
    <row r="72" spans="2:16" ht="27.6" customHeight="1">
      <c r="B72" s="42" t="s">
        <v>98</v>
      </c>
      <c r="C72" s="42"/>
      <c r="D72" s="42"/>
      <c r="E72" s="42"/>
      <c r="F72" s="42"/>
      <c r="H72" s="22"/>
      <c r="I72" s="22"/>
      <c r="L72" s="20"/>
      <c r="M72" s="20"/>
      <c r="P72" s="19"/>
    </row>
    <row r="73" spans="3:16" ht="27.6" customHeight="1">
      <c r="C73" s="43"/>
      <c r="D73" s="43"/>
      <c r="E73" s="43"/>
      <c r="F73" s="43"/>
      <c r="M73" s="20"/>
      <c r="N73" s="20"/>
      <c r="P73" s="19"/>
    </row>
    <row r="74" spans="7:16" ht="15">
      <c r="G74" s="33"/>
      <c r="I74" s="1"/>
      <c r="L74" s="1" t="s">
        <v>128</v>
      </c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>
        <f>VLOOKUP(B16,'[2]Brokers'!$B$7:$H$61,7,0)</f>
        <v>1024725262.35</v>
      </c>
    </row>
    <row r="80" ht="15">
      <c r="N80" s="36"/>
    </row>
    <row r="111" ht="15">
      <c r="L111" s="4"/>
    </row>
    <row r="128" ht="15">
      <c r="M128" s="20"/>
    </row>
  </sheetData>
  <autoFilter ref="A15:P70"/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J14:L14"/>
    <mergeCell ref="G14:I14"/>
    <mergeCell ref="A70:C70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1"/>
  <sheetViews>
    <sheetView workbookViewId="0" topLeftCell="A176">
      <selection activeCell="F183" sqref="F183:F231"/>
    </sheetView>
  </sheetViews>
  <sheetFormatPr defaultColWidth="9.140625" defaultRowHeight="15"/>
  <cols>
    <col min="2" max="2" width="18.421875" style="0" customWidth="1"/>
    <col min="4" max="4" width="24.8515625" style="0" customWidth="1"/>
    <col min="6" max="6" width="19.57421875" style="0" customWidth="1"/>
    <col min="8" max="8" width="29.28125" style="0" customWidth="1"/>
    <col min="11" max="11" width="21.421875" style="0" customWidth="1"/>
  </cols>
  <sheetData>
    <row r="2" spans="2:11" ht="15">
      <c r="B2">
        <v>3548165879.39</v>
      </c>
      <c r="D2">
        <v>125120364</v>
      </c>
      <c r="F2">
        <v>1500000</v>
      </c>
      <c r="H2">
        <v>3674786243.39</v>
      </c>
      <c r="K2">
        <v>3674786243.39</v>
      </c>
    </row>
    <row r="3" spans="2:11" ht="1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ht="15">
      <c r="B4">
        <v>4328578056.33</v>
      </c>
      <c r="D4">
        <v>100059094.8</v>
      </c>
      <c r="F4">
        <v>0</v>
      </c>
      <c r="H4">
        <v>4428637151.13</v>
      </c>
      <c r="K4">
        <v>4428637151.13</v>
      </c>
    </row>
    <row r="5" spans="2:11" ht="15">
      <c r="B5">
        <v>567836191.84</v>
      </c>
      <c r="D5">
        <v>0</v>
      </c>
      <c r="F5">
        <v>0</v>
      </c>
      <c r="H5">
        <v>567836191.84</v>
      </c>
      <c r="K5">
        <v>567836191.84</v>
      </c>
    </row>
    <row r="6" spans="2:11" ht="15">
      <c r="B6">
        <v>1024725262.35</v>
      </c>
      <c r="D6">
        <v>58791698.17</v>
      </c>
      <c r="F6">
        <v>76283000000</v>
      </c>
      <c r="H6">
        <v>77366516960.52</v>
      </c>
      <c r="K6">
        <v>77366516960.52</v>
      </c>
    </row>
    <row r="7" spans="2:11" ht="15">
      <c r="B7">
        <v>275105717.72</v>
      </c>
      <c r="D7">
        <v>69700000</v>
      </c>
      <c r="F7">
        <v>0</v>
      </c>
      <c r="H7">
        <v>344805717.72</v>
      </c>
      <c r="K7">
        <v>344805717.72</v>
      </c>
    </row>
    <row r="8" spans="2:11" ht="1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ht="1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ht="15">
      <c r="B10">
        <v>269176911.32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ht="1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ht="15">
      <c r="B12">
        <v>6896562.07</v>
      </c>
      <c r="D12">
        <v>240054400</v>
      </c>
      <c r="F12">
        <v>0</v>
      </c>
      <c r="H12">
        <v>246950962.07</v>
      </c>
      <c r="K12">
        <v>246950962.07</v>
      </c>
    </row>
    <row r="13" spans="2:11" ht="15">
      <c r="B13">
        <v>193654310.78</v>
      </c>
      <c r="D13">
        <v>7774352.41</v>
      </c>
      <c r="F13">
        <v>0</v>
      </c>
      <c r="H13">
        <v>201428663.19</v>
      </c>
      <c r="K13">
        <v>201428663.19</v>
      </c>
    </row>
    <row r="14" spans="2:11" ht="15">
      <c r="B14">
        <v>91498793.91</v>
      </c>
      <c r="D14">
        <v>0</v>
      </c>
      <c r="F14">
        <v>0</v>
      </c>
      <c r="H14">
        <v>91498793.91</v>
      </c>
      <c r="K14">
        <v>91498793.91</v>
      </c>
    </row>
    <row r="15" spans="2:11" ht="15">
      <c r="B15">
        <v>46080983.39</v>
      </c>
      <c r="D15">
        <v>0</v>
      </c>
      <c r="F15">
        <v>0</v>
      </c>
      <c r="H15">
        <v>46080983.39</v>
      </c>
      <c r="K15">
        <v>46080983.39</v>
      </c>
    </row>
    <row r="16" spans="2:11" ht="15">
      <c r="B16">
        <v>24344220.8</v>
      </c>
      <c r="D16">
        <v>0</v>
      </c>
      <c r="F16">
        <v>0</v>
      </c>
      <c r="H16">
        <v>24344220.8</v>
      </c>
      <c r="K16">
        <v>24344220.8</v>
      </c>
    </row>
    <row r="17" spans="2:11" ht="15">
      <c r="B17">
        <v>361015677.35</v>
      </c>
      <c r="D17">
        <v>0</v>
      </c>
      <c r="F17">
        <v>0</v>
      </c>
      <c r="H17">
        <v>361015677.35</v>
      </c>
      <c r="K17">
        <v>361015677.35</v>
      </c>
    </row>
    <row r="18" spans="2:11" ht="15">
      <c r="B18">
        <v>69309528.18</v>
      </c>
      <c r="D18">
        <v>0</v>
      </c>
      <c r="F18">
        <v>0</v>
      </c>
      <c r="H18">
        <v>69309528.18</v>
      </c>
      <c r="K18">
        <v>69309528.18</v>
      </c>
    </row>
    <row r="19" spans="2:11" ht="15">
      <c r="B19">
        <v>0</v>
      </c>
      <c r="D19">
        <v>0</v>
      </c>
      <c r="F19">
        <v>0</v>
      </c>
      <c r="H19">
        <v>0</v>
      </c>
      <c r="K19">
        <v>0</v>
      </c>
    </row>
    <row r="20" spans="2:11" ht="15">
      <c r="B20">
        <v>141384210.93</v>
      </c>
      <c r="D20">
        <v>0</v>
      </c>
      <c r="F20">
        <v>0</v>
      </c>
      <c r="H20">
        <v>141384210.93</v>
      </c>
      <c r="K20">
        <v>141384210.93</v>
      </c>
    </row>
    <row r="21" spans="2:11" ht="1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ht="1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ht="15">
      <c r="B23">
        <v>53146891.12</v>
      </c>
      <c r="D23">
        <v>3120500</v>
      </c>
      <c r="F23">
        <v>0</v>
      </c>
      <c r="H23">
        <v>56267391.12</v>
      </c>
      <c r="K23">
        <v>56267391.12</v>
      </c>
    </row>
    <row r="24" spans="2:11" ht="15">
      <c r="B24">
        <v>23946439.89</v>
      </c>
      <c r="D24">
        <v>0</v>
      </c>
      <c r="F24">
        <v>267100000</v>
      </c>
      <c r="H24">
        <v>291046439.89</v>
      </c>
      <c r="K24">
        <v>291046439.89</v>
      </c>
    </row>
    <row r="25" spans="2:11" ht="15">
      <c r="B25">
        <v>22292375.96</v>
      </c>
      <c r="D25">
        <v>122819034.8</v>
      </c>
      <c r="F25">
        <v>0</v>
      </c>
      <c r="H25">
        <v>145111410.76</v>
      </c>
      <c r="K25">
        <v>145111410.76</v>
      </c>
    </row>
    <row r="26" spans="2:11" ht="1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ht="1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ht="15">
      <c r="B28">
        <v>0</v>
      </c>
      <c r="F28">
        <v>0</v>
      </c>
      <c r="H28">
        <v>0</v>
      </c>
      <c r="K28">
        <v>0</v>
      </c>
    </row>
    <row r="29" spans="2:11" ht="1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ht="15">
      <c r="B30">
        <v>20299811.8</v>
      </c>
      <c r="D30" s="38">
        <v>2664933524.18</v>
      </c>
      <c r="F30">
        <v>0</v>
      </c>
      <c r="H30">
        <v>20299811.8</v>
      </c>
      <c r="K30">
        <v>20299811.8</v>
      </c>
    </row>
    <row r="31" spans="2:11" ht="15">
      <c r="B31">
        <v>1490064.89</v>
      </c>
      <c r="F31">
        <v>0</v>
      </c>
      <c r="H31">
        <v>1490064.89</v>
      </c>
      <c r="K31">
        <v>1490064.89</v>
      </c>
    </row>
    <row r="32" spans="2:11" ht="15">
      <c r="B32">
        <v>988000</v>
      </c>
      <c r="F32">
        <v>0</v>
      </c>
      <c r="H32">
        <v>988000</v>
      </c>
      <c r="K32">
        <v>988000</v>
      </c>
    </row>
    <row r="33" spans="2:11" ht="15">
      <c r="B33">
        <v>3089628.38</v>
      </c>
      <c r="F33">
        <v>0</v>
      </c>
      <c r="H33">
        <v>3089628.38</v>
      </c>
      <c r="K33">
        <v>3089628.38</v>
      </c>
    </row>
    <row r="34" spans="2:11" ht="15">
      <c r="B34">
        <v>33118255.39</v>
      </c>
      <c r="F34">
        <v>0</v>
      </c>
      <c r="H34">
        <v>33118255.39</v>
      </c>
      <c r="K34">
        <v>33118255.39</v>
      </c>
    </row>
    <row r="35" spans="2:11" ht="15">
      <c r="B35">
        <v>8761394.1</v>
      </c>
      <c r="F35">
        <v>0</v>
      </c>
      <c r="H35">
        <v>8761394.1</v>
      </c>
      <c r="K35">
        <v>8761394.1</v>
      </c>
    </row>
    <row r="36" spans="2:11" ht="15">
      <c r="B36">
        <v>13766433</v>
      </c>
      <c r="F36">
        <v>1000000</v>
      </c>
      <c r="H36">
        <v>14766433</v>
      </c>
      <c r="K36">
        <v>14766433</v>
      </c>
    </row>
    <row r="37" spans="2:11" ht="15">
      <c r="B37">
        <v>0</v>
      </c>
      <c r="F37">
        <v>0</v>
      </c>
      <c r="H37">
        <v>0</v>
      </c>
      <c r="K37">
        <v>0</v>
      </c>
    </row>
    <row r="38" spans="2:11" ht="15">
      <c r="B38">
        <v>133990469.78</v>
      </c>
      <c r="F38">
        <v>0</v>
      </c>
      <c r="H38">
        <v>133990469.78</v>
      </c>
      <c r="K38">
        <v>133990469.78</v>
      </c>
    </row>
    <row r="39" spans="2:11" ht="15">
      <c r="B39">
        <v>1989838.77</v>
      </c>
      <c r="F39">
        <v>0</v>
      </c>
      <c r="H39">
        <v>1989838.77</v>
      </c>
      <c r="K39">
        <v>1989838.77</v>
      </c>
    </row>
    <row r="40" spans="2:11" ht="15">
      <c r="B40">
        <v>132217.37</v>
      </c>
      <c r="F40">
        <v>1000000</v>
      </c>
      <c r="H40">
        <v>1132217.37</v>
      </c>
      <c r="K40">
        <v>1132217.37</v>
      </c>
    </row>
    <row r="41" spans="2:11" ht="15">
      <c r="B41">
        <v>2026872</v>
      </c>
      <c r="F41">
        <v>0</v>
      </c>
      <c r="H41">
        <v>2026872</v>
      </c>
      <c r="K41">
        <v>2026872</v>
      </c>
    </row>
    <row r="42" spans="2:11" ht="15">
      <c r="B42">
        <v>8890184.8</v>
      </c>
      <c r="F42">
        <v>500000</v>
      </c>
      <c r="H42">
        <v>9390184.8</v>
      </c>
      <c r="K42">
        <v>9390184.8</v>
      </c>
    </row>
    <row r="43" spans="2:11" ht="15">
      <c r="B43">
        <v>2529046</v>
      </c>
      <c r="H43">
        <v>2529046</v>
      </c>
      <c r="K43">
        <v>2529046</v>
      </c>
    </row>
    <row r="44" spans="2:11" ht="15">
      <c r="B44">
        <v>0</v>
      </c>
      <c r="F44" t="s">
        <v>128</v>
      </c>
      <c r="H44">
        <v>0</v>
      </c>
      <c r="K44">
        <v>0</v>
      </c>
    </row>
    <row r="45" spans="2:11" ht="1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ht="15">
      <c r="B46">
        <v>4491214.5</v>
      </c>
      <c r="H46">
        <v>4491214.5</v>
      </c>
      <c r="K46">
        <v>4491214.5</v>
      </c>
    </row>
    <row r="47" spans="2:11" ht="15">
      <c r="B47">
        <v>204013</v>
      </c>
      <c r="H47">
        <v>204013</v>
      </c>
      <c r="K47">
        <v>204013</v>
      </c>
    </row>
    <row r="48" spans="2:11" ht="15">
      <c r="B48">
        <v>0</v>
      </c>
      <c r="H48">
        <v>0</v>
      </c>
      <c r="K48">
        <v>0</v>
      </c>
    </row>
    <row r="49" spans="2:11" ht="15">
      <c r="B49">
        <v>0</v>
      </c>
      <c r="H49">
        <v>0</v>
      </c>
      <c r="K49">
        <v>0</v>
      </c>
    </row>
    <row r="50" spans="2:11" ht="15">
      <c r="B50">
        <v>0</v>
      </c>
      <c r="H50">
        <v>0</v>
      </c>
      <c r="K50">
        <v>0</v>
      </c>
    </row>
    <row r="51" spans="2:11" ht="15">
      <c r="B51">
        <v>7504645</v>
      </c>
      <c r="H51">
        <v>7504645</v>
      </c>
      <c r="K51">
        <v>7504645</v>
      </c>
    </row>
    <row r="52" spans="2:11" ht="15">
      <c r="B52" s="39">
        <f>SUM(B2:B51)</f>
        <v>13047875398.999998</v>
      </c>
      <c r="H52" t="s">
        <v>128</v>
      </c>
      <c r="K52">
        <f>SUM(K2:K51)</f>
        <v>168949208923.18002</v>
      </c>
    </row>
    <row r="53" ht="15">
      <c r="H53">
        <f>SUM(H2:H52)</f>
        <v>168949208923.18002</v>
      </c>
    </row>
    <row r="54" ht="15">
      <c r="D54">
        <v>410496525.34000003</v>
      </c>
    </row>
    <row r="55" ht="15">
      <c r="D55">
        <v>1691106834.85</v>
      </c>
    </row>
    <row r="56" spans="4:8" ht="15">
      <c r="D56">
        <v>27129262</v>
      </c>
      <c r="H56">
        <v>57718386.879999995</v>
      </c>
    </row>
    <row r="57" spans="4:8" ht="15">
      <c r="D57">
        <v>1246040495.1</v>
      </c>
      <c r="H57">
        <v>41640238.6</v>
      </c>
    </row>
    <row r="58" spans="4:8" ht="15">
      <c r="D58">
        <v>1571495041.71</v>
      </c>
      <c r="H58">
        <v>400000</v>
      </c>
    </row>
    <row r="59" spans="4:8" ht="15">
      <c r="D59">
        <v>1173958953.2800002</v>
      </c>
      <c r="H59">
        <v>12000000</v>
      </c>
    </row>
    <row r="60" spans="4:8" ht="15">
      <c r="D60">
        <v>260723715.07</v>
      </c>
      <c r="H60">
        <v>54580862.88</v>
      </c>
    </row>
    <row r="61" spans="4:8" ht="15">
      <c r="D61">
        <v>2016407882.8</v>
      </c>
      <c r="H61">
        <v>5210360240</v>
      </c>
    </row>
    <row r="62" spans="4:8" ht="15">
      <c r="D62">
        <v>37235210.03</v>
      </c>
      <c r="H62">
        <v>23200000</v>
      </c>
    </row>
    <row r="63" spans="4:8" ht="15">
      <c r="D63">
        <v>12750428.71</v>
      </c>
      <c r="H63">
        <v>3917200</v>
      </c>
    </row>
    <row r="64" spans="4:8" ht="15">
      <c r="D64">
        <v>371464495.15</v>
      </c>
      <c r="H64">
        <v>2706239440</v>
      </c>
    </row>
    <row r="65" spans="4:8" ht="15">
      <c r="D65">
        <v>4278016.12</v>
      </c>
      <c r="H65">
        <v>0</v>
      </c>
    </row>
    <row r="66" spans="4:8" ht="15">
      <c r="D66">
        <v>155355778.91</v>
      </c>
      <c r="H66">
        <v>24470694</v>
      </c>
    </row>
    <row r="67" spans="4:8" ht="15">
      <c r="D67">
        <v>167061211.16</v>
      </c>
      <c r="H67">
        <v>245762840</v>
      </c>
    </row>
    <row r="68" spans="4:8" ht="15">
      <c r="D68">
        <v>119431624.01</v>
      </c>
      <c r="H68">
        <v>6366819.6</v>
      </c>
    </row>
    <row r="69" spans="4:8" ht="15">
      <c r="D69">
        <v>164059531.84</v>
      </c>
      <c r="H69">
        <v>0</v>
      </c>
    </row>
    <row r="70" spans="4:8" ht="15">
      <c r="D70">
        <v>7207859.12</v>
      </c>
      <c r="H70">
        <v>617870.88</v>
      </c>
    </row>
    <row r="71" spans="4:8" ht="15">
      <c r="D71">
        <v>72384182.77000001</v>
      </c>
      <c r="H71">
        <v>0</v>
      </c>
    </row>
    <row r="72" spans="4:8" ht="15">
      <c r="D72">
        <v>55274663.36</v>
      </c>
      <c r="H72">
        <v>0</v>
      </c>
    </row>
    <row r="73" spans="4:8" ht="15">
      <c r="D73">
        <v>0</v>
      </c>
      <c r="H73">
        <v>0</v>
      </c>
    </row>
    <row r="74" spans="4:8" ht="15">
      <c r="D74">
        <v>359397.18</v>
      </c>
      <c r="H74">
        <v>0</v>
      </c>
    </row>
    <row r="75" spans="4:8" ht="15">
      <c r="D75">
        <v>51607859.55</v>
      </c>
      <c r="H75">
        <v>0</v>
      </c>
    </row>
    <row r="76" spans="4:8" ht="15">
      <c r="D76">
        <v>56627597.97</v>
      </c>
      <c r="H76">
        <v>0</v>
      </c>
    </row>
    <row r="77" spans="4:8" ht="15">
      <c r="D77">
        <v>29704732.07</v>
      </c>
      <c r="H77">
        <v>0</v>
      </c>
    </row>
    <row r="78" spans="4:8" ht="15">
      <c r="D78">
        <v>19135110.67</v>
      </c>
      <c r="H78">
        <v>4368970</v>
      </c>
    </row>
    <row r="79" spans="4:8" ht="15">
      <c r="D79">
        <v>17297185.3</v>
      </c>
      <c r="H79">
        <v>3059952</v>
      </c>
    </row>
    <row r="80" spans="4:8" ht="15">
      <c r="D80">
        <v>7872055.5</v>
      </c>
      <c r="H80">
        <v>0</v>
      </c>
    </row>
    <row r="81" spans="4:8" ht="15">
      <c r="D81">
        <v>265514</v>
      </c>
      <c r="H81">
        <v>0</v>
      </c>
    </row>
    <row r="82" spans="4:8" ht="15">
      <c r="D82">
        <v>949828</v>
      </c>
      <c r="H82">
        <v>0</v>
      </c>
    </row>
    <row r="83" spans="4:8" ht="15">
      <c r="D83">
        <v>12768215.190000001</v>
      </c>
      <c r="H83">
        <v>0</v>
      </c>
    </row>
    <row r="84" spans="4:8" ht="15">
      <c r="D84">
        <v>114395538.01</v>
      </c>
      <c r="H84">
        <v>0</v>
      </c>
    </row>
    <row r="85" spans="4:8" ht="15">
      <c r="D85">
        <v>30598020.7</v>
      </c>
      <c r="H85">
        <v>0</v>
      </c>
    </row>
    <row r="86" spans="4:8" ht="15">
      <c r="D86">
        <v>38497707</v>
      </c>
      <c r="H86">
        <v>0</v>
      </c>
    </row>
    <row r="87" spans="4:8" ht="15">
      <c r="D87">
        <v>7697384.24</v>
      </c>
      <c r="H87">
        <v>0</v>
      </c>
    </row>
    <row r="88" spans="4:8" ht="15">
      <c r="D88">
        <v>17000</v>
      </c>
      <c r="H88">
        <v>0</v>
      </c>
    </row>
    <row r="89" spans="4:8" ht="15">
      <c r="D89">
        <v>7257690.13</v>
      </c>
      <c r="H89">
        <v>0</v>
      </c>
    </row>
    <row r="90" spans="4:8" ht="15">
      <c r="D90">
        <v>0</v>
      </c>
      <c r="H90">
        <v>0</v>
      </c>
    </row>
    <row r="91" spans="4:8" ht="15">
      <c r="D91">
        <v>2022775</v>
      </c>
      <c r="H91">
        <v>938868</v>
      </c>
    </row>
    <row r="92" spans="4:8" ht="15">
      <c r="D92">
        <v>2816090.24</v>
      </c>
      <c r="H92">
        <f>SUM(H56:H91)</f>
        <v>8395642382.84</v>
      </c>
    </row>
    <row r="93" spans="4:8" ht="15">
      <c r="D93">
        <v>6208044.18</v>
      </c>
      <c r="H93" s="38">
        <v>8395642382.84</v>
      </c>
    </row>
    <row r="94" ht="15">
      <c r="D94">
        <v>1334808</v>
      </c>
    </row>
    <row r="95" ht="15">
      <c r="D95">
        <v>30434665</v>
      </c>
    </row>
    <row r="96" spans="4:8" ht="15">
      <c r="D96">
        <v>0</v>
      </c>
      <c r="H96" s="38">
        <v>14300000</v>
      </c>
    </row>
    <row r="97" spans="4:8" ht="15">
      <c r="D97">
        <v>2279457.77</v>
      </c>
      <c r="H97" s="38">
        <v>12800000</v>
      </c>
    </row>
    <row r="98" spans="4:8" ht="15">
      <c r="D98">
        <v>0</v>
      </c>
      <c r="H98" s="38">
        <v>200000</v>
      </c>
    </row>
    <row r="99" spans="4:8" ht="15">
      <c r="D99">
        <v>2716625.79</v>
      </c>
      <c r="H99" s="38">
        <v>1000000</v>
      </c>
    </row>
    <row r="100" spans="4:8" ht="15">
      <c r="D100">
        <v>1698600</v>
      </c>
      <c r="H100" s="38">
        <v>1500000</v>
      </c>
    </row>
    <row r="101" spans="4:8" ht="15">
      <c r="D101">
        <v>0</v>
      </c>
      <c r="H101" s="38">
        <v>18105300000</v>
      </c>
    </row>
    <row r="102" spans="4:8" ht="15">
      <c r="D102">
        <v>0</v>
      </c>
      <c r="H102" s="38">
        <v>81690700000</v>
      </c>
    </row>
    <row r="103" spans="4:11" ht="15">
      <c r="D103">
        <v>0</v>
      </c>
      <c r="H103" s="38">
        <v>15000000</v>
      </c>
      <c r="K103" s="38">
        <v>482514912.22</v>
      </c>
    </row>
    <row r="104" spans="4:11" ht="15">
      <c r="D104">
        <v>0</v>
      </c>
      <c r="H104" s="38">
        <v>0</v>
      </c>
      <c r="K104" s="38">
        <v>1745547073.4499998</v>
      </c>
    </row>
    <row r="105" spans="4:11" ht="15">
      <c r="D105">
        <v>0</v>
      </c>
      <c r="H105" s="38">
        <v>5000000</v>
      </c>
      <c r="K105" s="38">
        <v>27729262</v>
      </c>
    </row>
    <row r="106" spans="4:11" ht="15">
      <c r="D106">
        <v>0</v>
      </c>
      <c r="H106" s="38">
        <v>22200000</v>
      </c>
      <c r="K106" s="38">
        <v>1259040495.1</v>
      </c>
    </row>
    <row r="107" spans="4:11" ht="15">
      <c r="D107">
        <v>581.5</v>
      </c>
      <c r="H107" s="38">
        <v>7000000</v>
      </c>
      <c r="K107" s="38">
        <v>1627575904.5900002</v>
      </c>
    </row>
    <row r="108" spans="4:11" ht="15">
      <c r="D108" s="38">
        <f>SUM(D54:D107)</f>
        <v>10008424194.320004</v>
      </c>
      <c r="F108">
        <v>10008424194.32</v>
      </c>
      <c r="H108" s="38">
        <v>2400000</v>
      </c>
      <c r="K108" s="38">
        <v>24489619193.28</v>
      </c>
    </row>
    <row r="109" spans="8:11" ht="15">
      <c r="H109" s="38">
        <v>0</v>
      </c>
      <c r="K109" s="38">
        <v>81974623715.07</v>
      </c>
    </row>
    <row r="110" spans="8:11" ht="15">
      <c r="H110" s="38">
        <v>110000000</v>
      </c>
      <c r="K110" s="38">
        <v>2035325082.8</v>
      </c>
    </row>
    <row r="111" spans="8:11" ht="15">
      <c r="H111" s="38">
        <v>0</v>
      </c>
      <c r="K111" s="38">
        <v>2743474650.0299997</v>
      </c>
    </row>
    <row r="112" spans="8:11" ht="15">
      <c r="H112" s="38">
        <v>0</v>
      </c>
      <c r="K112" s="38">
        <v>17750428.71</v>
      </c>
    </row>
    <row r="113" spans="8:11" ht="15">
      <c r="H113" s="38">
        <v>0</v>
      </c>
      <c r="K113" s="38">
        <v>418135189.15</v>
      </c>
    </row>
    <row r="114" spans="8:11" ht="15">
      <c r="H114" s="38">
        <v>0</v>
      </c>
      <c r="K114" s="38">
        <v>257040856.12</v>
      </c>
    </row>
    <row r="115" spans="8:11" ht="15">
      <c r="H115" s="38">
        <v>0</v>
      </c>
      <c r="K115" s="38">
        <v>164122598.51</v>
      </c>
    </row>
    <row r="116" spans="8:11" ht="15">
      <c r="H116" s="38">
        <v>0</v>
      </c>
      <c r="K116" s="38">
        <v>167061211.16</v>
      </c>
    </row>
    <row r="117" spans="8:11" ht="15">
      <c r="H117" s="38">
        <v>0</v>
      </c>
      <c r="K117" s="38">
        <v>230049494.89</v>
      </c>
    </row>
    <row r="118" spans="8:11" ht="15">
      <c r="H118" s="38">
        <v>500000</v>
      </c>
      <c r="K118" s="38">
        <v>164059531.84</v>
      </c>
    </row>
    <row r="119" spans="8:11" ht="15">
      <c r="H119" s="38">
        <v>0</v>
      </c>
      <c r="K119" s="38">
        <v>7207859.12</v>
      </c>
    </row>
    <row r="120" spans="8:11" ht="15">
      <c r="H120" s="38">
        <v>0</v>
      </c>
      <c r="K120" s="38">
        <v>72384182.77000001</v>
      </c>
    </row>
    <row r="121" spans="8:11" ht="15">
      <c r="H121" s="38">
        <v>0</v>
      </c>
      <c r="K121" s="38">
        <v>55274663.36</v>
      </c>
    </row>
    <row r="122" spans="8:11" ht="15">
      <c r="H122" s="38">
        <v>0</v>
      </c>
      <c r="K122" s="38">
        <v>0</v>
      </c>
    </row>
    <row r="123" spans="8:11" ht="15">
      <c r="H123" s="38">
        <v>0</v>
      </c>
      <c r="K123" s="38">
        <v>359397.18</v>
      </c>
    </row>
    <row r="124" spans="8:11" ht="15">
      <c r="H124" s="38">
        <v>0</v>
      </c>
      <c r="K124" s="38">
        <v>51607859.55</v>
      </c>
    </row>
    <row r="125" spans="8:11" ht="15">
      <c r="H125" s="38">
        <v>0</v>
      </c>
      <c r="K125" s="38">
        <v>61496567.97</v>
      </c>
    </row>
    <row r="126" spans="8:11" ht="15">
      <c r="H126" s="38">
        <v>0</v>
      </c>
      <c r="K126" s="38">
        <v>32764684.07</v>
      </c>
    </row>
    <row r="127" spans="8:11" ht="15">
      <c r="H127" s="38">
        <v>0</v>
      </c>
      <c r="K127" s="38">
        <v>19135110.67</v>
      </c>
    </row>
    <row r="128" spans="2:11" ht="15">
      <c r="B128" s="38">
        <v>24489619193.28</v>
      </c>
      <c r="D128" s="38">
        <v>29262997221.55</v>
      </c>
      <c r="F128" s="41">
        <f>B128+D128</f>
        <v>53752616414.83</v>
      </c>
      <c r="H128" s="38">
        <v>0</v>
      </c>
      <c r="K128" s="38">
        <v>17297185.3</v>
      </c>
    </row>
    <row r="129" spans="2:11" ht="15">
      <c r="B129" s="38">
        <v>81974623715.07</v>
      </c>
      <c r="D129" s="38">
        <v>9690867082.93</v>
      </c>
      <c r="F129" s="41">
        <f aca="true" t="shared" si="0" ref="F129:F176">B129+D129</f>
        <v>91665490798</v>
      </c>
      <c r="H129" s="38">
        <v>10500000</v>
      </c>
      <c r="K129" s="38">
        <v>7872055.5</v>
      </c>
    </row>
    <row r="130" spans="2:11" ht="15">
      <c r="B130" s="38">
        <v>2035325082.8</v>
      </c>
      <c r="D130" s="38">
        <v>6629324563.51</v>
      </c>
      <c r="F130" s="41">
        <f t="shared" si="0"/>
        <v>8664649646.31</v>
      </c>
      <c r="H130" s="38">
        <v>0</v>
      </c>
      <c r="K130" s="38">
        <v>265514</v>
      </c>
    </row>
    <row r="131" spans="2:11" ht="15">
      <c r="B131" s="38">
        <v>2743474650.0299997</v>
      </c>
      <c r="D131" s="38">
        <v>6584765584.08</v>
      </c>
      <c r="F131" s="41">
        <f t="shared" si="0"/>
        <v>9328240234.11</v>
      </c>
      <c r="H131" s="38">
        <v>500000</v>
      </c>
      <c r="K131" s="38">
        <v>949828</v>
      </c>
    </row>
    <row r="132" spans="2:11" ht="15">
      <c r="B132" s="38">
        <v>17750428.71</v>
      </c>
      <c r="D132" s="38">
        <v>5541862758.1</v>
      </c>
      <c r="F132" s="41">
        <f t="shared" si="0"/>
        <v>5559613186.81</v>
      </c>
      <c r="H132" s="38">
        <v>0</v>
      </c>
      <c r="K132" s="38">
        <v>12768215.190000001</v>
      </c>
    </row>
    <row r="133" spans="2:11" ht="15">
      <c r="B133" s="38">
        <v>418135189.15</v>
      </c>
      <c r="D133" s="38">
        <v>3754961217.22</v>
      </c>
      <c r="F133" s="41">
        <f t="shared" si="0"/>
        <v>4173096406.37</v>
      </c>
      <c r="H133" s="38">
        <v>0</v>
      </c>
      <c r="K133" s="38">
        <v>114395538.01</v>
      </c>
    </row>
    <row r="134" spans="2:11" ht="15">
      <c r="B134" s="38">
        <v>257040856.12</v>
      </c>
      <c r="D134" s="38">
        <v>2714158045.47</v>
      </c>
      <c r="F134" s="41">
        <f t="shared" si="0"/>
        <v>2971198901.5899997</v>
      </c>
      <c r="H134" s="38">
        <v>1100000</v>
      </c>
      <c r="K134" s="38">
        <v>30598020.7</v>
      </c>
    </row>
    <row r="135" spans="2:11" ht="15">
      <c r="B135" s="38">
        <v>164122598.51</v>
      </c>
      <c r="D135" s="38">
        <v>2558802852.55</v>
      </c>
      <c r="F135" s="41">
        <f t="shared" si="0"/>
        <v>2722925451.0600004</v>
      </c>
      <c r="K135" s="38">
        <v>38497707</v>
      </c>
    </row>
    <row r="136" spans="2:11" ht="15">
      <c r="B136" s="38">
        <v>167061211.16</v>
      </c>
      <c r="D136" s="38">
        <v>2386860238.13</v>
      </c>
      <c r="F136" s="41">
        <f t="shared" si="0"/>
        <v>2553921449.29</v>
      </c>
      <c r="H136" s="41">
        <f>SUM(H96:H135)</f>
        <v>100000000000</v>
      </c>
      <c r="K136" s="38">
        <v>18197384.240000002</v>
      </c>
    </row>
    <row r="137" spans="2:11" ht="15">
      <c r="B137" s="38">
        <v>230049494.89</v>
      </c>
      <c r="D137" s="38">
        <v>1172812714.72</v>
      </c>
      <c r="F137" s="41">
        <f t="shared" si="0"/>
        <v>1402862209.6100001</v>
      </c>
      <c r="K137" s="38">
        <v>17000</v>
      </c>
    </row>
    <row r="138" spans="2:11" ht="15">
      <c r="B138" s="38">
        <v>164059531.84</v>
      </c>
      <c r="D138" s="38">
        <v>1108068604.94</v>
      </c>
      <c r="F138" s="41">
        <f t="shared" si="0"/>
        <v>1272128136.78</v>
      </c>
      <c r="H138">
        <v>100000000000</v>
      </c>
      <c r="K138" s="38">
        <v>8696558.129999999</v>
      </c>
    </row>
    <row r="139" spans="2:11" ht="15">
      <c r="B139" s="38">
        <v>7207859.12</v>
      </c>
      <c r="D139" s="38">
        <v>1025544734.99</v>
      </c>
      <c r="F139" s="41">
        <f t="shared" si="0"/>
        <v>1032752594.11</v>
      </c>
      <c r="K139" s="38">
        <v>0</v>
      </c>
    </row>
    <row r="140" spans="2:11" ht="15">
      <c r="B140" s="38">
        <v>72384182.77000001</v>
      </c>
      <c r="D140" s="38">
        <v>778395816.03</v>
      </c>
      <c r="F140" s="41">
        <f t="shared" si="0"/>
        <v>850779998.8</v>
      </c>
      <c r="H140">
        <v>100000000000</v>
      </c>
      <c r="K140" s="38">
        <v>2022775</v>
      </c>
    </row>
    <row r="141" spans="2:11" ht="15">
      <c r="B141" s="38">
        <v>55274663.36</v>
      </c>
      <c r="D141" s="38">
        <v>766725250.09</v>
      </c>
      <c r="F141" s="41">
        <f t="shared" si="0"/>
        <v>821999913.45</v>
      </c>
      <c r="K141" s="38">
        <v>3916090.24</v>
      </c>
    </row>
    <row r="142" spans="2:11" ht="15">
      <c r="B142" s="38">
        <v>0</v>
      </c>
      <c r="D142" s="38">
        <v>691129434</v>
      </c>
      <c r="F142" s="41">
        <f t="shared" si="0"/>
        <v>691129434</v>
      </c>
      <c r="K142" s="38">
        <v>6208044.18</v>
      </c>
    </row>
    <row r="143" spans="2:11" ht="15">
      <c r="B143" s="38">
        <v>359397.18</v>
      </c>
      <c r="D143" s="38">
        <v>636245852.3</v>
      </c>
      <c r="F143" s="41">
        <f t="shared" si="0"/>
        <v>636605249.4799999</v>
      </c>
      <c r="K143" s="38">
        <v>1334808</v>
      </c>
    </row>
    <row r="144" spans="2:11" ht="15">
      <c r="B144" s="38">
        <v>51607859.55</v>
      </c>
      <c r="D144" s="38">
        <v>623446150.62</v>
      </c>
      <c r="F144" s="41">
        <f t="shared" si="0"/>
        <v>675054010.17</v>
      </c>
      <c r="K144" s="38">
        <v>30434665</v>
      </c>
    </row>
    <row r="145" spans="2:11" ht="15">
      <c r="B145" s="38">
        <v>61496567.97</v>
      </c>
      <c r="D145" s="38">
        <v>396170002.58</v>
      </c>
      <c r="F145" s="41">
        <f t="shared" si="0"/>
        <v>457666570.54999995</v>
      </c>
      <c r="K145" s="38">
        <v>0</v>
      </c>
    </row>
    <row r="146" spans="2:11" ht="15">
      <c r="B146" s="38">
        <v>32764684.07</v>
      </c>
      <c r="D146" s="38">
        <v>364651428.18</v>
      </c>
      <c r="F146" s="41">
        <f t="shared" si="0"/>
        <v>397416112.25</v>
      </c>
      <c r="K146" s="38">
        <v>2279457.77</v>
      </c>
    </row>
    <row r="147" spans="2:11" ht="15">
      <c r="B147" s="38">
        <v>19135110.67</v>
      </c>
      <c r="D147" s="38">
        <v>217091892.62</v>
      </c>
      <c r="F147" s="41">
        <f t="shared" si="0"/>
        <v>236227003.29000002</v>
      </c>
      <c r="K147" s="38">
        <v>0</v>
      </c>
    </row>
    <row r="148" spans="2:11" ht="15">
      <c r="B148" s="38">
        <v>17297185.3</v>
      </c>
      <c r="D148" s="38">
        <v>174021766.41</v>
      </c>
      <c r="F148" s="41">
        <f t="shared" si="0"/>
        <v>191318951.71</v>
      </c>
      <c r="K148" s="38">
        <v>2716625.79</v>
      </c>
    </row>
    <row r="149" spans="2:11" ht="15">
      <c r="B149" s="38">
        <v>7872055.5</v>
      </c>
      <c r="D149" s="38">
        <v>173393027.2</v>
      </c>
      <c r="F149" s="41">
        <f t="shared" si="0"/>
        <v>181265082.7</v>
      </c>
      <c r="K149" s="38">
        <v>1698600</v>
      </c>
    </row>
    <row r="150" spans="2:11" ht="15">
      <c r="B150" s="38">
        <v>265514</v>
      </c>
      <c r="D150" s="38">
        <v>131506495.92</v>
      </c>
      <c r="F150" s="41">
        <f t="shared" si="0"/>
        <v>131772009.92</v>
      </c>
      <c r="K150" s="38">
        <v>0</v>
      </c>
    </row>
    <row r="151" spans="2:11" ht="15">
      <c r="B151" s="38">
        <v>949828</v>
      </c>
      <c r="D151" s="38">
        <v>125428349.38</v>
      </c>
      <c r="F151" s="41">
        <f t="shared" si="0"/>
        <v>126378177.38</v>
      </c>
      <c r="K151" s="38">
        <v>0</v>
      </c>
    </row>
    <row r="152" spans="2:11" ht="15">
      <c r="B152" s="38">
        <v>12768215.190000001</v>
      </c>
      <c r="D152" s="38">
        <v>106830869.09</v>
      </c>
      <c r="F152" s="41">
        <f t="shared" si="0"/>
        <v>119599084.28</v>
      </c>
      <c r="K152" s="38">
        <v>0</v>
      </c>
    </row>
    <row r="153" spans="2:11" ht="15">
      <c r="B153" s="38">
        <v>114395538.01</v>
      </c>
      <c r="D153" s="38">
        <v>96985783.57</v>
      </c>
      <c r="F153" s="41">
        <f t="shared" si="0"/>
        <v>211381321.57999998</v>
      </c>
      <c r="K153" s="38">
        <v>0</v>
      </c>
    </row>
    <row r="154" spans="2:11" ht="15">
      <c r="B154" s="38">
        <v>30598020.7</v>
      </c>
      <c r="D154" s="38">
        <v>87797469.48</v>
      </c>
      <c r="F154" s="41">
        <f t="shared" si="0"/>
        <v>118395490.18</v>
      </c>
      <c r="K154" s="38">
        <v>0</v>
      </c>
    </row>
    <row r="155" spans="2:11" ht="15">
      <c r="B155" s="38">
        <v>38497707</v>
      </c>
      <c r="D155" s="38">
        <v>83188423.6</v>
      </c>
      <c r="F155" s="41">
        <f t="shared" si="0"/>
        <v>121686130.6</v>
      </c>
      <c r="K155" s="38">
        <v>0</v>
      </c>
    </row>
    <row r="156" spans="2:11" ht="15">
      <c r="B156" s="38">
        <v>18197384.240000002</v>
      </c>
      <c r="D156" s="38">
        <v>80120580.2</v>
      </c>
      <c r="F156" s="41">
        <f t="shared" si="0"/>
        <v>98317964.44</v>
      </c>
      <c r="K156" s="38">
        <v>581.5</v>
      </c>
    </row>
    <row r="157" spans="2:11" ht="15">
      <c r="B157" s="38">
        <v>17000</v>
      </c>
      <c r="D157" s="38">
        <v>70554422.76</v>
      </c>
      <c r="F157" s="41">
        <f t="shared" si="0"/>
        <v>70571422.76</v>
      </c>
      <c r="K157" s="41">
        <f>SUM(K103:K156)</f>
        <v>118404066577.16</v>
      </c>
    </row>
    <row r="158" spans="2:6" ht="15">
      <c r="B158" s="38">
        <v>8696558.129999999</v>
      </c>
      <c r="D158" s="38">
        <v>59928039.11</v>
      </c>
      <c r="F158" s="41">
        <f t="shared" si="0"/>
        <v>68624597.24</v>
      </c>
    </row>
    <row r="159" spans="2:11" ht="15">
      <c r="B159" s="38">
        <v>0</v>
      </c>
      <c r="D159" s="38">
        <v>41342093.46</v>
      </c>
      <c r="F159" s="41">
        <f t="shared" si="0"/>
        <v>41342093.46</v>
      </c>
      <c r="K159">
        <v>118404066577.16</v>
      </c>
    </row>
    <row r="160" spans="2:6" ht="15">
      <c r="B160" s="38">
        <v>2022775</v>
      </c>
      <c r="D160" s="38">
        <v>41215843.13</v>
      </c>
      <c r="F160" s="41">
        <f t="shared" si="0"/>
        <v>43238618.13</v>
      </c>
    </row>
    <row r="161" spans="2:6" ht="15">
      <c r="B161" s="38">
        <v>3916090.24</v>
      </c>
      <c r="D161" s="38">
        <v>38466298.29</v>
      </c>
      <c r="F161" s="41">
        <f t="shared" si="0"/>
        <v>42382388.53</v>
      </c>
    </row>
    <row r="162" spans="2:6" ht="15">
      <c r="B162" s="38">
        <v>6208044.18</v>
      </c>
      <c r="D162" s="38">
        <v>33601072.31</v>
      </c>
      <c r="F162" s="41">
        <f t="shared" si="0"/>
        <v>39809116.49</v>
      </c>
    </row>
    <row r="163" spans="2:6" ht="15">
      <c r="B163" s="38">
        <v>1334808</v>
      </c>
      <c r="D163" s="38">
        <v>33600130.2</v>
      </c>
      <c r="F163" s="41">
        <f t="shared" si="0"/>
        <v>34934938.2</v>
      </c>
    </row>
    <row r="164" spans="2:6" ht="15">
      <c r="B164" s="38">
        <v>30434665</v>
      </c>
      <c r="D164" s="38">
        <v>18750053.59</v>
      </c>
      <c r="F164" s="41">
        <f t="shared" si="0"/>
        <v>49184718.59</v>
      </c>
    </row>
    <row r="165" spans="2:6" ht="15">
      <c r="B165" s="38">
        <v>0</v>
      </c>
      <c r="D165" s="38">
        <v>18727201.04</v>
      </c>
      <c r="F165" s="41">
        <f t="shared" si="0"/>
        <v>18727201.04</v>
      </c>
    </row>
    <row r="166" spans="2:6" ht="15">
      <c r="B166" s="38">
        <v>2279457.77</v>
      </c>
      <c r="D166" s="38">
        <v>15349567.5</v>
      </c>
      <c r="F166" s="41">
        <f t="shared" si="0"/>
        <v>17629025.27</v>
      </c>
    </row>
    <row r="167" spans="2:6" ht="15">
      <c r="B167" s="38">
        <v>0</v>
      </c>
      <c r="D167" s="38">
        <v>14321420.2</v>
      </c>
      <c r="F167" s="41">
        <f t="shared" si="0"/>
        <v>14321420.2</v>
      </c>
    </row>
    <row r="168" spans="2:6" ht="15">
      <c r="B168" s="38">
        <v>2716625.79</v>
      </c>
      <c r="D168" s="38">
        <v>13931365</v>
      </c>
      <c r="F168" s="41">
        <f t="shared" si="0"/>
        <v>16647990.79</v>
      </c>
    </row>
    <row r="169" spans="2:6" ht="15">
      <c r="B169" s="38">
        <v>1698600</v>
      </c>
      <c r="D169" s="38">
        <v>7504645</v>
      </c>
      <c r="F169" s="41">
        <f t="shared" si="0"/>
        <v>9203245</v>
      </c>
    </row>
    <row r="170" spans="2:6" ht="15">
      <c r="B170" s="38">
        <v>0</v>
      </c>
      <c r="D170" s="38">
        <v>0</v>
      </c>
      <c r="F170" s="41">
        <f t="shared" si="0"/>
        <v>0</v>
      </c>
    </row>
    <row r="171" spans="2:6" ht="15">
      <c r="B171" s="38">
        <v>0</v>
      </c>
      <c r="D171" s="38">
        <v>0</v>
      </c>
      <c r="F171" s="41">
        <f t="shared" si="0"/>
        <v>0</v>
      </c>
    </row>
    <row r="172" spans="2:6" ht="15">
      <c r="B172" s="38">
        <v>0</v>
      </c>
      <c r="D172" s="38">
        <v>0</v>
      </c>
      <c r="F172" s="41">
        <f t="shared" si="0"/>
        <v>0</v>
      </c>
    </row>
    <row r="173" spans="2:6" ht="15">
      <c r="B173" s="38">
        <v>0</v>
      </c>
      <c r="D173" s="38">
        <v>0</v>
      </c>
      <c r="F173" s="41">
        <f t="shared" si="0"/>
        <v>0</v>
      </c>
    </row>
    <row r="174" spans="2:6" ht="15">
      <c r="B174" s="38">
        <v>0</v>
      </c>
      <c r="D174" s="38">
        <v>0</v>
      </c>
      <c r="F174" s="41">
        <f t="shared" si="0"/>
        <v>0</v>
      </c>
    </row>
    <row r="175" spans="2:6" ht="15">
      <c r="B175" s="38">
        <v>0</v>
      </c>
      <c r="D175" s="38">
        <v>0</v>
      </c>
      <c r="F175" s="41">
        <f t="shared" si="0"/>
        <v>0</v>
      </c>
    </row>
    <row r="176" spans="2:6" ht="15">
      <c r="B176" s="38">
        <v>581.5</v>
      </c>
      <c r="D176" s="38"/>
      <c r="F176" s="41">
        <f t="shared" si="0"/>
        <v>581.5</v>
      </c>
    </row>
    <row r="183" ht="15">
      <c r="F183" s="38">
        <v>53752616414.83</v>
      </c>
    </row>
    <row r="184" ht="15">
      <c r="F184" s="38">
        <v>91665490798</v>
      </c>
    </row>
    <row r="185" ht="15">
      <c r="F185" s="38">
        <v>8664649646.31</v>
      </c>
    </row>
    <row r="186" ht="15">
      <c r="F186" s="38">
        <v>9328240234.11</v>
      </c>
    </row>
    <row r="187" ht="15">
      <c r="F187" s="38">
        <v>5559613186.81</v>
      </c>
    </row>
    <row r="188" ht="15">
      <c r="F188" s="38">
        <v>4173096406.37</v>
      </c>
    </row>
    <row r="189" ht="15">
      <c r="F189" s="38">
        <v>2971198901.5899997</v>
      </c>
    </row>
    <row r="190" ht="15">
      <c r="F190" s="38">
        <v>2722925451.0600004</v>
      </c>
    </row>
    <row r="191" ht="15">
      <c r="F191" s="38">
        <v>2553921449.29</v>
      </c>
    </row>
    <row r="192" ht="15">
      <c r="F192" s="38">
        <v>1402862209.6100001</v>
      </c>
    </row>
    <row r="193" ht="15">
      <c r="F193" s="38">
        <v>1272128136.78</v>
      </c>
    </row>
    <row r="194" ht="15">
      <c r="F194" s="38">
        <v>1032752594.11</v>
      </c>
    </row>
    <row r="195" ht="15">
      <c r="F195" s="38">
        <v>850779998.8</v>
      </c>
    </row>
    <row r="196" ht="15">
      <c r="F196" s="38">
        <v>821999913.45</v>
      </c>
    </row>
    <row r="197" ht="15">
      <c r="F197" s="38">
        <v>691129434</v>
      </c>
    </row>
    <row r="198" ht="15">
      <c r="F198" s="38">
        <v>636605249.4799999</v>
      </c>
    </row>
    <row r="199" ht="15">
      <c r="F199" s="38">
        <v>675054010.17</v>
      </c>
    </row>
    <row r="200" ht="15">
      <c r="F200" s="38">
        <v>457666570.54999995</v>
      </c>
    </row>
    <row r="201" ht="15">
      <c r="F201" s="38">
        <v>397416112.25</v>
      </c>
    </row>
    <row r="202" ht="15">
      <c r="F202" s="38">
        <v>236227003.29000002</v>
      </c>
    </row>
    <row r="203" ht="15">
      <c r="F203" s="38">
        <v>191318951.71</v>
      </c>
    </row>
    <row r="204" ht="15">
      <c r="F204" s="38">
        <v>181265082.7</v>
      </c>
    </row>
    <row r="205" ht="15">
      <c r="F205" s="38">
        <v>131772009.92</v>
      </c>
    </row>
    <row r="206" ht="15">
      <c r="F206" s="38">
        <v>126378177.38</v>
      </c>
    </row>
    <row r="207" ht="15">
      <c r="F207" s="38">
        <v>119599084.28</v>
      </c>
    </row>
    <row r="208" ht="15">
      <c r="F208" s="38">
        <v>211381321.57999998</v>
      </c>
    </row>
    <row r="209" ht="15">
      <c r="F209" s="38">
        <v>118395490.18</v>
      </c>
    </row>
    <row r="210" ht="15">
      <c r="F210" s="38">
        <v>121686130.6</v>
      </c>
    </row>
    <row r="211" ht="15">
      <c r="F211" s="38">
        <v>98317964.44</v>
      </c>
    </row>
    <row r="212" ht="15">
      <c r="F212" s="38">
        <v>70571422.76</v>
      </c>
    </row>
    <row r="213" ht="15">
      <c r="F213" s="38">
        <v>68624597.24</v>
      </c>
    </row>
    <row r="214" ht="15">
      <c r="F214" s="38">
        <v>41342093.46</v>
      </c>
    </row>
    <row r="215" ht="15">
      <c r="F215" s="38">
        <v>43238618.13</v>
      </c>
    </row>
    <row r="216" ht="15">
      <c r="F216" s="38">
        <v>42382388.53</v>
      </c>
    </row>
    <row r="217" ht="15">
      <c r="F217" s="38">
        <v>39809116.49</v>
      </c>
    </row>
    <row r="218" ht="15">
      <c r="F218" s="38">
        <v>34934938.2</v>
      </c>
    </row>
    <row r="219" ht="15">
      <c r="F219" s="38">
        <v>49184718.59</v>
      </c>
    </row>
    <row r="220" ht="15">
      <c r="F220" s="38">
        <v>18727201.04</v>
      </c>
    </row>
    <row r="221" ht="15">
      <c r="F221" s="38">
        <v>17629025.27</v>
      </c>
    </row>
    <row r="222" ht="15">
      <c r="F222" s="38">
        <v>14321420.2</v>
      </c>
    </row>
    <row r="223" ht="15">
      <c r="F223" s="38">
        <v>16647990.79</v>
      </c>
    </row>
    <row r="224" ht="15">
      <c r="F224" s="38">
        <v>9203245</v>
      </c>
    </row>
    <row r="225" ht="15">
      <c r="F225" s="38">
        <v>0</v>
      </c>
    </row>
    <row r="226" ht="15">
      <c r="F226" s="38">
        <v>0</v>
      </c>
    </row>
    <row r="227" ht="15">
      <c r="F227" s="38">
        <v>0</v>
      </c>
    </row>
    <row r="228" ht="15">
      <c r="F228" s="38">
        <v>0</v>
      </c>
    </row>
    <row r="229" ht="15">
      <c r="F229" s="38">
        <v>0</v>
      </c>
    </row>
    <row r="230" ht="15">
      <c r="F230" s="38">
        <v>0</v>
      </c>
    </row>
    <row r="231" ht="15">
      <c r="F231" s="38">
        <v>581.5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2022-08-17T01:04:50Z</cp:lastPrinted>
  <dcterms:created xsi:type="dcterms:W3CDTF">2017-06-09T07:51:20Z</dcterms:created>
  <dcterms:modified xsi:type="dcterms:W3CDTF">2022-08-17T01:05:37Z</dcterms:modified>
  <cp:category/>
  <cp:version/>
  <cp:contentType/>
  <cp:contentStatus/>
</cp:coreProperties>
</file>