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Sheet1!$E$15:$F$70</definedName>
    <definedName name="_xlnm.Print_Area" localSheetId="0">Sheet1!$A$1:$N$73</definedName>
  </definedNames>
  <calcPr calcId="152511"/>
</workbook>
</file>

<file path=xl/calcChain.xml><?xml version="1.0" encoding="utf-8"?>
<calcChain xmlns="http://schemas.openxmlformats.org/spreadsheetml/2006/main">
  <c r="M17" i="1" l="1"/>
  <c r="M19" i="1"/>
  <c r="M21" i="1"/>
  <c r="M22" i="1"/>
  <c r="M18" i="1"/>
  <c r="M24" i="1"/>
  <c r="M20" i="1"/>
  <c r="M23" i="1"/>
  <c r="M26" i="1"/>
  <c r="M27" i="1"/>
  <c r="M28" i="1"/>
  <c r="M29" i="1"/>
  <c r="M30" i="1"/>
  <c r="M31" i="1"/>
  <c r="M35" i="1"/>
  <c r="M37" i="1"/>
  <c r="M36" i="1"/>
  <c r="M38" i="1"/>
  <c r="M32" i="1"/>
  <c r="M34" i="1"/>
  <c r="M33" i="1"/>
  <c r="M39" i="1"/>
  <c r="M40" i="1"/>
  <c r="M42" i="1"/>
  <c r="M41" i="1"/>
  <c r="M44" i="1"/>
  <c r="M45" i="1"/>
  <c r="M46" i="1"/>
  <c r="M43" i="1"/>
  <c r="M47" i="1"/>
  <c r="M50" i="1"/>
  <c r="M51" i="1"/>
  <c r="M49" i="1"/>
  <c r="M48" i="1"/>
  <c r="M52" i="1"/>
  <c r="M53" i="1"/>
  <c r="M54" i="1"/>
  <c r="M55" i="1"/>
  <c r="M56" i="1"/>
  <c r="M57" i="1"/>
  <c r="M58" i="1"/>
  <c r="M25" i="1"/>
  <c r="M59" i="1"/>
  <c r="M60" i="1"/>
  <c r="M61" i="1"/>
  <c r="M62" i="1"/>
  <c r="M63" i="1"/>
  <c r="M64" i="1"/>
  <c r="M65" i="1"/>
  <c r="M66" i="1"/>
  <c r="M67" i="1"/>
  <c r="M68" i="1"/>
  <c r="M69" i="1"/>
  <c r="M16" i="1"/>
  <c r="G17" i="1"/>
  <c r="G19" i="1"/>
  <c r="G21" i="1"/>
  <c r="G22" i="1"/>
  <c r="G18" i="1"/>
  <c r="G24" i="1"/>
  <c r="G20" i="1"/>
  <c r="G23" i="1"/>
  <c r="G26" i="1"/>
  <c r="G27" i="1"/>
  <c r="G28" i="1"/>
  <c r="G29" i="1"/>
  <c r="G30" i="1"/>
  <c r="G31" i="1"/>
  <c r="G35" i="1"/>
  <c r="G37" i="1"/>
  <c r="G36" i="1"/>
  <c r="G38" i="1"/>
  <c r="G32" i="1"/>
  <c r="G34" i="1"/>
  <c r="G33" i="1"/>
  <c r="G39" i="1"/>
  <c r="G40" i="1"/>
  <c r="G42" i="1"/>
  <c r="G41" i="1"/>
  <c r="G44" i="1"/>
  <c r="G45" i="1"/>
  <c r="G46" i="1"/>
  <c r="G43" i="1"/>
  <c r="G47" i="1"/>
  <c r="G50" i="1"/>
  <c r="G51" i="1"/>
  <c r="G49" i="1"/>
  <c r="G48" i="1"/>
  <c r="G52" i="1"/>
  <c r="G53" i="1"/>
  <c r="G54" i="1"/>
  <c r="G55" i="1"/>
  <c r="G56" i="1"/>
  <c r="G57" i="1"/>
  <c r="G58" i="1"/>
  <c r="G25" i="1"/>
  <c r="G59" i="1"/>
  <c r="G60" i="1"/>
  <c r="G61" i="1"/>
  <c r="G62" i="1"/>
  <c r="G63" i="1"/>
  <c r="G64" i="1"/>
  <c r="G65" i="1"/>
  <c r="G66" i="1"/>
  <c r="G67" i="1"/>
  <c r="G68" i="1"/>
  <c r="G69" i="1"/>
  <c r="G16" i="1"/>
  <c r="L62" i="1" l="1"/>
  <c r="L61" i="1"/>
  <c r="H23" i="1" l="1"/>
  <c r="H21" i="1"/>
  <c r="H17" i="1"/>
  <c r="H24" i="1"/>
  <c r="H19" i="1"/>
  <c r="H16" i="1"/>
  <c r="H26" i="1"/>
  <c r="H50" i="1"/>
  <c r="H20" i="1"/>
  <c r="H28" i="1"/>
  <c r="H39" i="1"/>
  <c r="H31" i="1"/>
  <c r="H27" i="1"/>
  <c r="H37" i="1"/>
  <c r="H32" i="1"/>
  <c r="H43" i="1"/>
  <c r="H36" i="1"/>
  <c r="H46" i="1"/>
  <c r="H38" i="1"/>
  <c r="H35" i="1"/>
  <c r="H33" i="1"/>
  <c r="H40" i="1"/>
  <c r="H47" i="1"/>
  <c r="H44" i="1"/>
  <c r="H30" i="1"/>
  <c r="H45" i="1"/>
  <c r="H49" i="1"/>
  <c r="H60" i="1"/>
  <c r="H53" i="1"/>
  <c r="H56" i="1"/>
  <c r="H54" i="1"/>
  <c r="H59" i="1"/>
  <c r="H51" i="1"/>
  <c r="H63" i="1"/>
  <c r="H34" i="1"/>
  <c r="H52" i="1"/>
  <c r="H55" i="1"/>
  <c r="H25" i="1"/>
  <c r="H64" i="1"/>
  <c r="H18" i="1"/>
  <c r="H57" i="1"/>
  <c r="H41" i="1"/>
  <c r="H65" i="1"/>
  <c r="H48" i="1"/>
  <c r="H66" i="1"/>
  <c r="H58" i="1"/>
  <c r="H67" i="1"/>
  <c r="H29" i="1"/>
  <c r="H42" i="1"/>
  <c r="H68" i="1"/>
  <c r="H69" i="1"/>
  <c r="H22" i="1"/>
  <c r="J23" i="1" l="1"/>
  <c r="J21" i="1"/>
  <c r="J17" i="1"/>
  <c r="J24" i="1"/>
  <c r="J19" i="1"/>
  <c r="J16" i="1"/>
  <c r="J26" i="1"/>
  <c r="J50" i="1"/>
  <c r="J20" i="1"/>
  <c r="J28" i="1"/>
  <c r="J39" i="1"/>
  <c r="J31" i="1"/>
  <c r="J27" i="1"/>
  <c r="J37" i="1"/>
  <c r="J32" i="1"/>
  <c r="J43" i="1"/>
  <c r="J36" i="1"/>
  <c r="J46" i="1"/>
  <c r="J38" i="1"/>
  <c r="J35" i="1"/>
  <c r="J33" i="1"/>
  <c r="J40" i="1"/>
  <c r="J47" i="1"/>
  <c r="J44" i="1"/>
  <c r="J30" i="1"/>
  <c r="J45" i="1"/>
  <c r="J49" i="1"/>
  <c r="J60" i="1"/>
  <c r="J53" i="1"/>
  <c r="J56" i="1"/>
  <c r="J54" i="1"/>
  <c r="J59" i="1"/>
  <c r="J51" i="1"/>
  <c r="J63" i="1"/>
  <c r="J34" i="1"/>
  <c r="J52" i="1"/>
  <c r="J55" i="1"/>
  <c r="J25" i="1"/>
  <c r="J64" i="1"/>
  <c r="J18" i="1"/>
  <c r="J57" i="1"/>
  <c r="J41" i="1"/>
  <c r="J65" i="1"/>
  <c r="J22" i="1"/>
  <c r="I23" i="1"/>
  <c r="I21" i="1"/>
  <c r="I17" i="1"/>
  <c r="I24" i="1"/>
  <c r="I19" i="1"/>
  <c r="I16" i="1"/>
  <c r="I26" i="1"/>
  <c r="I50" i="1"/>
  <c r="I20" i="1"/>
  <c r="I28" i="1"/>
  <c r="I39" i="1"/>
  <c r="I31" i="1"/>
  <c r="I27" i="1"/>
  <c r="I37" i="1"/>
  <c r="I32" i="1"/>
  <c r="I43" i="1"/>
  <c r="I36" i="1"/>
  <c r="I46" i="1"/>
  <c r="I38" i="1"/>
  <c r="I35" i="1"/>
  <c r="I33" i="1"/>
  <c r="I40" i="1"/>
  <c r="I47" i="1"/>
  <c r="I44" i="1"/>
  <c r="I30" i="1"/>
  <c r="I45" i="1"/>
  <c r="I49" i="1"/>
  <c r="I60" i="1"/>
  <c r="I53" i="1"/>
  <c r="I56" i="1"/>
  <c r="I54" i="1"/>
  <c r="I59" i="1"/>
  <c r="I51" i="1"/>
  <c r="I63" i="1"/>
  <c r="I34" i="1"/>
  <c r="I52" i="1"/>
  <c r="I55" i="1"/>
  <c r="I25" i="1"/>
  <c r="I64" i="1"/>
  <c r="I18" i="1"/>
  <c r="I57" i="1"/>
  <c r="I41" i="1"/>
  <c r="I65" i="1"/>
  <c r="I22" i="1"/>
  <c r="L65" i="1" l="1"/>
  <c r="L48" i="1"/>
  <c r="J66" i="1" l="1"/>
  <c r="J58" i="1"/>
  <c r="J67" i="1"/>
  <c r="J29" i="1"/>
  <c r="J42" i="1"/>
  <c r="J68" i="1"/>
  <c r="J69" i="1"/>
  <c r="I66" i="1" l="1"/>
  <c r="L66" i="1" s="1"/>
  <c r="I58" i="1"/>
  <c r="I29" i="1"/>
  <c r="L29" i="1" s="1"/>
  <c r="I42" i="1"/>
  <c r="L42" i="1" s="1"/>
  <c r="I68" i="1"/>
  <c r="L68" i="1" s="1"/>
  <c r="I69" i="1"/>
  <c r="L69" i="1" s="1"/>
  <c r="I67" i="1"/>
  <c r="L67" i="1" s="1"/>
  <c r="K70" i="1" l="1"/>
  <c r="F70" i="1"/>
  <c r="E70" i="1"/>
  <c r="D70" i="1"/>
  <c r="J70" i="1"/>
  <c r="H70" i="1" l="1"/>
  <c r="G70" i="1"/>
  <c r="L17" i="1"/>
  <c r="L16" i="1"/>
  <c r="L24" i="1"/>
  <c r="L26" i="1"/>
  <c r="L23" i="1"/>
  <c r="L20" i="1"/>
  <c r="L50" i="1"/>
  <c r="L27" i="1"/>
  <c r="L31" i="1"/>
  <c r="L19" i="1"/>
  <c r="L28" i="1"/>
  <c r="L43" i="1"/>
  <c r="L46" i="1"/>
  <c r="L47" i="1"/>
  <c r="L33" i="1"/>
  <c r="L45" i="1"/>
  <c r="L35" i="1"/>
  <c r="L38" i="1"/>
  <c r="L36" i="1"/>
  <c r="L44" i="1"/>
  <c r="L30" i="1"/>
  <c r="L53" i="1"/>
  <c r="L54" i="1"/>
  <c r="L25" i="1"/>
  <c r="L34" i="1"/>
  <c r="L40" i="1"/>
  <c r="L49" i="1"/>
  <c r="L59" i="1"/>
  <c r="L32" i="1"/>
  <c r="L37" i="1"/>
  <c r="L55" i="1"/>
  <c r="L39" i="1"/>
  <c r="L52" i="1"/>
  <c r="L64" i="1"/>
  <c r="L63" i="1"/>
  <c r="L18" i="1"/>
  <c r="L57" i="1"/>
  <c r="L58" i="1"/>
  <c r="L60" i="1"/>
  <c r="L51" i="1"/>
  <c r="L56" i="1"/>
  <c r="L41" i="1"/>
  <c r="L21" i="1"/>
  <c r="L22" i="1"/>
  <c r="I70" i="1"/>
  <c r="L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M70" i="1" l="1"/>
  <c r="N62" i="1" s="1"/>
  <c r="N33" i="1" l="1"/>
  <c r="N61" i="1"/>
  <c r="N27" i="1"/>
  <c r="N19" i="1"/>
  <c r="N16" i="1"/>
  <c r="N57" i="1"/>
  <c r="N32" i="1"/>
  <c r="N20" i="1"/>
  <c r="N38" i="1"/>
  <c r="N23" i="1"/>
  <c r="N58" i="1"/>
  <c r="N42" i="1"/>
  <c r="N31" i="1"/>
  <c r="N56" i="1"/>
  <c r="N65" i="1"/>
  <c r="N59" i="1"/>
  <c r="N47" i="1"/>
  <c r="N66" i="1"/>
  <c r="N21" i="1"/>
  <c r="N49" i="1"/>
  <c r="N60" i="1"/>
  <c r="N34" i="1"/>
  <c r="N22" i="1"/>
  <c r="N36" i="1"/>
  <c r="N67" i="1"/>
  <c r="N39" i="1"/>
  <c r="N29" i="1"/>
  <c r="N63" i="1"/>
  <c r="N43" i="1"/>
  <c r="N35" i="1"/>
  <c r="N40" i="1"/>
  <c r="N55" i="1"/>
  <c r="N51" i="1"/>
  <c r="N37" i="1"/>
  <c r="N25" i="1"/>
  <c r="N53" i="1"/>
  <c r="N17" i="1"/>
  <c r="N44" i="1"/>
  <c r="N64" i="1"/>
  <c r="N54" i="1"/>
  <c r="N50" i="1"/>
  <c r="N28" i="1"/>
  <c r="N30" i="1"/>
  <c r="N45" i="1"/>
  <c r="N68" i="1"/>
  <c r="N41" i="1"/>
  <c r="N18" i="1"/>
  <c r="N24" i="1"/>
  <c r="N46" i="1"/>
  <c r="N52" i="1"/>
  <c r="N69" i="1"/>
  <c r="N26" i="1"/>
  <c r="N48" i="1"/>
  <c r="N70" i="1" l="1"/>
</calcChain>
</file>

<file path=xl/sharedStrings.xml><?xml version="1.0" encoding="utf-8"?>
<sst xmlns="http://schemas.openxmlformats.org/spreadsheetml/2006/main" count="215" uniqueCount="124">
  <si>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</si>
  <si>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</si>
  <si>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</si>
  <si>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</si>
  <si>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</si>
  <si>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</si>
  <si>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</si>
  <si>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</si>
  <si>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</si>
  <si>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</si>
  <si>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</si>
  <si>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</si>
  <si>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</si>
  <si>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</si>
  <si>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</si>
  <si>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</si>
  <si>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</si>
  <si>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</si>
  <si>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</si>
  <si>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</si>
  <si>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</si>
  <si>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</si>
  <si>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</si>
  <si>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</si>
  <si>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</si>
  <si>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</si>
  <si>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</si>
  <si>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</si>
  <si>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</si>
  <si>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</si>
  <si>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</si>
  <si>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</si>
  <si>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</si>
  <si>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</si>
  <si>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</si>
  <si>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</si>
  <si>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</si>
  <si>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</si>
  <si>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</si>
  <si>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</si>
  <si>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</si>
  <si>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</si>
  <si>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</si>
  <si>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</si>
  <si>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</si>
  <si>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</si>
  <si>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</si>
  <si>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</si>
  <si>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</si>
  <si>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</si>
  <si>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</si>
  <si>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</si>
  <si>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</si>
  <si>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</si>
  <si>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</si>
  <si>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</si>
  <si>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</si>
  <si>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</si>
  <si>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</si>
  <si>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</si>
  <si>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</si>
  <si>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</si>
  <si>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</si>
  <si>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</si>
  <si>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</si>
  <si>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</si>
  <si>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</si>
  <si>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</si>
  <si>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</si>
  <si>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</si>
  <si>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</si>
  <si>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</si>
  <si>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</si>
  <si>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</si>
  <si>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</si>
  <si>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</si>
  <si>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</si>
  <si>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</si>
  <si>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</si>
  <si>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</si>
  <si>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</si>
  <si>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</si>
  <si>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</si>
  <si>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</si>
  <si>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</si>
  <si>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</si>
  <si>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</si>
  <si>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</si>
  <si>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</si>
  <si>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</si>
  <si>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</si>
  <si>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</si>
  <si>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</si>
  <si>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</si>
  <si>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</si>
  <si>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</si>
  <si>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</si>
  <si>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</si>
  <si>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</si>
  <si>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</si>
  <si>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</si>
  <si>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</si>
  <si>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</si>
  <si>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</si>
  <si>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</si>
  <si>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</si>
  <si>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</si>
  <si>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</si>
  <si>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</si>
  <si>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</si>
  <si>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</si>
  <si>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</si>
  <si>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</si>
  <si>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</si>
  <si>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</si>
  <si>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</si>
  <si>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</si>
  <si>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</si>
  <si>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</si>
  <si>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</si>
  <si>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</si>
  <si>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</si>
  <si>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Trading value of April</t>
  </si>
  <si>
    <t>As of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</si>
</sst>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4%20Ariljaanii%20tail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404</v>
          </cell>
          <cell r="G11">
            <v>656970</v>
          </cell>
          <cell r="H11">
            <v>656970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62677</v>
          </cell>
          <cell r="E12">
            <v>14304039.279999999</v>
          </cell>
          <cell r="F12">
            <v>70764</v>
          </cell>
          <cell r="G12">
            <v>22032892.960000001</v>
          </cell>
          <cell r="H12">
            <v>36336932.240000002</v>
          </cell>
        </row>
        <row r="13">
          <cell r="B13" t="str">
            <v>ARGB</v>
          </cell>
          <cell r="C13" t="str">
            <v>Аргай бэст ХХК</v>
          </cell>
          <cell r="D13">
            <v>51240</v>
          </cell>
          <cell r="E13">
            <v>243351290</v>
          </cell>
          <cell r="F13">
            <v>59744</v>
          </cell>
          <cell r="G13">
            <v>244802848</v>
          </cell>
          <cell r="H13">
            <v>488154138</v>
          </cell>
        </row>
        <row r="14">
          <cell r="B14" t="str">
            <v>BATS</v>
          </cell>
          <cell r="C14" t="str">
            <v>Батс ХХК</v>
          </cell>
          <cell r="D14">
            <v>63</v>
          </cell>
          <cell r="E14">
            <v>340200</v>
          </cell>
          <cell r="F14">
            <v>0</v>
          </cell>
          <cell r="G14">
            <v>0</v>
          </cell>
          <cell r="H14">
            <v>340200</v>
          </cell>
        </row>
        <row r="15">
          <cell r="B15" t="str">
            <v>BDSC</v>
          </cell>
          <cell r="C15" t="str">
            <v>БиДиСек ХК</v>
          </cell>
          <cell r="D15">
            <v>1288617</v>
          </cell>
          <cell r="E15">
            <v>401951102.00999999</v>
          </cell>
          <cell r="F15">
            <v>561990</v>
          </cell>
          <cell r="G15">
            <v>278131214.94999999</v>
          </cell>
          <cell r="H15">
            <v>680082316.96000004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2606</v>
          </cell>
          <cell r="E17">
            <v>194668.2</v>
          </cell>
          <cell r="F17">
            <v>7829</v>
          </cell>
          <cell r="G17">
            <v>2519084.0699999998</v>
          </cell>
          <cell r="H17">
            <v>2713752.27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571267</v>
          </cell>
          <cell r="E20">
            <v>39065507.730000004</v>
          </cell>
          <cell r="F20">
            <v>166214</v>
          </cell>
          <cell r="G20">
            <v>27336723.48</v>
          </cell>
          <cell r="H20">
            <v>66402231.210000008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843878</v>
          </cell>
          <cell r="E21">
            <v>30149965.68</v>
          </cell>
          <cell r="F21">
            <v>332909</v>
          </cell>
          <cell r="G21">
            <v>13616285.369999999</v>
          </cell>
          <cell r="H21">
            <v>43766251.049999997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348486</v>
          </cell>
          <cell r="E23">
            <v>43780442.280000001</v>
          </cell>
          <cell r="F23">
            <v>21481</v>
          </cell>
          <cell r="G23">
            <v>6995306</v>
          </cell>
          <cell r="H23">
            <v>50775748.280000001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1173</v>
          </cell>
          <cell r="E25">
            <v>1459634</v>
          </cell>
          <cell r="F25">
            <v>200</v>
          </cell>
          <cell r="G25">
            <v>249800</v>
          </cell>
          <cell r="H25">
            <v>1709434</v>
          </cell>
        </row>
        <row r="26">
          <cell r="B26" t="str">
            <v>DOMI</v>
          </cell>
          <cell r="C26" t="str">
            <v>Домикс сек ҮЦК ХХК</v>
          </cell>
          <cell r="D26">
            <v>947</v>
          </cell>
          <cell r="E26">
            <v>998974</v>
          </cell>
          <cell r="F26">
            <v>10847</v>
          </cell>
          <cell r="G26">
            <v>6055149.7000000002</v>
          </cell>
          <cell r="H26">
            <v>7054123.7000000002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1149</v>
          </cell>
          <cell r="E27">
            <v>378600</v>
          </cell>
          <cell r="F27">
            <v>1427</v>
          </cell>
          <cell r="G27">
            <v>2653065</v>
          </cell>
          <cell r="H27">
            <v>3031665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2317799</v>
          </cell>
          <cell r="E28">
            <v>695339700</v>
          </cell>
          <cell r="F28">
            <v>2317799</v>
          </cell>
          <cell r="G28">
            <v>695339700</v>
          </cell>
          <cell r="H28">
            <v>1390679400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65022</v>
          </cell>
          <cell r="E30">
            <v>13115620</v>
          </cell>
          <cell r="F30">
            <v>0</v>
          </cell>
          <cell r="G30">
            <v>0</v>
          </cell>
          <cell r="H30">
            <v>13115620</v>
          </cell>
        </row>
        <row r="31">
          <cell r="B31" t="str">
            <v>GAUL</v>
          </cell>
          <cell r="C31" t="str">
            <v>Гаүли ХХК</v>
          </cell>
          <cell r="D31">
            <v>28895</v>
          </cell>
          <cell r="E31">
            <v>4533819.34</v>
          </cell>
          <cell r="F31">
            <v>240533</v>
          </cell>
          <cell r="G31">
            <v>19395041.010000002</v>
          </cell>
          <cell r="H31">
            <v>23928860.350000001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7006</v>
          </cell>
          <cell r="E32">
            <v>337650</v>
          </cell>
          <cell r="F32">
            <v>2884</v>
          </cell>
          <cell r="G32">
            <v>1920643</v>
          </cell>
          <cell r="H32">
            <v>2258293</v>
          </cell>
        </row>
        <row r="33">
          <cell r="B33" t="str">
            <v>GDSC</v>
          </cell>
          <cell r="C33" t="str">
            <v>Гүүдсек ХХК</v>
          </cell>
          <cell r="D33">
            <v>191047</v>
          </cell>
          <cell r="E33">
            <v>15913970.68</v>
          </cell>
          <cell r="F33">
            <v>114344</v>
          </cell>
          <cell r="G33">
            <v>5081522.79</v>
          </cell>
          <cell r="H33">
            <v>20995493.469999999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424783</v>
          </cell>
          <cell r="E34">
            <v>31139369.170000002</v>
          </cell>
          <cell r="F34">
            <v>1849920</v>
          </cell>
          <cell r="G34">
            <v>144000644.09</v>
          </cell>
          <cell r="H34">
            <v>175140013.25999999</v>
          </cell>
        </row>
        <row r="35">
          <cell r="B35" t="str">
            <v>GNDX</v>
          </cell>
          <cell r="C35" t="str">
            <v>Гендекс ХХК</v>
          </cell>
          <cell r="D35">
            <v>2787</v>
          </cell>
          <cell r="E35">
            <v>333375</v>
          </cell>
          <cell r="F35">
            <v>0</v>
          </cell>
          <cell r="G35">
            <v>0</v>
          </cell>
          <cell r="H35">
            <v>333375</v>
          </cell>
        </row>
        <row r="36">
          <cell r="B36" t="str">
            <v>HUN</v>
          </cell>
          <cell r="C36" t="str">
            <v>Хүннү Эмпайр ХХК</v>
          </cell>
          <cell r="D36">
            <v>27054</v>
          </cell>
          <cell r="E36">
            <v>2358180.2000000002</v>
          </cell>
          <cell r="F36">
            <v>13000</v>
          </cell>
          <cell r="G36">
            <v>954000</v>
          </cell>
          <cell r="H36">
            <v>3312180.2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2356</v>
          </cell>
          <cell r="E37">
            <v>5756196</v>
          </cell>
          <cell r="F37">
            <v>748</v>
          </cell>
          <cell r="G37">
            <v>1881390</v>
          </cell>
          <cell r="H37">
            <v>7637586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3238</v>
          </cell>
          <cell r="E38">
            <v>16831615</v>
          </cell>
          <cell r="F38">
            <v>0</v>
          </cell>
          <cell r="G38">
            <v>0</v>
          </cell>
          <cell r="H38">
            <v>16831615</v>
          </cell>
        </row>
        <row r="39">
          <cell r="B39" t="str">
            <v>MERG</v>
          </cell>
          <cell r="C39" t="str">
            <v>Мэргэн санаа ХХК</v>
          </cell>
          <cell r="D39">
            <v>410</v>
          </cell>
          <cell r="E39">
            <v>80020</v>
          </cell>
          <cell r="F39">
            <v>913</v>
          </cell>
          <cell r="G39">
            <v>473920</v>
          </cell>
          <cell r="H39">
            <v>553940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320</v>
          </cell>
          <cell r="E41">
            <v>18728</v>
          </cell>
          <cell r="F41">
            <v>1</v>
          </cell>
          <cell r="G41">
            <v>25000</v>
          </cell>
          <cell r="H41">
            <v>43728</v>
          </cell>
        </row>
        <row r="42">
          <cell r="B42" t="str">
            <v>MNET</v>
          </cell>
          <cell r="C42" t="str">
            <v>Ард секюритиз ХХК</v>
          </cell>
          <cell r="D42">
            <v>1368336</v>
          </cell>
          <cell r="E42">
            <v>359892403.10000002</v>
          </cell>
          <cell r="F42">
            <v>1285407</v>
          </cell>
          <cell r="G42">
            <v>323673276.64999998</v>
          </cell>
          <cell r="H42">
            <v>683565679.75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31010</v>
          </cell>
          <cell r="E46">
            <v>2878396.53</v>
          </cell>
          <cell r="F46">
            <v>48709</v>
          </cell>
          <cell r="G46">
            <v>9784990.5299999993</v>
          </cell>
          <cell r="H46">
            <v>12663387.059999999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5835</v>
          </cell>
          <cell r="E47">
            <v>2751023.55</v>
          </cell>
          <cell r="F47">
            <v>161373</v>
          </cell>
          <cell r="G47">
            <v>39070206.240000002</v>
          </cell>
          <cell r="H47">
            <v>41821229.789999999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3450</v>
          </cell>
          <cell r="E50">
            <v>1421796.05</v>
          </cell>
          <cell r="F50">
            <v>0</v>
          </cell>
          <cell r="G50">
            <v>0</v>
          </cell>
          <cell r="H50">
            <v>1421796.05</v>
          </cell>
        </row>
        <row r="51">
          <cell r="B51" t="str">
            <v>SECP</v>
          </cell>
          <cell r="C51" t="str">
            <v>СИКАП</v>
          </cell>
          <cell r="D51">
            <v>608785</v>
          </cell>
          <cell r="E51">
            <v>41524858.32</v>
          </cell>
          <cell r="F51">
            <v>250</v>
          </cell>
          <cell r="G51">
            <v>6255</v>
          </cell>
          <cell r="H51">
            <v>41531113.32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64777</v>
          </cell>
          <cell r="G52">
            <v>13019825</v>
          </cell>
          <cell r="H52">
            <v>13019825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681803</v>
          </cell>
          <cell r="E54">
            <v>228980435.12</v>
          </cell>
          <cell r="F54">
            <v>1056709</v>
          </cell>
          <cell r="G54">
            <v>291422821.44999999</v>
          </cell>
          <cell r="H54">
            <v>520403256.56999999</v>
          </cell>
        </row>
        <row r="55">
          <cell r="B55" t="str">
            <v>TABO</v>
          </cell>
          <cell r="C55" t="str">
            <v>Таван богд ХХК</v>
          </cell>
          <cell r="D55">
            <v>485</v>
          </cell>
          <cell r="E55">
            <v>1241600</v>
          </cell>
          <cell r="F55">
            <v>485</v>
          </cell>
          <cell r="G55">
            <v>1241600</v>
          </cell>
          <cell r="H55">
            <v>2483200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0</v>
          </cell>
          <cell r="E56">
            <v>0</v>
          </cell>
          <cell r="F56">
            <v>104623</v>
          </cell>
          <cell r="G56">
            <v>41884248</v>
          </cell>
          <cell r="H56">
            <v>41884248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205187</v>
          </cell>
          <cell r="E57">
            <v>49171320.93</v>
          </cell>
          <cell r="F57">
            <v>726112</v>
          </cell>
          <cell r="G57">
            <v>60888407.060000002</v>
          </cell>
          <cell r="H57">
            <v>110059727.99000001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8066</v>
          </cell>
          <cell r="E58">
            <v>1466290.64</v>
          </cell>
          <cell r="F58">
            <v>1062</v>
          </cell>
          <cell r="G58">
            <v>168805</v>
          </cell>
          <cell r="H58">
            <v>1635095.64</v>
          </cell>
        </row>
        <row r="59">
          <cell r="B59" t="str">
            <v>TTOL</v>
          </cell>
          <cell r="C59" t="str">
            <v>Апекс Капитал ҮЦК</v>
          </cell>
          <cell r="D59">
            <v>310723</v>
          </cell>
          <cell r="E59">
            <v>26594366.949999999</v>
          </cell>
          <cell r="F59">
            <v>199992</v>
          </cell>
          <cell r="G59">
            <v>21107679.539999999</v>
          </cell>
          <cell r="H59">
            <v>47702046.489999995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</v>
          </cell>
          <cell r="G60">
            <v>3000</v>
          </cell>
          <cell r="H60">
            <v>3000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12877</v>
          </cell>
          <cell r="E62">
            <v>3424313.09</v>
          </cell>
          <cell r="F62">
            <v>55926</v>
          </cell>
          <cell r="G62">
            <v>4687155.96</v>
          </cell>
          <cell r="H62">
            <v>8111469.0499999998</v>
          </cell>
        </row>
        <row r="63">
          <cell r="B63" t="str">
            <v>нийт</v>
          </cell>
          <cell r="C63"/>
          <cell r="D63">
            <v>9479377</v>
          </cell>
          <cell r="E63">
            <v>2281079470.8499994</v>
          </cell>
          <cell r="F63">
            <v>9479377</v>
          </cell>
          <cell r="G63">
            <v>2281079470.8499999</v>
          </cell>
          <cell r="H63"/>
        </row>
        <row r="64">
          <cell r="D64"/>
          <cell r="E64"/>
          <cell r="F64"/>
          <cell r="G64"/>
          <cell r="H64"/>
        </row>
        <row r="65">
          <cell r="D65"/>
          <cell r="E65"/>
          <cell r="F65"/>
          <cell r="G65"/>
          <cell r="H65"/>
        </row>
        <row r="66">
          <cell r="D66"/>
          <cell r="E66"/>
          <cell r="F66"/>
          <cell r="G66"/>
          <cell r="H66"/>
        </row>
        <row r="67">
          <cell r="D67"/>
          <cell r="E67"/>
          <cell r="F67"/>
          <cell r="G67"/>
          <cell r="H67"/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>
            <v>55264</v>
          </cell>
        </row>
        <row r="67">
          <cell r="B67" t="str">
            <v>нийт</v>
          </cell>
          <cell r="C67"/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/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/>
          <cell r="N67"/>
          <cell r="O67"/>
          <cell r="P67"/>
          <cell r="Q67"/>
          <cell r="R67"/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/>
          <cell r="E68"/>
          <cell r="F68"/>
          <cell r="G68"/>
          <cell r="H68"/>
          <cell r="S68"/>
          <cell r="T68"/>
          <cell r="U68"/>
          <cell r="V68"/>
          <cell r="W68"/>
        </row>
        <row r="69">
          <cell r="D69"/>
          <cell r="E69"/>
          <cell r="F69"/>
          <cell r="G69"/>
          <cell r="H69"/>
          <cell r="S69"/>
          <cell r="T69"/>
          <cell r="U69"/>
          <cell r="V69"/>
          <cell r="W6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нийт</v>
          </cell>
          <cell r="C67"/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/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/>
          <cell r="N67"/>
          <cell r="O67"/>
          <cell r="P67"/>
          <cell r="Q67"/>
          <cell r="R67"/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683565679.75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683565679.75</v>
          </cell>
          <cell r="N16">
            <v>9685542967.1900005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680082316.96000004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680082316.96000004</v>
          </cell>
          <cell r="N17">
            <v>2698706240.4400001</v>
          </cell>
        </row>
        <row r="18">
          <cell r="B18" t="str">
            <v>ECM</v>
          </cell>
          <cell r="C18" t="str">
            <v>"ЕВРАЗИА КАПИТАЛ ХОЛДИНГ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1390679400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1390679400</v>
          </cell>
          <cell r="N18">
            <v>2020920865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/>
          <cell r="G19">
            <v>36336932.240000002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36336932.240000002</v>
          </cell>
          <cell r="N19">
            <v>1718444857.9100001</v>
          </cell>
        </row>
        <row r="20">
          <cell r="B20" t="str">
            <v>STIN</v>
          </cell>
          <cell r="C20" t="str">
            <v>"СТАНДАРТ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520403256.56999999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520403256.56999999</v>
          </cell>
          <cell r="N20">
            <v>1113758517.6900001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/>
          <cell r="G21">
            <v>7637586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7637586</v>
          </cell>
          <cell r="N21">
            <v>924741246</v>
          </cell>
        </row>
        <row r="22">
          <cell r="B22" t="str">
            <v>GLMT</v>
          </cell>
          <cell r="C22" t="str">
            <v>"ГОЛОМТ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175140013.25999999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175140013.25999999</v>
          </cell>
          <cell r="N22">
            <v>922490937.81999993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F23"/>
          <cell r="G23">
            <v>110059727.99000001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110059727.99000001</v>
          </cell>
          <cell r="N23">
            <v>694279851.81999993</v>
          </cell>
        </row>
        <row r="24">
          <cell r="B24" t="str">
            <v>BZIN</v>
          </cell>
          <cell r="C24" t="str">
            <v>"МИРЭ ЭССЭТ СЕКЬЮРИТИС МОНГОЛ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43766251.049999997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43766251.049999997</v>
          </cell>
          <cell r="N24">
            <v>659417417.37</v>
          </cell>
        </row>
        <row r="25">
          <cell r="B25" t="str">
            <v>ARGB</v>
          </cell>
          <cell r="C25" t="str">
            <v>"АРГАЙ БЭСТ ҮЦК" ХХК</v>
          </cell>
          <cell r="D25" t="str">
            <v>●</v>
          </cell>
          <cell r="E25"/>
          <cell r="F25"/>
          <cell r="G25">
            <v>488154138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488154138</v>
          </cell>
          <cell r="N25">
            <v>490600405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 t="str">
            <v>●</v>
          </cell>
          <cell r="F26"/>
          <cell r="G26">
            <v>66402231.210000008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66402231.210000008</v>
          </cell>
          <cell r="N26">
            <v>315964004.97000003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E27"/>
          <cell r="F27" t="str">
            <v>●</v>
          </cell>
          <cell r="G27">
            <v>41821229.789999999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41821229.789999999</v>
          </cell>
          <cell r="N27">
            <v>262615788.63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/>
          <cell r="F28"/>
          <cell r="G28">
            <v>47702046.489999995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47702046.489999995</v>
          </cell>
          <cell r="N28">
            <v>259876033.69999999</v>
          </cell>
        </row>
        <row r="29">
          <cell r="B29" t="str">
            <v>SGC</v>
          </cell>
          <cell r="C29" t="str">
            <v>"ЭС ЖИ КАПИТАЛ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13019825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13019825</v>
          </cell>
          <cell r="N29">
            <v>177635958.42000002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2713752.27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2713752.27</v>
          </cell>
          <cell r="N30">
            <v>140240888.47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23928860.350000001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23928860.350000001</v>
          </cell>
          <cell r="N31">
            <v>138312885.60999998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E32"/>
          <cell r="F32"/>
          <cell r="G32">
            <v>41884248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41884248</v>
          </cell>
          <cell r="N32">
            <v>129343746.80000001</v>
          </cell>
        </row>
        <row r="33">
          <cell r="B33" t="str">
            <v>CTRL</v>
          </cell>
          <cell r="C33" t="str">
            <v>ЦЕНТРАЛ СЕКЬЮРИТИЙЗ ҮЦК</v>
          </cell>
          <cell r="D33" t="str">
            <v>●</v>
          </cell>
          <cell r="E33"/>
          <cell r="F33"/>
          <cell r="G33">
            <v>50775748.280000001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50775748.280000001</v>
          </cell>
          <cell r="N33">
            <v>122246739.3</v>
          </cell>
        </row>
        <row r="34">
          <cell r="B34" t="str">
            <v>SECP</v>
          </cell>
          <cell r="C34" t="str">
            <v>"СИКАП 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41531113.32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41531113.32</v>
          </cell>
          <cell r="N34">
            <v>115739841.17000002</v>
          </cell>
        </row>
        <row r="35">
          <cell r="B35" t="str">
            <v>DRBR</v>
          </cell>
          <cell r="C35" t="str">
            <v>"ДАРХАН БРОКЕР ҮЦК" ХХК</v>
          </cell>
          <cell r="D35" t="str">
            <v>●</v>
          </cell>
          <cell r="E35"/>
          <cell r="F35"/>
          <cell r="G35">
            <v>3031665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3031665</v>
          </cell>
          <cell r="N35">
            <v>115224339.63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E36"/>
          <cell r="F36"/>
          <cell r="G36">
            <v>8111469.0499999998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8111469.0499999998</v>
          </cell>
          <cell r="N36">
            <v>114772218.8</v>
          </cell>
        </row>
        <row r="37">
          <cell r="B37" t="str">
            <v>MSDQ</v>
          </cell>
          <cell r="C37" t="str">
            <v>"МАСДАК ҮНЭТ ЦААСНЫ КОМПАНИ" ХХК</v>
          </cell>
          <cell r="D37" t="str">
            <v>●</v>
          </cell>
          <cell r="E37"/>
          <cell r="F37"/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111565455.56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E38"/>
          <cell r="F38"/>
          <cell r="G38">
            <v>12663387.059999999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12663387.059999999</v>
          </cell>
          <cell r="N38">
            <v>111213915.74000001</v>
          </cell>
        </row>
        <row r="39">
          <cell r="B39" t="str">
            <v>LFTI</v>
          </cell>
          <cell r="C39" t="str">
            <v>"ЛАЙФТАЙМ ИНВЕСТМЕНТ ҮЦК" ХХК</v>
          </cell>
          <cell r="D39" t="str">
            <v>●</v>
          </cell>
          <cell r="E39" t="str">
            <v>●</v>
          </cell>
          <cell r="F39"/>
          <cell r="G39">
            <v>16831615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16831615</v>
          </cell>
          <cell r="N39">
            <v>84580422.230000004</v>
          </cell>
        </row>
        <row r="40">
          <cell r="B40" t="str">
            <v>DELG</v>
          </cell>
          <cell r="C40" t="str">
            <v>"ДЭЛГЭРХАНГАЙ СЕКЮРИТИЗ ҮЦК" ХХК</v>
          </cell>
          <cell r="D40" t="str">
            <v>●</v>
          </cell>
          <cell r="E40"/>
          <cell r="F40"/>
          <cell r="G40">
            <v>1709434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1709434</v>
          </cell>
          <cell r="N40">
            <v>68640341.599999994</v>
          </cell>
        </row>
        <row r="41">
          <cell r="B41" t="str">
            <v>GATR</v>
          </cell>
          <cell r="C41" t="str">
            <v>"ГАЦУУРТ ТРЕЙД ҮЦК" ХХК</v>
          </cell>
          <cell r="D41" t="str">
            <v>●</v>
          </cell>
          <cell r="E41"/>
          <cell r="F41"/>
          <cell r="G41">
            <v>13115620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13115620</v>
          </cell>
          <cell r="N41">
            <v>58400071</v>
          </cell>
        </row>
        <row r="42">
          <cell r="B42" t="str">
            <v>MONG</v>
          </cell>
          <cell r="C42" t="str">
            <v>"МОНГОЛ СЕКЮРИТИЕС ҮЦК" 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52295725.439999998</v>
          </cell>
        </row>
        <row r="43">
          <cell r="B43" t="str">
            <v>GDSC</v>
          </cell>
          <cell r="C43" t="str">
            <v>"ГҮҮДСЕК ҮЦК" ХХК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20995493.469999999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20995493.469999999</v>
          </cell>
          <cell r="N43">
            <v>50591640.5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/>
          <cell r="F44"/>
          <cell r="G44">
            <v>2258293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2258293</v>
          </cell>
          <cell r="N44">
            <v>46168675.480000004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E45"/>
          <cell r="F45"/>
          <cell r="G45">
            <v>2483200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2483200</v>
          </cell>
          <cell r="N45">
            <v>45493429.890000001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/>
          <cell r="F46"/>
          <cell r="G46">
            <v>340200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340200</v>
          </cell>
          <cell r="N46">
            <v>35887482.299999997</v>
          </cell>
        </row>
        <row r="47">
          <cell r="B47" t="str">
            <v>MIBG</v>
          </cell>
          <cell r="C47" t="str">
            <v>"ЭМ АЙ БИ ЖИ ХХК ҮЦК"</v>
          </cell>
          <cell r="D47" t="str">
            <v>●</v>
          </cell>
          <cell r="E47"/>
          <cell r="F47"/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24251091</v>
          </cell>
        </row>
        <row r="48">
          <cell r="B48" t="str">
            <v>DOMI</v>
          </cell>
          <cell r="C48" t="str">
            <v>"ДОМИКС СЕК ҮЦК" ХХК</v>
          </cell>
          <cell r="D48" t="str">
            <v>●</v>
          </cell>
          <cell r="E48"/>
          <cell r="F48"/>
          <cell r="G48">
            <v>7054123.7000000002</v>
          </cell>
          <cell r="H48">
            <v>0</v>
          </cell>
          <cell r="I48">
            <v>0</v>
          </cell>
          <cell r="J48"/>
          <cell r="K48"/>
          <cell r="L48"/>
          <cell r="M48">
            <v>7054123.7000000002</v>
          </cell>
          <cell r="N48">
            <v>23510923.559999999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E49"/>
          <cell r="F49"/>
          <cell r="G49">
            <v>3312180.2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3312180.2</v>
          </cell>
          <cell r="N49">
            <v>20257151.359999999</v>
          </cell>
        </row>
        <row r="50">
          <cell r="B50" t="str">
            <v>TNGR</v>
          </cell>
          <cell r="C50" t="str">
            <v>"ТЭНГЭР КАПИТАЛ  ҮЦК" ХХК</v>
          </cell>
          <cell r="D50" t="str">
            <v>●</v>
          </cell>
          <cell r="E50"/>
          <cell r="F50" t="str">
            <v>●</v>
          </cell>
          <cell r="G50">
            <v>1635095.64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1635095.64</v>
          </cell>
          <cell r="N50">
            <v>19363795.580000002</v>
          </cell>
        </row>
        <row r="51">
          <cell r="B51" t="str">
            <v>NSEC</v>
          </cell>
          <cell r="C51" t="str">
            <v>"НЭЙШНЛ СЕКЮРИТИС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17005027.789999999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E52"/>
          <cell r="F52"/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16454985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E53"/>
          <cell r="F53"/>
          <cell r="G53">
            <v>3000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3000</v>
          </cell>
          <cell r="N53">
            <v>15758376.959999999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553940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553940</v>
          </cell>
          <cell r="N54">
            <v>13608627.899999999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E55"/>
          <cell r="F55"/>
          <cell r="G55">
            <v>1421796.05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1421796.05</v>
          </cell>
          <cell r="N55">
            <v>13517665.050000001</v>
          </cell>
        </row>
        <row r="56">
          <cell r="B56" t="str">
            <v>MICC</v>
          </cell>
          <cell r="C56" t="str">
            <v>"ЭМ АЙ СИ СИ  ҮЦК" ХХК</v>
          </cell>
          <cell r="D56" t="str">
            <v>●</v>
          </cell>
          <cell r="E56" t="str">
            <v>●</v>
          </cell>
          <cell r="F56"/>
          <cell r="G56">
            <v>43728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43728</v>
          </cell>
          <cell r="N56">
            <v>8899223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/>
          <cell r="L57">
            <v>0</v>
          </cell>
          <cell r="M57">
            <v>0</v>
          </cell>
          <cell r="N57">
            <v>5011965.2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656970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656970</v>
          </cell>
          <cell r="N58">
            <v>4476693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1633434.5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E60"/>
          <cell r="F60"/>
          <cell r="G60">
            <v>333375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333375</v>
          </cell>
          <cell r="N60">
            <v>985279.52</v>
          </cell>
        </row>
        <row r="61">
          <cell r="B61" t="str">
            <v>MOHU</v>
          </cell>
          <cell r="C61" t="str">
            <v>"MОНГОЛ ХУВЬЦАА"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169187.9</v>
          </cell>
        </row>
        <row r="62">
          <cell r="B62" t="str">
            <v>RISM</v>
          </cell>
          <cell r="C62" t="str">
            <v>"РАЙНОС ИНВЕСТМЕНТ ҮЦК" ХХК</v>
          </cell>
          <cell r="D62" t="str">
            <v>●</v>
          </cell>
          <cell r="E62"/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51426.5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ALTN</v>
          </cell>
          <cell r="C64" t="str">
            <v>"АЛТАН ХОРОМСОГ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BLAC</v>
          </cell>
          <cell r="C66" t="str">
            <v>"БЛЭКСТОУН ИНТЕРНЭЙШНЛ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/>
          <cell r="M10">
            <v>0</v>
          </cell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/>
          <cell r="L11"/>
          <cell r="M11">
            <v>851830</v>
          </cell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/>
          <cell r="L12"/>
          <cell r="M12">
            <v>33976320</v>
          </cell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/>
          <cell r="L14"/>
          <cell r="M14">
            <v>41869870</v>
          </cell>
          <cell r="N14"/>
          <cell r="O14"/>
          <cell r="P14"/>
          <cell r="Q14"/>
          <cell r="R14"/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/>
          <cell r="L15"/>
          <cell r="M15">
            <v>258507690</v>
          </cell>
          <cell r="N15"/>
          <cell r="O15"/>
          <cell r="P15"/>
          <cell r="Q15"/>
          <cell r="R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/>
          <cell r="L16"/>
          <cell r="M16">
            <v>0</v>
          </cell>
          <cell r="N16"/>
          <cell r="O16"/>
          <cell r="P16"/>
          <cell r="Q16"/>
          <cell r="R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/>
          <cell r="O17"/>
          <cell r="P17"/>
          <cell r="Q17"/>
          <cell r="R17"/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/>
          <cell r="L18"/>
          <cell r="M18">
            <v>0</v>
          </cell>
          <cell r="N18"/>
          <cell r="O18"/>
          <cell r="P18"/>
          <cell r="Q18"/>
          <cell r="R18"/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/>
          <cell r="L19"/>
          <cell r="M19">
            <v>0</v>
          </cell>
          <cell r="N19"/>
          <cell r="O19"/>
          <cell r="P19"/>
          <cell r="Q19"/>
          <cell r="R19"/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/>
          <cell r="L20"/>
          <cell r="M20">
            <v>6575520</v>
          </cell>
          <cell r="N20"/>
          <cell r="O20"/>
          <cell r="P20"/>
          <cell r="Q20"/>
          <cell r="R20"/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/>
          <cell r="L21"/>
          <cell r="M21">
            <v>310114840</v>
          </cell>
          <cell r="N21"/>
          <cell r="O21"/>
          <cell r="P21"/>
          <cell r="Q21"/>
          <cell r="R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/>
          <cell r="L22"/>
          <cell r="M22">
            <v>75428010</v>
          </cell>
          <cell r="N22"/>
          <cell r="O22"/>
          <cell r="P22"/>
          <cell r="Q22"/>
          <cell r="R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/>
          <cell r="L23"/>
          <cell r="M23">
            <v>0</v>
          </cell>
          <cell r="N23"/>
          <cell r="O23"/>
          <cell r="P23"/>
          <cell r="Q23"/>
          <cell r="R23"/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/>
          <cell r="L26"/>
          <cell r="M26">
            <v>2154740</v>
          </cell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/>
          <cell r="L28"/>
          <cell r="M28">
            <v>8215970</v>
          </cell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/>
          <cell r="L29"/>
          <cell r="M29">
            <v>1883070</v>
          </cell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/>
          <cell r="L30"/>
          <cell r="M30">
            <v>59360</v>
          </cell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/>
          <cell r="L33"/>
          <cell r="M33">
            <v>0</v>
          </cell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/>
          <cell r="L34"/>
          <cell r="M34">
            <v>63589750</v>
          </cell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/>
          <cell r="L35"/>
          <cell r="M35">
            <v>5726770</v>
          </cell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/>
          <cell r="L36"/>
          <cell r="M36">
            <v>158126010</v>
          </cell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/>
          <cell r="L38"/>
          <cell r="M38">
            <v>2410520</v>
          </cell>
          <cell r="N38"/>
          <cell r="O38"/>
          <cell r="P38"/>
          <cell r="Q38"/>
          <cell r="R38"/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/>
          <cell r="L39"/>
          <cell r="M39">
            <v>40705560</v>
          </cell>
          <cell r="N39"/>
          <cell r="O39"/>
          <cell r="P39"/>
          <cell r="Q39"/>
          <cell r="R39"/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>
            <v>0</v>
          </cell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/>
          <cell r="L42"/>
          <cell r="M42">
            <v>18518360</v>
          </cell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/>
          <cell r="L43"/>
          <cell r="M43">
            <v>2974860</v>
          </cell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/>
          <cell r="L44"/>
          <cell r="M44">
            <v>4037530</v>
          </cell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/>
          <cell r="L45"/>
          <cell r="M45">
            <v>409220</v>
          </cell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/>
          <cell r="L46"/>
          <cell r="M46">
            <v>317289700</v>
          </cell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/>
          <cell r="L47"/>
          <cell r="M47">
            <v>0</v>
          </cell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/>
          <cell r="L48"/>
          <cell r="M48">
            <v>9288370</v>
          </cell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/>
          <cell r="L49"/>
          <cell r="M49">
            <v>14214620</v>
          </cell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/>
          <cell r="L51"/>
          <cell r="M51">
            <v>40311880</v>
          </cell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/>
          <cell r="L52"/>
          <cell r="M52">
            <v>3596600</v>
          </cell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/>
          <cell r="L54"/>
          <cell r="M54">
            <v>174300</v>
          </cell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/>
          <cell r="L55"/>
          <cell r="M55">
            <v>17830540</v>
          </cell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/>
          <cell r="L57"/>
          <cell r="M57">
            <v>0</v>
          </cell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/>
          <cell r="L58"/>
          <cell r="M58">
            <v>126846930</v>
          </cell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/>
          <cell r="L59"/>
          <cell r="M59">
            <v>2545410</v>
          </cell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/>
          <cell r="L60"/>
          <cell r="M60">
            <v>1023120</v>
          </cell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/>
          <cell r="L61"/>
          <cell r="M61">
            <v>143223920</v>
          </cell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/>
          <cell r="L62"/>
          <cell r="M62">
            <v>3077900</v>
          </cell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/>
          <cell r="L63"/>
          <cell r="M63">
            <v>25708480</v>
          </cell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/>
          <cell r="L64"/>
          <cell r="M64">
            <v>28238980</v>
          </cell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/>
          <cell r="L66"/>
          <cell r="M66">
            <v>5821830</v>
          </cell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/>
          <cell r="L67"/>
          <cell r="M67">
            <v>28322490</v>
          </cell>
          <cell r="N67"/>
          <cell r="O67"/>
          <cell r="P67"/>
          <cell r="Q67"/>
          <cell r="R67"/>
        </row>
        <row r="68">
          <cell r="B68" t="str">
            <v>нийт</v>
          </cell>
          <cell r="C68"/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/>
          <cell r="O68"/>
          <cell r="P68"/>
          <cell r="Q68"/>
          <cell r="R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/>
          <cell r="J11"/>
          <cell r="K11"/>
          <cell r="L11"/>
          <cell r="M11"/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/>
          <cell r="J12"/>
          <cell r="K12"/>
          <cell r="L12"/>
          <cell r="M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/>
          <cell r="J14"/>
          <cell r="K14"/>
          <cell r="L14"/>
          <cell r="M14"/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/>
          <cell r="J15"/>
          <cell r="K15"/>
          <cell r="L15"/>
          <cell r="M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/>
          <cell r="J18"/>
          <cell r="K18"/>
          <cell r="L18"/>
          <cell r="M18"/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/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/>
          <cell r="J20"/>
          <cell r="K20"/>
          <cell r="L20"/>
          <cell r="M20"/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/>
          <cell r="J21"/>
          <cell r="K21"/>
          <cell r="L21"/>
          <cell r="M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/>
          <cell r="J22"/>
          <cell r="K22"/>
          <cell r="L22"/>
          <cell r="M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/>
          <cell r="J23"/>
          <cell r="K23"/>
          <cell r="L23"/>
          <cell r="M23"/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/>
          <cell r="J24"/>
          <cell r="K24"/>
          <cell r="L24"/>
          <cell r="M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/>
          <cell r="J26"/>
          <cell r="K26"/>
          <cell r="L26"/>
          <cell r="M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/>
          <cell r="J28"/>
          <cell r="K28"/>
          <cell r="L28"/>
          <cell r="M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/>
          <cell r="J29"/>
          <cell r="K29"/>
          <cell r="L29"/>
          <cell r="M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/>
          <cell r="J34"/>
          <cell r="K34"/>
          <cell r="L34"/>
          <cell r="M34"/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/>
          <cell r="J35"/>
          <cell r="K35"/>
          <cell r="L35"/>
          <cell r="M35"/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/>
          <cell r="J36"/>
          <cell r="K36"/>
          <cell r="L36"/>
          <cell r="M36"/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/>
          <cell r="J37"/>
          <cell r="K37"/>
          <cell r="L37"/>
          <cell r="M37"/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/>
          <cell r="J39"/>
          <cell r="K39"/>
          <cell r="L39"/>
          <cell r="M39"/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/>
          <cell r="J40"/>
          <cell r="K40"/>
          <cell r="L40"/>
          <cell r="M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/>
          <cell r="J42"/>
          <cell r="K42"/>
          <cell r="L42"/>
          <cell r="M42"/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/>
          <cell r="J43"/>
          <cell r="K43"/>
          <cell r="L43"/>
          <cell r="M43"/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/>
          <cell r="J44"/>
          <cell r="K44"/>
          <cell r="L44"/>
          <cell r="M44"/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/>
          <cell r="J45"/>
          <cell r="K45"/>
          <cell r="L45"/>
          <cell r="M45"/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/>
          <cell r="J46"/>
          <cell r="K46"/>
          <cell r="L46"/>
          <cell r="M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/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/>
          <cell r="J48"/>
          <cell r="K48"/>
          <cell r="L48"/>
          <cell r="M48"/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/>
          <cell r="J49"/>
          <cell r="K49"/>
          <cell r="L49"/>
          <cell r="M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/>
          <cell r="J51"/>
          <cell r="K51"/>
          <cell r="L51"/>
          <cell r="M51"/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/>
          <cell r="J52"/>
          <cell r="K52"/>
          <cell r="L52"/>
          <cell r="M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/>
          <cell r="J54"/>
          <cell r="K54"/>
          <cell r="L54"/>
          <cell r="M54"/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/>
          <cell r="J55"/>
          <cell r="K55"/>
          <cell r="L55"/>
          <cell r="M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/>
          <cell r="J56"/>
          <cell r="K56"/>
          <cell r="L56"/>
          <cell r="M56"/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/>
          <cell r="J57"/>
          <cell r="K57"/>
          <cell r="L57"/>
          <cell r="M57"/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/>
          <cell r="J58"/>
          <cell r="K58"/>
          <cell r="L58"/>
          <cell r="M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/>
          <cell r="J59"/>
          <cell r="K59"/>
          <cell r="L59"/>
          <cell r="M59"/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/>
          <cell r="J60"/>
          <cell r="K60"/>
          <cell r="L60"/>
          <cell r="M60"/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/>
          <cell r="J61"/>
          <cell r="K61"/>
          <cell r="L61"/>
          <cell r="M61"/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/>
          <cell r="J62"/>
          <cell r="K62"/>
          <cell r="L62"/>
          <cell r="M62"/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/>
          <cell r="J63"/>
          <cell r="K63"/>
          <cell r="L63"/>
          <cell r="M63"/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/>
          <cell r="J64"/>
          <cell r="K64"/>
          <cell r="L64"/>
          <cell r="M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/>
          <cell r="J66"/>
          <cell r="K66"/>
          <cell r="L66"/>
          <cell r="M66"/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/>
          <cell r="J67"/>
          <cell r="K67"/>
          <cell r="L67"/>
          <cell r="M67"/>
        </row>
        <row r="68">
          <cell r="B68" t="str">
            <v>нийт</v>
          </cell>
          <cell r="C68"/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/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5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38" sqref="E3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123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122</v>
      </c>
      <c r="H12" s="46"/>
      <c r="I12" s="46"/>
      <c r="J12" s="46"/>
      <c r="K12" s="46"/>
      <c r="L12" s="46"/>
      <c r="M12" s="48" t="s">
        <v>73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10</v>
      </c>
      <c r="C16" s="31" t="s">
        <v>77</v>
      </c>
      <c r="D16" s="13" t="s">
        <v>2</v>
      </c>
      <c r="E16" s="14" t="s">
        <v>2</v>
      </c>
      <c r="F16" s="14" t="s">
        <v>2</v>
      </c>
      <c r="G16" s="15">
        <f>VLOOKUP(B16,[1]Brokers!$B$9:$H$69,7,0)</f>
        <v>683565679.75</v>
      </c>
      <c r="H16" s="15">
        <f>VLOOKUP(B16,[2]Brokers!$B$9:$W$69,20,0)</f>
        <v>0</v>
      </c>
      <c r="I16" s="15">
        <f>VLOOKUP(B16,[3]Brokers!$B$9:$R$69,17,0)</f>
        <v>0</v>
      </c>
      <c r="J16" s="15">
        <f>VLOOKUP(B16,[3]Brokers!$B$9:$M$69,12,0)</f>
        <v>0</v>
      </c>
      <c r="K16" s="15">
        <v>0</v>
      </c>
      <c r="L16" s="15">
        <f t="shared" ref="L16:L47" si="0">K16+J16+I16+H16+G16</f>
        <v>683565679.75</v>
      </c>
      <c r="M16" s="30">
        <f>VLOOKUP(B16,[4]Sheet1!$B$16:$N$69,13,0)</f>
        <v>9685542967.1900005</v>
      </c>
      <c r="N16" s="32">
        <f t="shared" ref="N16:N47" si="1">M16/$M$70</f>
        <v>0.40917911835966514</v>
      </c>
    </row>
    <row r="17" spans="1:15" x14ac:dyDescent="0.25">
      <c r="A17" s="11">
        <f t="shared" ref="A17:A48" si="2">+A16+1</f>
        <v>2</v>
      </c>
      <c r="B17" s="12" t="s">
        <v>1</v>
      </c>
      <c r="C17" s="31" t="s">
        <v>79</v>
      </c>
      <c r="D17" s="13" t="s">
        <v>2</v>
      </c>
      <c r="E17" s="14" t="s">
        <v>2</v>
      </c>
      <c r="F17" s="14" t="s">
        <v>2</v>
      </c>
      <c r="G17" s="15">
        <f>VLOOKUP(B17,[1]Brokers!$B$9:$H$69,7,0)</f>
        <v>680082316.96000004</v>
      </c>
      <c r="H17" s="15">
        <f>VLOOKUP(B17,[2]Brokers!$B$9:$W$69,20,0)</f>
        <v>0</v>
      </c>
      <c r="I17" s="15">
        <f>VLOOKUP(B17,[3]Brokers!$B$9:$R$69,17,0)</f>
        <v>0</v>
      </c>
      <c r="J17" s="15">
        <f>VLOOKUP(B17,[3]Brokers!$B$9:$M$69,12,0)</f>
        <v>0</v>
      </c>
      <c r="K17" s="15">
        <v>0</v>
      </c>
      <c r="L17" s="15">
        <f t="shared" si="0"/>
        <v>680082316.96000004</v>
      </c>
      <c r="M17" s="30">
        <f>VLOOKUP(B17,[4]Sheet1!$B$16:$N$69,13,0)</f>
        <v>2698706240.4400001</v>
      </c>
      <c r="N17" s="32">
        <f t="shared" si="1"/>
        <v>0.11401056646133854</v>
      </c>
    </row>
    <row r="18" spans="1:15" x14ac:dyDescent="0.25">
      <c r="A18" s="11">
        <f t="shared" si="2"/>
        <v>3</v>
      </c>
      <c r="B18" s="12" t="s">
        <v>26</v>
      </c>
      <c r="C18" s="31" t="s">
        <v>113</v>
      </c>
      <c r="D18" s="13" t="s">
        <v>2</v>
      </c>
      <c r="E18" s="14" t="s">
        <v>2</v>
      </c>
      <c r="F18" s="14" t="s">
        <v>2</v>
      </c>
      <c r="G18" s="15">
        <f>VLOOKUP(B18,[1]Brokers!$B$9:$H$69,7,0)</f>
        <v>1390679400</v>
      </c>
      <c r="H18" s="15">
        <f>VLOOKUP(B18,[2]Brokers!$B$9:$W$69,20,0)</f>
        <v>0</v>
      </c>
      <c r="I18" s="15">
        <f>VLOOKUP(B18,[3]Brokers!$B$9:$R$69,17,0)</f>
        <v>0</v>
      </c>
      <c r="J18" s="15">
        <f>VLOOKUP(B18,[3]Brokers!$B$9:$M$69,12,0)</f>
        <v>0</v>
      </c>
      <c r="K18" s="15">
        <v>0</v>
      </c>
      <c r="L18" s="15">
        <f t="shared" si="0"/>
        <v>1390679400</v>
      </c>
      <c r="M18" s="30">
        <f>VLOOKUP(B18,[4]Sheet1!$B$16:$N$69,13,0)</f>
        <v>2020920865</v>
      </c>
      <c r="N18" s="32">
        <f t="shared" si="1"/>
        <v>8.5376588655541333E-2</v>
      </c>
    </row>
    <row r="19" spans="1:15" s="23" customFormat="1" x14ac:dyDescent="0.25">
      <c r="A19" s="11">
        <f t="shared" si="2"/>
        <v>4</v>
      </c>
      <c r="B19" s="12" t="s">
        <v>7</v>
      </c>
      <c r="C19" s="31" t="s">
        <v>78</v>
      </c>
      <c r="D19" s="13" t="s">
        <v>2</v>
      </c>
      <c r="E19" s="14" t="s">
        <v>2</v>
      </c>
      <c r="F19" s="14"/>
      <c r="G19" s="15">
        <f>VLOOKUP(B19,[1]Brokers!$B$9:$H$69,7,0)</f>
        <v>36336932.240000002</v>
      </c>
      <c r="H19" s="15">
        <f>VLOOKUP(B19,[2]Brokers!$B$9:$W$69,20,0)</f>
        <v>0</v>
      </c>
      <c r="I19" s="15">
        <f>VLOOKUP(B19,[3]Brokers!$B$9:$R$69,17,0)</f>
        <v>0</v>
      </c>
      <c r="J19" s="15">
        <f>VLOOKUP(B19,[3]Brokers!$B$9:$M$69,12,0)</f>
        <v>0</v>
      </c>
      <c r="K19" s="15">
        <v>0</v>
      </c>
      <c r="L19" s="15">
        <f t="shared" si="0"/>
        <v>36336932.240000002</v>
      </c>
      <c r="M19" s="30">
        <f>VLOOKUP(B19,[4]Sheet1!$B$16:$N$69,13,0)</f>
        <v>1718444857.9100001</v>
      </c>
      <c r="N19" s="32">
        <f t="shared" si="1"/>
        <v>7.2598072642004338E-2</v>
      </c>
      <c r="O19" s="9"/>
    </row>
    <row r="20" spans="1:15" x14ac:dyDescent="0.25">
      <c r="A20" s="11">
        <f t="shared" si="2"/>
        <v>5</v>
      </c>
      <c r="B20" s="12" t="s">
        <v>9</v>
      </c>
      <c r="C20" s="31" t="s">
        <v>82</v>
      </c>
      <c r="D20" s="13" t="s">
        <v>2</v>
      </c>
      <c r="E20" s="14" t="s">
        <v>2</v>
      </c>
      <c r="F20" s="14" t="s">
        <v>2</v>
      </c>
      <c r="G20" s="15">
        <f>VLOOKUP(B20,[1]Brokers!$B$9:$H$69,7,0)</f>
        <v>520403256.56999999</v>
      </c>
      <c r="H20" s="15">
        <f>VLOOKUP(B20,[2]Brokers!$B$9:$W$69,20,0)</f>
        <v>0</v>
      </c>
      <c r="I20" s="15">
        <f>VLOOKUP(B20,[3]Brokers!$B$9:$R$69,17,0)</f>
        <v>0</v>
      </c>
      <c r="J20" s="15">
        <f>VLOOKUP(B20,[3]Brokers!$B$9:$M$69,12,0)</f>
        <v>0</v>
      </c>
      <c r="K20" s="15">
        <v>0</v>
      </c>
      <c r="L20" s="15">
        <f t="shared" si="0"/>
        <v>520403256.56999999</v>
      </c>
      <c r="M20" s="30">
        <f>VLOOKUP(B20,[4]Sheet1!$B$16:$N$69,13,0)</f>
        <v>1113758517.6900001</v>
      </c>
      <c r="N20" s="32">
        <f t="shared" si="1"/>
        <v>4.7052264377717028E-2</v>
      </c>
    </row>
    <row r="21" spans="1:15" x14ac:dyDescent="0.25">
      <c r="A21" s="11">
        <f t="shared" si="2"/>
        <v>6</v>
      </c>
      <c r="B21" s="12" t="s">
        <v>68</v>
      </c>
      <c r="C21" s="31" t="s">
        <v>87</v>
      </c>
      <c r="D21" s="13" t="s">
        <v>2</v>
      </c>
      <c r="E21" s="14" t="s">
        <v>2</v>
      </c>
      <c r="F21" s="14"/>
      <c r="G21" s="15">
        <f>VLOOKUP(B21,[1]Brokers!$B$9:$H$69,7,0)</f>
        <v>7637586</v>
      </c>
      <c r="H21" s="15">
        <f>VLOOKUP(B21,[2]Brokers!$B$9:$W$69,20,0)</f>
        <v>0</v>
      </c>
      <c r="I21" s="15">
        <f>VLOOKUP(B21,[3]Brokers!$B$9:$R$69,17,0)</f>
        <v>0</v>
      </c>
      <c r="J21" s="15">
        <f>VLOOKUP(B21,[3]Brokers!$B$9:$M$69,12,0)</f>
        <v>0</v>
      </c>
      <c r="K21" s="15">
        <v>0</v>
      </c>
      <c r="L21" s="15">
        <f t="shared" si="0"/>
        <v>7637586</v>
      </c>
      <c r="M21" s="30">
        <f>VLOOKUP(B21,[4]Sheet1!$B$16:$N$69,13,0)</f>
        <v>924741246</v>
      </c>
      <c r="N21" s="32">
        <f t="shared" si="1"/>
        <v>3.9066969093099424E-2</v>
      </c>
    </row>
    <row r="22" spans="1:15" x14ac:dyDescent="0.25">
      <c r="A22" s="11">
        <f t="shared" si="2"/>
        <v>7</v>
      </c>
      <c r="B22" s="12" t="s">
        <v>5</v>
      </c>
      <c r="C22" s="31" t="s">
        <v>80</v>
      </c>
      <c r="D22" s="13" t="s">
        <v>2</v>
      </c>
      <c r="E22" s="14" t="s">
        <v>2</v>
      </c>
      <c r="F22" s="14" t="s">
        <v>2</v>
      </c>
      <c r="G22" s="15">
        <f>VLOOKUP(B22,[1]Brokers!$B$9:$H$69,7,0)</f>
        <v>175140013.25999999</v>
      </c>
      <c r="H22" s="15">
        <f>VLOOKUP(B22,[2]Brokers!$B$9:$W$69,20,0)</f>
        <v>0</v>
      </c>
      <c r="I22" s="15">
        <f>VLOOKUP(B22,[3]Brokers!$B$9:$R$69,17,0)</f>
        <v>0</v>
      </c>
      <c r="J22" s="15">
        <f>VLOOKUP(B22,[3]Brokers!$B$9:$M$69,12,0)</f>
        <v>0</v>
      </c>
      <c r="K22" s="15">
        <v>0</v>
      </c>
      <c r="L22" s="15">
        <f t="shared" si="0"/>
        <v>175140013.25999999</v>
      </c>
      <c r="M22" s="30">
        <f>VLOOKUP(B22,[4]Sheet1!$B$16:$N$69,13,0)</f>
        <v>922490937.81999993</v>
      </c>
      <c r="N22" s="32">
        <f t="shared" si="1"/>
        <v>3.8971901721012059E-2</v>
      </c>
    </row>
    <row r="23" spans="1:15" x14ac:dyDescent="0.25">
      <c r="A23" s="11">
        <f t="shared" si="2"/>
        <v>8</v>
      </c>
      <c r="B23" s="12" t="s">
        <v>8</v>
      </c>
      <c r="C23" s="31" t="s">
        <v>83</v>
      </c>
      <c r="D23" s="13" t="s">
        <v>2</v>
      </c>
      <c r="E23" s="14" t="s">
        <v>2</v>
      </c>
      <c r="F23" s="14"/>
      <c r="G23" s="15">
        <f>VLOOKUP(B23,[1]Brokers!$B$9:$H$69,7,0)</f>
        <v>110059727.99000001</v>
      </c>
      <c r="H23" s="15">
        <f>VLOOKUP(B23,[2]Brokers!$B$9:$W$69,20,0)</f>
        <v>0</v>
      </c>
      <c r="I23" s="15">
        <f>VLOOKUP(B23,[3]Brokers!$B$9:$R$69,17,0)</f>
        <v>0</v>
      </c>
      <c r="J23" s="15">
        <f>VLOOKUP(B23,[3]Brokers!$B$9:$M$69,12,0)</f>
        <v>0</v>
      </c>
      <c r="K23" s="15">
        <v>0</v>
      </c>
      <c r="L23" s="15">
        <f t="shared" si="0"/>
        <v>110059727.99000001</v>
      </c>
      <c r="M23" s="30">
        <f>VLOOKUP(B23,[4]Sheet1!$B$16:$N$69,13,0)</f>
        <v>694279851.81999993</v>
      </c>
      <c r="N23" s="32">
        <f t="shared" si="1"/>
        <v>2.9330809705241139E-2</v>
      </c>
    </row>
    <row r="24" spans="1:15" x14ac:dyDescent="0.25">
      <c r="A24" s="11">
        <f t="shared" si="2"/>
        <v>9</v>
      </c>
      <c r="B24" s="12" t="s">
        <v>6</v>
      </c>
      <c r="C24" s="31" t="s">
        <v>81</v>
      </c>
      <c r="D24" s="13" t="s">
        <v>2</v>
      </c>
      <c r="E24" s="14" t="s">
        <v>2</v>
      </c>
      <c r="F24" s="14" t="s">
        <v>2</v>
      </c>
      <c r="G24" s="15">
        <f>VLOOKUP(B24,[1]Brokers!$B$9:$H$69,7,0)</f>
        <v>43766251.049999997</v>
      </c>
      <c r="H24" s="15">
        <f>VLOOKUP(B24,[2]Brokers!$B$9:$W$69,20,0)</f>
        <v>0</v>
      </c>
      <c r="I24" s="15">
        <f>VLOOKUP(B24,[3]Brokers!$B$9:$R$69,17,0)</f>
        <v>0</v>
      </c>
      <c r="J24" s="15">
        <f>VLOOKUP(B24,[3]Brokers!$B$9:$M$69,12,0)</f>
        <v>0</v>
      </c>
      <c r="K24" s="15">
        <v>0</v>
      </c>
      <c r="L24" s="15">
        <f t="shared" si="0"/>
        <v>43766251.049999997</v>
      </c>
      <c r="M24" s="30">
        <f>VLOOKUP(B24,[4]Sheet1!$B$16:$N$69,13,0)</f>
        <v>659417417.37</v>
      </c>
      <c r="N24" s="32">
        <f t="shared" si="1"/>
        <v>2.7857998088954315E-2</v>
      </c>
      <c r="O24" s="1"/>
    </row>
    <row r="25" spans="1:15" x14ac:dyDescent="0.25">
      <c r="A25" s="11">
        <f t="shared" si="2"/>
        <v>10</v>
      </c>
      <c r="B25" s="12" t="s">
        <v>39</v>
      </c>
      <c r="C25" s="31" t="s">
        <v>116</v>
      </c>
      <c r="D25" s="13" t="s">
        <v>2</v>
      </c>
      <c r="E25" s="14"/>
      <c r="F25" s="14"/>
      <c r="G25" s="15">
        <f>VLOOKUP(B25,[1]Brokers!$B$9:$H$69,7,0)</f>
        <v>488154138</v>
      </c>
      <c r="H25" s="15">
        <f>VLOOKUP(B25,[2]Brokers!$B$9:$W$69,20,0)</f>
        <v>0</v>
      </c>
      <c r="I25" s="15">
        <f>VLOOKUP(B25,[3]Brokers!$B$9:$R$69,17,0)</f>
        <v>0</v>
      </c>
      <c r="J25" s="15">
        <f>VLOOKUP(B25,[3]Brokers!$B$9:$M$69,12,0)</f>
        <v>0</v>
      </c>
      <c r="K25" s="15">
        <v>0</v>
      </c>
      <c r="L25" s="15">
        <f t="shared" si="0"/>
        <v>488154138</v>
      </c>
      <c r="M25" s="30">
        <f>VLOOKUP(B25,[4]Sheet1!$B$16:$N$69,13,0)</f>
        <v>490600405</v>
      </c>
      <c r="N25" s="32">
        <f t="shared" si="1"/>
        <v>2.0726090614105755E-2</v>
      </c>
    </row>
    <row r="26" spans="1:15" x14ac:dyDescent="0.25">
      <c r="A26" s="11">
        <f t="shared" si="2"/>
        <v>11</v>
      </c>
      <c r="B26" s="12" t="s">
        <v>16</v>
      </c>
      <c r="C26" s="31" t="s">
        <v>84</v>
      </c>
      <c r="D26" s="13" t="s">
        <v>2</v>
      </c>
      <c r="E26" s="14" t="s">
        <v>2</v>
      </c>
      <c r="F26" s="14"/>
      <c r="G26" s="15">
        <f>VLOOKUP(B26,[1]Brokers!$B$9:$H$69,7,0)</f>
        <v>66402231.210000008</v>
      </c>
      <c r="H26" s="15">
        <f>VLOOKUP(B26,[2]Brokers!$B$9:$W$69,20,0)</f>
        <v>0</v>
      </c>
      <c r="I26" s="15">
        <f>VLOOKUP(B26,[3]Brokers!$B$9:$R$69,17,0)</f>
        <v>0</v>
      </c>
      <c r="J26" s="15">
        <f>VLOOKUP(B26,[3]Brokers!$B$9:$M$69,12,0)</f>
        <v>0</v>
      </c>
      <c r="K26" s="15">
        <v>0</v>
      </c>
      <c r="L26" s="15">
        <f t="shared" si="0"/>
        <v>66402231.210000008</v>
      </c>
      <c r="M26" s="30">
        <f>VLOOKUP(B26,[4]Sheet1!$B$16:$N$69,13,0)</f>
        <v>315964004.97000003</v>
      </c>
      <c r="N26" s="32">
        <f t="shared" si="1"/>
        <v>1.334833508301727E-2</v>
      </c>
    </row>
    <row r="27" spans="1:15" x14ac:dyDescent="0.25">
      <c r="A27" s="11">
        <f t="shared" si="2"/>
        <v>12</v>
      </c>
      <c r="B27" s="12" t="s">
        <v>3</v>
      </c>
      <c r="C27" s="31" t="s">
        <v>85</v>
      </c>
      <c r="D27" s="13" t="s">
        <v>2</v>
      </c>
      <c r="E27" s="14"/>
      <c r="F27" s="14" t="s">
        <v>2</v>
      </c>
      <c r="G27" s="15">
        <f>VLOOKUP(B27,[1]Brokers!$B$9:$H$69,7,0)</f>
        <v>41821229.789999999</v>
      </c>
      <c r="H27" s="15">
        <f>VLOOKUP(B27,[2]Brokers!$B$9:$W$69,20,0)</f>
        <v>0</v>
      </c>
      <c r="I27" s="15">
        <f>VLOOKUP(B27,[3]Brokers!$B$9:$R$69,17,0)</f>
        <v>0</v>
      </c>
      <c r="J27" s="15">
        <f>VLOOKUP(B27,[3]Brokers!$B$9:$M$69,12,0)</f>
        <v>0</v>
      </c>
      <c r="K27" s="15">
        <v>0</v>
      </c>
      <c r="L27" s="15">
        <f t="shared" si="0"/>
        <v>41821229.789999999</v>
      </c>
      <c r="M27" s="30">
        <f>VLOOKUP(B27,[4]Sheet1!$B$16:$N$69,13,0)</f>
        <v>262615788.63</v>
      </c>
      <c r="N27" s="32">
        <f t="shared" si="1"/>
        <v>1.1094566120140531E-2</v>
      </c>
    </row>
    <row r="28" spans="1:15" x14ac:dyDescent="0.25">
      <c r="A28" s="11">
        <f t="shared" si="2"/>
        <v>13</v>
      </c>
      <c r="B28" s="12" t="s">
        <v>35</v>
      </c>
      <c r="C28" s="31" t="s">
        <v>88</v>
      </c>
      <c r="D28" s="13" t="s">
        <v>2</v>
      </c>
      <c r="E28" s="14"/>
      <c r="F28" s="14"/>
      <c r="G28" s="15">
        <f>VLOOKUP(B28,[1]Brokers!$B$9:$H$69,7,0)</f>
        <v>47702046.489999995</v>
      </c>
      <c r="H28" s="15">
        <f>VLOOKUP(B28,[2]Brokers!$B$9:$W$69,20,0)</f>
        <v>0</v>
      </c>
      <c r="I28" s="15">
        <f>VLOOKUP(B28,[3]Brokers!$B$9:$R$69,17,0)</f>
        <v>0</v>
      </c>
      <c r="J28" s="15">
        <f>VLOOKUP(B28,[3]Brokers!$B$9:$M$69,12,0)</f>
        <v>0</v>
      </c>
      <c r="K28" s="15">
        <v>0</v>
      </c>
      <c r="L28" s="15">
        <f t="shared" si="0"/>
        <v>47702046.489999995</v>
      </c>
      <c r="M28" s="30">
        <f>VLOOKUP(B28,[4]Sheet1!$B$16:$N$69,13,0)</f>
        <v>259876033.69999999</v>
      </c>
      <c r="N28" s="32">
        <f t="shared" si="1"/>
        <v>1.0978821395185355E-2</v>
      </c>
    </row>
    <row r="29" spans="1:15" x14ac:dyDescent="0.25">
      <c r="A29" s="11">
        <f t="shared" si="2"/>
        <v>14</v>
      </c>
      <c r="B29" s="12" t="s">
        <v>45</v>
      </c>
      <c r="C29" s="31" t="s">
        <v>119</v>
      </c>
      <c r="D29" s="13" t="s">
        <v>2</v>
      </c>
      <c r="E29" s="14" t="s">
        <v>2</v>
      </c>
      <c r="F29" s="14" t="s">
        <v>2</v>
      </c>
      <c r="G29" s="15">
        <f>VLOOKUP(B29,[1]Brokers!$B$9:$H$69,7,0)</f>
        <v>13019825</v>
      </c>
      <c r="H29" s="15">
        <f>VLOOKUP(B29,[2]Brokers!$B$9:$W$69,20,0)</f>
        <v>0</v>
      </c>
      <c r="I29" s="15">
        <f>VLOOKUP(B29,[5]Brokers!$B$9:$R$69,17,0)</f>
        <v>0</v>
      </c>
      <c r="J29" s="15">
        <f>VLOOKUP(B29,[6]Brokers!$B$9:$M$69,12,0)</f>
        <v>0</v>
      </c>
      <c r="K29" s="15">
        <v>0</v>
      </c>
      <c r="L29" s="15">
        <f t="shared" si="0"/>
        <v>13019825</v>
      </c>
      <c r="M29" s="30">
        <f>VLOOKUP(B29,[4]Sheet1!$B$16:$N$69,13,0)</f>
        <v>177635958.42000002</v>
      </c>
      <c r="N29" s="32">
        <f t="shared" si="1"/>
        <v>7.5044760114628163E-3</v>
      </c>
    </row>
    <row r="30" spans="1:15" x14ac:dyDescent="0.25">
      <c r="A30" s="11">
        <f t="shared" si="2"/>
        <v>15</v>
      </c>
      <c r="B30" s="12" t="s">
        <v>21</v>
      </c>
      <c r="C30" s="31" t="s">
        <v>86</v>
      </c>
      <c r="D30" s="13" t="s">
        <v>2</v>
      </c>
      <c r="E30" s="14"/>
      <c r="F30" s="14"/>
      <c r="G30" s="15">
        <f>VLOOKUP(B30,[1]Brokers!$B$9:$H$69,7,0)</f>
        <v>2713752.27</v>
      </c>
      <c r="H30" s="15">
        <f>VLOOKUP(B30,[2]Brokers!$B$9:$W$69,20,0)</f>
        <v>0</v>
      </c>
      <c r="I30" s="15">
        <f>VLOOKUP(B30,[3]Brokers!$B$9:$R$69,17,0)</f>
        <v>0</v>
      </c>
      <c r="J30" s="15">
        <f>VLOOKUP(B30,[3]Brokers!$B$9:$M$69,12,0)</f>
        <v>0</v>
      </c>
      <c r="K30" s="15">
        <v>0</v>
      </c>
      <c r="L30" s="15">
        <f t="shared" si="0"/>
        <v>2713752.27</v>
      </c>
      <c r="M30" s="30">
        <f>VLOOKUP(B30,[4]Sheet1!$B$16:$N$69,13,0)</f>
        <v>140240888.47</v>
      </c>
      <c r="N30" s="32">
        <f t="shared" si="1"/>
        <v>5.9246697161448912E-3</v>
      </c>
    </row>
    <row r="31" spans="1:15" x14ac:dyDescent="0.25">
      <c r="A31" s="11">
        <f t="shared" si="2"/>
        <v>16</v>
      </c>
      <c r="B31" s="12" t="s">
        <v>11</v>
      </c>
      <c r="C31" s="31" t="s">
        <v>89</v>
      </c>
      <c r="D31" s="13" t="s">
        <v>2</v>
      </c>
      <c r="E31" s="14" t="s">
        <v>2</v>
      </c>
      <c r="F31" s="14"/>
      <c r="G31" s="15">
        <f>VLOOKUP(B31,[1]Brokers!$B$9:$H$69,7,0)</f>
        <v>23928860.350000001</v>
      </c>
      <c r="H31" s="15">
        <f>VLOOKUP(B31,[2]Brokers!$B$9:$W$69,20,0)</f>
        <v>0</v>
      </c>
      <c r="I31" s="15">
        <f>VLOOKUP(B31,[3]Brokers!$B$9:$R$69,17,0)</f>
        <v>0</v>
      </c>
      <c r="J31" s="15">
        <f>VLOOKUP(B31,[3]Brokers!$B$9:$M$69,12,0)</f>
        <v>0</v>
      </c>
      <c r="K31" s="15">
        <v>0</v>
      </c>
      <c r="L31" s="15">
        <f t="shared" si="0"/>
        <v>23928860.350000001</v>
      </c>
      <c r="M31" s="30">
        <f>VLOOKUP(B31,[4]Sheet1!$B$16:$N$69,13,0)</f>
        <v>138312885.60999998</v>
      </c>
      <c r="N31" s="32">
        <f t="shared" si="1"/>
        <v>5.8432185767382386E-3</v>
      </c>
    </row>
    <row r="32" spans="1:15" x14ac:dyDescent="0.25">
      <c r="A32" s="11">
        <f t="shared" si="2"/>
        <v>17</v>
      </c>
      <c r="B32" s="12" t="s">
        <v>25</v>
      </c>
      <c r="C32" s="31" t="s">
        <v>90</v>
      </c>
      <c r="D32" s="13" t="s">
        <v>2</v>
      </c>
      <c r="E32" s="14"/>
      <c r="F32" s="14"/>
      <c r="G32" s="15">
        <f>VLOOKUP(B32,[1]Brokers!$B$9:$H$69,7,0)</f>
        <v>41884248</v>
      </c>
      <c r="H32" s="15">
        <f>VLOOKUP(B32,[2]Brokers!$B$9:$W$69,20,0)</f>
        <v>0</v>
      </c>
      <c r="I32" s="15">
        <f>VLOOKUP(B32,[3]Brokers!$B$9:$R$69,17,0)</f>
        <v>0</v>
      </c>
      <c r="J32" s="15">
        <f>VLOOKUP(B32,[3]Brokers!$B$9:$M$69,12,0)</f>
        <v>0</v>
      </c>
      <c r="K32" s="15">
        <v>0</v>
      </c>
      <c r="L32" s="15">
        <f t="shared" si="0"/>
        <v>41884248</v>
      </c>
      <c r="M32" s="30">
        <f>VLOOKUP(B32,[4]Sheet1!$B$16:$N$69,13,0)</f>
        <v>129343746.80000001</v>
      </c>
      <c r="N32" s="32">
        <f t="shared" si="1"/>
        <v>5.4643049398720965E-3</v>
      </c>
      <c r="O32" s="1"/>
    </row>
    <row r="33" spans="1:15" x14ac:dyDescent="0.25">
      <c r="A33" s="11">
        <f t="shared" si="2"/>
        <v>18</v>
      </c>
      <c r="B33" s="12" t="s">
        <v>69</v>
      </c>
      <c r="C33" s="31" t="s">
        <v>97</v>
      </c>
      <c r="D33" s="13" t="s">
        <v>2</v>
      </c>
      <c r="E33" s="14"/>
      <c r="F33" s="14"/>
      <c r="G33" s="15">
        <f>VLOOKUP(B33,[1]Brokers!$B$9:$H$69,7,0)</f>
        <v>50775748.280000001</v>
      </c>
      <c r="H33" s="15">
        <f>VLOOKUP(B33,[2]Brokers!$B$9:$W$69,20,0)</f>
        <v>0</v>
      </c>
      <c r="I33" s="15">
        <f>VLOOKUP(B33,[3]Brokers!$B$9:$R$69,17,0)</f>
        <v>0</v>
      </c>
      <c r="J33" s="15">
        <f>VLOOKUP(B33,[3]Brokers!$B$9:$M$69,12,0)</f>
        <v>0</v>
      </c>
      <c r="K33" s="15">
        <v>0</v>
      </c>
      <c r="L33" s="15">
        <f t="shared" si="0"/>
        <v>50775748.280000001</v>
      </c>
      <c r="M33" s="30">
        <f>VLOOKUP(B33,[4]Sheet1!$B$16:$N$69,13,0)</f>
        <v>122246739.3</v>
      </c>
      <c r="N33" s="32">
        <f t="shared" si="1"/>
        <v>5.1644820717397554E-3</v>
      </c>
      <c r="O33" s="1"/>
    </row>
    <row r="34" spans="1:15" x14ac:dyDescent="0.25">
      <c r="A34" s="11">
        <f t="shared" si="2"/>
        <v>19</v>
      </c>
      <c r="B34" s="12" t="s">
        <v>24</v>
      </c>
      <c r="C34" s="31" t="s">
        <v>93</v>
      </c>
      <c r="D34" s="13" t="s">
        <v>2</v>
      </c>
      <c r="E34" s="14" t="s">
        <v>2</v>
      </c>
      <c r="F34" s="14" t="s">
        <v>2</v>
      </c>
      <c r="G34" s="15">
        <f>VLOOKUP(B34,[1]Brokers!$B$9:$H$69,7,0)</f>
        <v>41531113.32</v>
      </c>
      <c r="H34" s="15">
        <f>VLOOKUP(B34,[2]Brokers!$B$9:$W$69,20,0)</f>
        <v>0</v>
      </c>
      <c r="I34" s="15">
        <f>VLOOKUP(B34,[3]Brokers!$B$9:$R$69,17,0)</f>
        <v>0</v>
      </c>
      <c r="J34" s="15">
        <f>VLOOKUP(B34,[3]Brokers!$B$9:$M$69,12,0)</f>
        <v>0</v>
      </c>
      <c r="K34" s="15">
        <v>0</v>
      </c>
      <c r="L34" s="15">
        <f t="shared" si="0"/>
        <v>41531113.32</v>
      </c>
      <c r="M34" s="30">
        <f>VLOOKUP(B34,[4]Sheet1!$B$16:$N$69,13,0)</f>
        <v>115739841.17000002</v>
      </c>
      <c r="N34" s="32">
        <f t="shared" si="1"/>
        <v>4.8895891876640993E-3</v>
      </c>
      <c r="O34" s="1"/>
    </row>
    <row r="35" spans="1:15" x14ac:dyDescent="0.25">
      <c r="A35" s="11">
        <f t="shared" si="2"/>
        <v>20</v>
      </c>
      <c r="B35" s="12" t="s">
        <v>30</v>
      </c>
      <c r="C35" s="31" t="s">
        <v>104</v>
      </c>
      <c r="D35" s="13" t="s">
        <v>2</v>
      </c>
      <c r="E35" s="14"/>
      <c r="F35" s="14"/>
      <c r="G35" s="15">
        <f>VLOOKUP(B35,[1]Brokers!$B$9:$H$69,7,0)</f>
        <v>3031665</v>
      </c>
      <c r="H35" s="15">
        <f>VLOOKUP(B35,[2]Brokers!$B$9:$W$69,20,0)</f>
        <v>0</v>
      </c>
      <c r="I35" s="15">
        <f>VLOOKUP(B35,[3]Brokers!$B$9:$R$69,17,0)</f>
        <v>0</v>
      </c>
      <c r="J35" s="15">
        <f>VLOOKUP(B35,[3]Brokers!$B$9:$M$69,12,0)</f>
        <v>0</v>
      </c>
      <c r="K35" s="15">
        <v>0</v>
      </c>
      <c r="L35" s="15">
        <f t="shared" si="0"/>
        <v>3031665</v>
      </c>
      <c r="M35" s="30">
        <f>VLOOKUP(B35,[4]Sheet1!$B$16:$N$69,13,0)</f>
        <v>115224339.63</v>
      </c>
      <c r="N35" s="32">
        <f t="shared" si="1"/>
        <v>4.8678111142649314E-3</v>
      </c>
      <c r="O35" s="1"/>
    </row>
    <row r="36" spans="1:15" x14ac:dyDescent="0.25">
      <c r="A36" s="11">
        <f t="shared" si="2"/>
        <v>21</v>
      </c>
      <c r="B36" s="12" t="s">
        <v>19</v>
      </c>
      <c r="C36" s="31" t="s">
        <v>91</v>
      </c>
      <c r="D36" s="13" t="s">
        <v>2</v>
      </c>
      <c r="E36" s="14"/>
      <c r="F36" s="14"/>
      <c r="G36" s="15">
        <f>VLOOKUP(B36,[1]Brokers!$B$9:$H$69,7,0)</f>
        <v>8111469.0499999998</v>
      </c>
      <c r="H36" s="15">
        <f>VLOOKUP(B36,[2]Brokers!$B$9:$W$69,20,0)</f>
        <v>0</v>
      </c>
      <c r="I36" s="15">
        <f>VLOOKUP(B36,[3]Brokers!$B$9:$R$69,17,0)</f>
        <v>0</v>
      </c>
      <c r="J36" s="15">
        <f>VLOOKUP(B36,[3]Brokers!$B$9:$M$69,12,0)</f>
        <v>0</v>
      </c>
      <c r="K36" s="15">
        <v>0</v>
      </c>
      <c r="L36" s="15">
        <f t="shared" si="0"/>
        <v>8111469.0499999998</v>
      </c>
      <c r="M36" s="30">
        <f>VLOOKUP(B36,[4]Sheet1!$B$16:$N$69,13,0)</f>
        <v>114772218.8</v>
      </c>
      <c r="N36" s="32">
        <f t="shared" si="1"/>
        <v>4.8487106463574398E-3</v>
      </c>
      <c r="O36" s="1"/>
    </row>
    <row r="37" spans="1:15" x14ac:dyDescent="0.25">
      <c r="A37" s="11">
        <f t="shared" si="2"/>
        <v>22</v>
      </c>
      <c r="B37" s="12" t="s">
        <v>36</v>
      </c>
      <c r="C37" s="31" t="s">
        <v>103</v>
      </c>
      <c r="D37" s="13" t="s">
        <v>2</v>
      </c>
      <c r="E37" s="14"/>
      <c r="F37" s="14"/>
      <c r="G37" s="15">
        <f>VLOOKUP(B37,[1]Brokers!$B$9:$H$69,7,0)</f>
        <v>0</v>
      </c>
      <c r="H37" s="15">
        <f>VLOOKUP(B37,[2]Brokers!$B$9:$W$69,20,0)</f>
        <v>0</v>
      </c>
      <c r="I37" s="15">
        <f>VLOOKUP(B37,[3]Brokers!$B$9:$R$69,17,0)</f>
        <v>0</v>
      </c>
      <c r="J37" s="15">
        <f>VLOOKUP(B37,[3]Brokers!$B$9:$M$69,12,0)</f>
        <v>0</v>
      </c>
      <c r="K37" s="15">
        <v>0</v>
      </c>
      <c r="L37" s="15">
        <f t="shared" si="0"/>
        <v>0</v>
      </c>
      <c r="M37" s="30">
        <f>VLOOKUP(B37,[4]Sheet1!$B$16:$N$69,13,0)</f>
        <v>111565455.56</v>
      </c>
      <c r="N37" s="32">
        <f t="shared" si="1"/>
        <v>4.7132365113733421E-3</v>
      </c>
      <c r="O37" s="1"/>
    </row>
    <row r="38" spans="1:15" x14ac:dyDescent="0.25">
      <c r="A38" s="11">
        <f t="shared" si="2"/>
        <v>23</v>
      </c>
      <c r="B38" s="12" t="s">
        <v>13</v>
      </c>
      <c r="C38" s="31" t="s">
        <v>98</v>
      </c>
      <c r="D38" s="13" t="s">
        <v>2</v>
      </c>
      <c r="E38" s="14"/>
      <c r="F38" s="14"/>
      <c r="G38" s="15">
        <f>VLOOKUP(B38,[1]Brokers!$B$9:$H$69,7,0)</f>
        <v>12663387.059999999</v>
      </c>
      <c r="H38" s="15">
        <f>VLOOKUP(B38,[2]Brokers!$B$9:$W$69,20,0)</f>
        <v>0</v>
      </c>
      <c r="I38" s="15">
        <f>VLOOKUP(B38,[3]Brokers!$B$9:$R$69,17,0)</f>
        <v>0</v>
      </c>
      <c r="J38" s="15">
        <f>VLOOKUP(B38,[3]Brokers!$B$9:$M$69,12,0)</f>
        <v>0</v>
      </c>
      <c r="K38" s="15">
        <v>0</v>
      </c>
      <c r="L38" s="15">
        <f t="shared" si="0"/>
        <v>12663387.059999999</v>
      </c>
      <c r="M38" s="30">
        <f>VLOOKUP(B38,[4]Sheet1!$B$16:$N$69,13,0)</f>
        <v>111213915.74000001</v>
      </c>
      <c r="N38" s="32">
        <f t="shared" si="1"/>
        <v>4.698385226927732E-3</v>
      </c>
      <c r="O38" s="1"/>
    </row>
    <row r="39" spans="1:15" x14ac:dyDescent="0.25">
      <c r="A39" s="11">
        <f t="shared" si="2"/>
        <v>24</v>
      </c>
      <c r="B39" s="12" t="s">
        <v>17</v>
      </c>
      <c r="C39" s="31" t="s">
        <v>94</v>
      </c>
      <c r="D39" s="13" t="s">
        <v>2</v>
      </c>
      <c r="E39" s="14" t="s">
        <v>2</v>
      </c>
      <c r="F39" s="14"/>
      <c r="G39" s="15">
        <f>VLOOKUP(B39,[1]Brokers!$B$9:$H$69,7,0)</f>
        <v>16831615</v>
      </c>
      <c r="H39" s="15">
        <f>VLOOKUP(B39,[2]Brokers!$B$9:$W$69,20,0)</f>
        <v>0</v>
      </c>
      <c r="I39" s="15">
        <f>VLOOKUP(B39,[3]Brokers!$B$9:$R$69,17,0)</f>
        <v>0</v>
      </c>
      <c r="J39" s="15">
        <f>VLOOKUP(B39,[3]Brokers!$B$9:$M$69,12,0)</f>
        <v>0</v>
      </c>
      <c r="K39" s="15">
        <v>0</v>
      </c>
      <c r="L39" s="15">
        <f t="shared" si="0"/>
        <v>16831615</v>
      </c>
      <c r="M39" s="30">
        <f>VLOOKUP(B39,[4]Sheet1!$B$16:$N$69,13,0)</f>
        <v>84580422.230000004</v>
      </c>
      <c r="N39" s="32">
        <f t="shared" si="1"/>
        <v>3.5732165678059413E-3</v>
      </c>
      <c r="O39" s="1"/>
    </row>
    <row r="40" spans="1:15" x14ac:dyDescent="0.25">
      <c r="A40" s="11">
        <f t="shared" si="2"/>
        <v>25</v>
      </c>
      <c r="B40" s="12" t="s">
        <v>18</v>
      </c>
      <c r="C40" s="31" t="s">
        <v>96</v>
      </c>
      <c r="D40" s="13" t="s">
        <v>2</v>
      </c>
      <c r="E40" s="14"/>
      <c r="F40" s="14"/>
      <c r="G40" s="15">
        <f>VLOOKUP(B40,[1]Brokers!$B$9:$H$69,7,0)</f>
        <v>1709434</v>
      </c>
      <c r="H40" s="15">
        <f>VLOOKUP(B40,[2]Brokers!$B$9:$W$69,20,0)</f>
        <v>0</v>
      </c>
      <c r="I40" s="15">
        <f>VLOOKUP(B40,[3]Brokers!$B$9:$R$69,17,0)</f>
        <v>0</v>
      </c>
      <c r="J40" s="15">
        <f>VLOOKUP(B40,[3]Brokers!$B$9:$M$69,12,0)</f>
        <v>0</v>
      </c>
      <c r="K40" s="15">
        <v>0</v>
      </c>
      <c r="L40" s="15">
        <f t="shared" si="0"/>
        <v>1709434</v>
      </c>
      <c r="M40" s="30">
        <f>VLOOKUP(B40,[4]Sheet1!$B$16:$N$69,13,0)</f>
        <v>68640341.599999994</v>
      </c>
      <c r="N40" s="32">
        <f t="shared" si="1"/>
        <v>2.8998058812951298E-3</v>
      </c>
      <c r="O40" s="1"/>
    </row>
    <row r="41" spans="1:15" x14ac:dyDescent="0.25">
      <c r="A41" s="11">
        <f t="shared" si="2"/>
        <v>26</v>
      </c>
      <c r="B41" s="12" t="s">
        <v>41</v>
      </c>
      <c r="C41" s="31" t="s">
        <v>109</v>
      </c>
      <c r="D41" s="13" t="s">
        <v>2</v>
      </c>
      <c r="E41" s="14"/>
      <c r="F41" s="14"/>
      <c r="G41" s="15">
        <f>VLOOKUP(B41,[1]Brokers!$B$9:$H$69,7,0)</f>
        <v>13115620</v>
      </c>
      <c r="H41" s="15">
        <f>VLOOKUP(B41,[2]Brokers!$B$9:$W$69,20,0)</f>
        <v>0</v>
      </c>
      <c r="I41" s="15">
        <f>VLOOKUP(B41,[3]Brokers!$B$9:$R$69,17,0)</f>
        <v>0</v>
      </c>
      <c r="J41" s="15">
        <f>VLOOKUP(B41,[3]Brokers!$B$9:$M$69,12,0)</f>
        <v>0</v>
      </c>
      <c r="K41" s="15">
        <v>0</v>
      </c>
      <c r="L41" s="15">
        <f t="shared" si="0"/>
        <v>13115620</v>
      </c>
      <c r="M41" s="30">
        <f>VLOOKUP(B41,[4]Sheet1!$B$16:$N$69,13,0)</f>
        <v>58400071</v>
      </c>
      <c r="N41" s="32">
        <f t="shared" si="1"/>
        <v>2.4671915291554023E-3</v>
      </c>
      <c r="O41" s="1"/>
    </row>
    <row r="42" spans="1:15" x14ac:dyDescent="0.25">
      <c r="A42" s="11">
        <f t="shared" si="2"/>
        <v>27</v>
      </c>
      <c r="B42" s="12" t="s">
        <v>33</v>
      </c>
      <c r="C42" s="31" t="s">
        <v>92</v>
      </c>
      <c r="D42" s="13" t="s">
        <v>2</v>
      </c>
      <c r="E42" s="14"/>
      <c r="F42" s="14"/>
      <c r="G42" s="15">
        <f>VLOOKUP(B42,[1]Brokers!$B$9:$H$69,7,0)</f>
        <v>0</v>
      </c>
      <c r="H42" s="15">
        <f>VLOOKUP(B42,[2]Brokers!$B$9:$W$69,20,0)</f>
        <v>0</v>
      </c>
      <c r="I42" s="15">
        <f>VLOOKUP(B42,[5]Brokers!$B$9:$R$69,17,0)</f>
        <v>0</v>
      </c>
      <c r="J42" s="15">
        <f>VLOOKUP(B42,[6]Brokers!$B$9:$M$69,12,0)</f>
        <v>0</v>
      </c>
      <c r="K42" s="15">
        <v>0</v>
      </c>
      <c r="L42" s="15">
        <f t="shared" si="0"/>
        <v>0</v>
      </c>
      <c r="M42" s="30">
        <f>VLOOKUP(B42,[4]Sheet1!$B$16:$N$69,13,0)</f>
        <v>52295725.439999998</v>
      </c>
      <c r="N42" s="32">
        <f t="shared" si="1"/>
        <v>2.209305033492248E-3</v>
      </c>
      <c r="O42" s="1"/>
    </row>
    <row r="43" spans="1:15" x14ac:dyDescent="0.25">
      <c r="A43" s="11">
        <f t="shared" si="2"/>
        <v>28</v>
      </c>
      <c r="B43" s="12" t="s">
        <v>43</v>
      </c>
      <c r="C43" s="31" t="s">
        <v>99</v>
      </c>
      <c r="D43" s="13" t="s">
        <v>2</v>
      </c>
      <c r="E43" s="14" t="s">
        <v>2</v>
      </c>
      <c r="F43" s="14" t="s">
        <v>2</v>
      </c>
      <c r="G43" s="15">
        <f>VLOOKUP(B43,[1]Brokers!$B$9:$H$69,7,0)</f>
        <v>20995493.469999999</v>
      </c>
      <c r="H43" s="15">
        <f>VLOOKUP(B43,[2]Brokers!$B$9:$W$69,20,0)</f>
        <v>0</v>
      </c>
      <c r="I43" s="15">
        <f>VLOOKUP(B43,[3]Brokers!$B$9:$R$69,17,0)</f>
        <v>0</v>
      </c>
      <c r="J43" s="15">
        <f>VLOOKUP(B43,[3]Brokers!$B$9:$M$69,12,0)</f>
        <v>0</v>
      </c>
      <c r="K43" s="15">
        <v>0</v>
      </c>
      <c r="L43" s="15">
        <f t="shared" si="0"/>
        <v>20995493.469999999</v>
      </c>
      <c r="M43" s="30">
        <f>VLOOKUP(B43,[4]Sheet1!$B$16:$N$69,13,0)</f>
        <v>50591640.5</v>
      </c>
      <c r="N43" s="32">
        <f t="shared" si="1"/>
        <v>2.1373136153837102E-3</v>
      </c>
      <c r="O43" s="1"/>
    </row>
    <row r="44" spans="1:15" x14ac:dyDescent="0.25">
      <c r="A44" s="11">
        <f t="shared" si="2"/>
        <v>29</v>
      </c>
      <c r="B44" s="12" t="s">
        <v>34</v>
      </c>
      <c r="C44" s="31" t="s">
        <v>111</v>
      </c>
      <c r="D44" s="13" t="s">
        <v>2</v>
      </c>
      <c r="E44" s="14"/>
      <c r="F44" s="14"/>
      <c r="G44" s="15">
        <f>VLOOKUP(B44,[1]Brokers!$B$9:$H$69,7,0)</f>
        <v>2258293</v>
      </c>
      <c r="H44" s="15">
        <f>VLOOKUP(B44,[2]Brokers!$B$9:$W$69,20,0)</f>
        <v>0</v>
      </c>
      <c r="I44" s="15">
        <f>VLOOKUP(B44,[3]Brokers!$B$9:$R$69,17,0)</f>
        <v>0</v>
      </c>
      <c r="J44" s="15">
        <f>VLOOKUP(B44,[3]Brokers!$B$9:$M$69,12,0)</f>
        <v>0</v>
      </c>
      <c r="K44" s="15">
        <v>0</v>
      </c>
      <c r="L44" s="15">
        <f t="shared" si="0"/>
        <v>2258293</v>
      </c>
      <c r="M44" s="30">
        <f>VLOOKUP(B44,[4]Sheet1!$B$16:$N$69,13,0)</f>
        <v>46168675.480000004</v>
      </c>
      <c r="N44" s="32">
        <f t="shared" si="1"/>
        <v>1.9504593591432573E-3</v>
      </c>
      <c r="O44" s="1"/>
    </row>
    <row r="45" spans="1:15" x14ac:dyDescent="0.25">
      <c r="A45" s="11">
        <f t="shared" si="2"/>
        <v>30</v>
      </c>
      <c r="B45" s="12" t="s">
        <v>23</v>
      </c>
      <c r="C45" s="31" t="s">
        <v>95</v>
      </c>
      <c r="D45" s="13" t="s">
        <v>2</v>
      </c>
      <c r="E45" s="14"/>
      <c r="F45" s="14"/>
      <c r="G45" s="15">
        <f>VLOOKUP(B45,[1]Brokers!$B$9:$H$69,7,0)</f>
        <v>2483200</v>
      </c>
      <c r="H45" s="15">
        <f>VLOOKUP(B45,[2]Brokers!$B$9:$W$69,20,0)</f>
        <v>0</v>
      </c>
      <c r="I45" s="15">
        <f>VLOOKUP(B45,[3]Brokers!$B$9:$R$69,17,0)</f>
        <v>0</v>
      </c>
      <c r="J45" s="15">
        <f>VLOOKUP(B45,[3]Brokers!$B$9:$M$69,12,0)</f>
        <v>0</v>
      </c>
      <c r="K45" s="15">
        <v>0</v>
      </c>
      <c r="L45" s="15">
        <f t="shared" si="0"/>
        <v>2483200</v>
      </c>
      <c r="M45" s="30">
        <f>VLOOKUP(B45,[4]Sheet1!$B$16:$N$69,13,0)</f>
        <v>45493429.890000001</v>
      </c>
      <c r="N45" s="32">
        <f t="shared" si="1"/>
        <v>1.9219326780755656E-3</v>
      </c>
      <c r="O45" s="1"/>
    </row>
    <row r="46" spans="1:15" x14ac:dyDescent="0.25">
      <c r="A46" s="11">
        <f t="shared" si="2"/>
        <v>31</v>
      </c>
      <c r="B46" s="12" t="s">
        <v>47</v>
      </c>
      <c r="C46" s="31" t="s">
        <v>47</v>
      </c>
      <c r="D46" s="13" t="s">
        <v>2</v>
      </c>
      <c r="E46" s="14"/>
      <c r="F46" s="14"/>
      <c r="G46" s="15">
        <f>VLOOKUP(B46,[1]Brokers!$B$9:$H$69,7,0)</f>
        <v>340200</v>
      </c>
      <c r="H46" s="15">
        <f>VLOOKUP(B46,[2]Brokers!$B$9:$W$69,20,0)</f>
        <v>0</v>
      </c>
      <c r="I46" s="15">
        <f>VLOOKUP(B46,[3]Brokers!$B$9:$R$69,17,0)</f>
        <v>0</v>
      </c>
      <c r="J46" s="15">
        <f>VLOOKUP(B46,[3]Brokers!$B$9:$M$69,12,0)</f>
        <v>0</v>
      </c>
      <c r="K46" s="15">
        <v>0</v>
      </c>
      <c r="L46" s="15">
        <f t="shared" si="0"/>
        <v>340200</v>
      </c>
      <c r="M46" s="30">
        <f>VLOOKUP(B46,[4]Sheet1!$B$16:$N$69,13,0)</f>
        <v>35887482.299999997</v>
      </c>
      <c r="N46" s="32">
        <f t="shared" si="1"/>
        <v>1.5161161761819506E-3</v>
      </c>
      <c r="O46" s="1"/>
    </row>
    <row r="47" spans="1:15" x14ac:dyDescent="0.25">
      <c r="A47" s="11">
        <f t="shared" si="2"/>
        <v>32</v>
      </c>
      <c r="B47" s="12" t="s">
        <v>12</v>
      </c>
      <c r="C47" s="31" t="s">
        <v>12</v>
      </c>
      <c r="D47" s="13" t="s">
        <v>2</v>
      </c>
      <c r="E47" s="14"/>
      <c r="F47" s="14"/>
      <c r="G47" s="15">
        <f>VLOOKUP(B47,[1]Brokers!$B$9:$H$69,7,0)</f>
        <v>0</v>
      </c>
      <c r="H47" s="15">
        <f>VLOOKUP(B47,[2]Brokers!$B$9:$W$69,20,0)</f>
        <v>0</v>
      </c>
      <c r="I47" s="15">
        <f>VLOOKUP(B47,[3]Brokers!$B$9:$R$69,17,0)</f>
        <v>0</v>
      </c>
      <c r="J47" s="15">
        <f>VLOOKUP(B47,[3]Brokers!$B$9:$M$69,12,0)</f>
        <v>0</v>
      </c>
      <c r="K47" s="15">
        <v>0</v>
      </c>
      <c r="L47" s="15">
        <f t="shared" si="0"/>
        <v>0</v>
      </c>
      <c r="M47" s="30">
        <f>VLOOKUP(B47,[4]Sheet1!$B$16:$N$69,13,0)</f>
        <v>24251091</v>
      </c>
      <c r="N47" s="32">
        <f t="shared" si="1"/>
        <v>1.0245207799144081E-3</v>
      </c>
      <c r="O47" s="1"/>
    </row>
    <row r="48" spans="1:15" x14ac:dyDescent="0.25">
      <c r="A48" s="11">
        <f t="shared" si="2"/>
        <v>33</v>
      </c>
      <c r="B48" s="12" t="s">
        <v>70</v>
      </c>
      <c r="C48" s="31" t="s">
        <v>71</v>
      </c>
      <c r="D48" s="13" t="s">
        <v>2</v>
      </c>
      <c r="E48" s="14"/>
      <c r="F48" s="14"/>
      <c r="G48" s="15">
        <f>VLOOKUP(B48,[1]Brokers!$B$9:$H$69,7,0)</f>
        <v>7054123.7000000002</v>
      </c>
      <c r="H48" s="15">
        <f>VLOOKUP(B48,[2]Brokers!$B$9:$W$69,20,0)</f>
        <v>0</v>
      </c>
      <c r="I48" s="15"/>
      <c r="J48" s="15"/>
      <c r="K48" s="15"/>
      <c r="L48" s="15">
        <f t="shared" ref="L48:L79" si="3">K48+J48+I48+H48+G48</f>
        <v>7054123.7000000002</v>
      </c>
      <c r="M48" s="30">
        <f>VLOOKUP(B48,[4]Sheet1!$B$16:$N$69,13,0)</f>
        <v>23510923.559999999</v>
      </c>
      <c r="N48" s="32">
        <f t="shared" ref="N48:N79" si="4">M48/$M$70</f>
        <v>9.9325138577061262E-4</v>
      </c>
    </row>
    <row r="49" spans="1:15" x14ac:dyDescent="0.25">
      <c r="A49" s="11">
        <f t="shared" ref="A49:A69" si="5">+A48+1</f>
        <v>34</v>
      </c>
      <c r="B49" s="12" t="s">
        <v>49</v>
      </c>
      <c r="C49" s="31" t="s">
        <v>106</v>
      </c>
      <c r="D49" s="13" t="s">
        <v>2</v>
      </c>
      <c r="E49" s="14"/>
      <c r="F49" s="14"/>
      <c r="G49" s="15">
        <f>VLOOKUP(B49,[1]Brokers!$B$9:$H$69,7,0)</f>
        <v>3312180.2</v>
      </c>
      <c r="H49" s="15">
        <f>VLOOKUP(B49,[2]Brokers!$B$9:$W$69,20,0)</f>
        <v>0</v>
      </c>
      <c r="I49" s="15">
        <f>VLOOKUP(B49,[3]Brokers!$B$9:$R$69,17,0)</f>
        <v>0</v>
      </c>
      <c r="J49" s="15">
        <f>VLOOKUP(B49,[3]Brokers!$B$9:$M$69,12,0)</f>
        <v>0</v>
      </c>
      <c r="K49" s="15">
        <v>0</v>
      </c>
      <c r="L49" s="15">
        <f t="shared" si="3"/>
        <v>3312180.2</v>
      </c>
      <c r="M49" s="30">
        <f>VLOOKUP(B49,[4]Sheet1!$B$16:$N$69,13,0)</f>
        <v>20257151.359999999</v>
      </c>
      <c r="N49" s="32">
        <f t="shared" si="4"/>
        <v>8.5579129244912791E-4</v>
      </c>
    </row>
    <row r="50" spans="1:15" s="17" customFormat="1" x14ac:dyDescent="0.25">
      <c r="A50" s="11">
        <f t="shared" si="5"/>
        <v>35</v>
      </c>
      <c r="B50" s="12" t="s">
        <v>4</v>
      </c>
      <c r="C50" s="31" t="s">
        <v>101</v>
      </c>
      <c r="D50" s="13" t="s">
        <v>2</v>
      </c>
      <c r="E50" s="14"/>
      <c r="F50" s="14" t="s">
        <v>2</v>
      </c>
      <c r="G50" s="15">
        <f>VLOOKUP(B50,[1]Brokers!$B$9:$H$69,7,0)</f>
        <v>1635095.64</v>
      </c>
      <c r="H50" s="15">
        <f>VLOOKUP(B50,[2]Brokers!$B$9:$W$69,20,0)</f>
        <v>0</v>
      </c>
      <c r="I50" s="15">
        <f>VLOOKUP(B50,[3]Brokers!$B$9:$R$69,17,0)</f>
        <v>0</v>
      </c>
      <c r="J50" s="15">
        <f>VLOOKUP(B50,[3]Brokers!$B$9:$M$69,12,0)</f>
        <v>0</v>
      </c>
      <c r="K50" s="15">
        <v>0</v>
      </c>
      <c r="L50" s="15">
        <f t="shared" si="3"/>
        <v>1635095.64</v>
      </c>
      <c r="M50" s="30">
        <f>VLOOKUP(B50,[4]Sheet1!$B$16:$N$69,13,0)</f>
        <v>19363795.580000002</v>
      </c>
      <c r="N50" s="32">
        <f t="shared" si="4"/>
        <v>8.1805024564564008E-4</v>
      </c>
      <c r="O50" s="16"/>
    </row>
    <row r="51" spans="1:15" x14ac:dyDescent="0.25">
      <c r="A51" s="11">
        <f t="shared" si="5"/>
        <v>36</v>
      </c>
      <c r="B51" s="12" t="s">
        <v>14</v>
      </c>
      <c r="C51" s="31" t="s">
        <v>100</v>
      </c>
      <c r="D51" s="13" t="s">
        <v>2</v>
      </c>
      <c r="E51" s="14" t="s">
        <v>2</v>
      </c>
      <c r="F51" s="14" t="s">
        <v>2</v>
      </c>
      <c r="G51" s="15">
        <f>VLOOKUP(B51,[1]Brokers!$B$9:$H$69,7,0)</f>
        <v>0</v>
      </c>
      <c r="H51" s="15">
        <f>VLOOKUP(B51,[2]Brokers!$B$9:$W$69,20,0)</f>
        <v>0</v>
      </c>
      <c r="I51" s="15">
        <f>VLOOKUP(B51,[3]Brokers!$B$9:$R$69,17,0)</f>
        <v>0</v>
      </c>
      <c r="J51" s="15">
        <f>VLOOKUP(B51,[3]Brokers!$B$9:$M$69,12,0)</f>
        <v>0</v>
      </c>
      <c r="K51" s="15">
        <v>0</v>
      </c>
      <c r="L51" s="15">
        <f t="shared" si="3"/>
        <v>0</v>
      </c>
      <c r="M51" s="30">
        <f>VLOOKUP(B51,[4]Sheet1!$B$16:$N$69,13,0)</f>
        <v>17005027.789999999</v>
      </c>
      <c r="N51" s="32">
        <f t="shared" si="4"/>
        <v>7.1840084777534266E-4</v>
      </c>
    </row>
    <row r="52" spans="1:15" x14ac:dyDescent="0.25">
      <c r="A52" s="11">
        <f t="shared" si="5"/>
        <v>37</v>
      </c>
      <c r="B52" s="12" t="s">
        <v>20</v>
      </c>
      <c r="C52" s="31" t="s">
        <v>108</v>
      </c>
      <c r="D52" s="13" t="s">
        <v>2</v>
      </c>
      <c r="E52" s="14"/>
      <c r="F52" s="14"/>
      <c r="G52" s="15">
        <f>VLOOKUP(B52,[1]Brokers!$B$9:$H$69,7,0)</f>
        <v>0</v>
      </c>
      <c r="H52" s="15">
        <f>VLOOKUP(B52,[2]Brokers!$B$9:$W$69,20,0)</f>
        <v>0</v>
      </c>
      <c r="I52" s="15">
        <f>VLOOKUP(B52,[3]Brokers!$B$9:$R$69,17,0)</f>
        <v>0</v>
      </c>
      <c r="J52" s="15">
        <f>VLOOKUP(B52,[3]Brokers!$B$9:$M$69,12,0)</f>
        <v>0</v>
      </c>
      <c r="K52" s="15"/>
      <c r="L52" s="15">
        <f t="shared" si="3"/>
        <v>0</v>
      </c>
      <c r="M52" s="30">
        <f>VLOOKUP(B52,[4]Sheet1!$B$16:$N$69,13,0)</f>
        <v>16454985</v>
      </c>
      <c r="N52" s="32">
        <f t="shared" si="4"/>
        <v>6.9516353163987085E-4</v>
      </c>
    </row>
    <row r="53" spans="1:15" x14ac:dyDescent="0.25">
      <c r="A53" s="11">
        <f t="shared" si="5"/>
        <v>38</v>
      </c>
      <c r="B53" s="12" t="s">
        <v>22</v>
      </c>
      <c r="C53" s="31" t="s">
        <v>102</v>
      </c>
      <c r="D53" s="13" t="s">
        <v>2</v>
      </c>
      <c r="E53" s="14"/>
      <c r="F53" s="14"/>
      <c r="G53" s="15">
        <f>VLOOKUP(B53,[1]Brokers!$B$9:$H$69,7,0)</f>
        <v>3000</v>
      </c>
      <c r="H53" s="15">
        <f>VLOOKUP(B53,[2]Brokers!$B$9:$W$69,20,0)</f>
        <v>0</v>
      </c>
      <c r="I53" s="15">
        <f>VLOOKUP(B53,[3]Brokers!$B$9:$R$69,17,0)</f>
        <v>0</v>
      </c>
      <c r="J53" s="15">
        <f>VLOOKUP(B53,[3]Brokers!$B$9:$M$69,12,0)</f>
        <v>0</v>
      </c>
      <c r="K53" s="15">
        <v>0</v>
      </c>
      <c r="L53" s="15">
        <f t="shared" si="3"/>
        <v>3000</v>
      </c>
      <c r="M53" s="30">
        <f>VLOOKUP(B53,[4]Sheet1!$B$16:$N$69,13,0)</f>
        <v>15758376.959999999</v>
      </c>
      <c r="N53" s="32">
        <f t="shared" si="4"/>
        <v>6.6573436441455102E-4</v>
      </c>
    </row>
    <row r="54" spans="1:15" x14ac:dyDescent="0.25">
      <c r="A54" s="11">
        <f t="shared" si="5"/>
        <v>39</v>
      </c>
      <c r="B54" s="12" t="s">
        <v>32</v>
      </c>
      <c r="C54" s="31" t="s">
        <v>105</v>
      </c>
      <c r="D54" s="13" t="s">
        <v>2</v>
      </c>
      <c r="E54" s="14"/>
      <c r="F54" s="14"/>
      <c r="G54" s="15">
        <f>VLOOKUP(B54,[1]Brokers!$B$9:$H$69,7,0)</f>
        <v>553940</v>
      </c>
      <c r="H54" s="15">
        <f>VLOOKUP(B54,[2]Brokers!$B$9:$W$69,20,0)</f>
        <v>0</v>
      </c>
      <c r="I54" s="15">
        <f>VLOOKUP(B54,[3]Brokers!$B$9:$R$69,17,0)</f>
        <v>0</v>
      </c>
      <c r="J54" s="15">
        <f>VLOOKUP(B54,[3]Brokers!$B$9:$M$69,12,0)</f>
        <v>0</v>
      </c>
      <c r="K54" s="15">
        <v>0</v>
      </c>
      <c r="L54" s="15">
        <f t="shared" si="3"/>
        <v>553940</v>
      </c>
      <c r="M54" s="30">
        <f>VLOOKUP(B54,[4]Sheet1!$B$16:$N$69,13,0)</f>
        <v>13608627.899999999</v>
      </c>
      <c r="N54" s="32">
        <f t="shared" si="4"/>
        <v>5.7491525101583979E-4</v>
      </c>
    </row>
    <row r="55" spans="1:15" x14ac:dyDescent="0.25">
      <c r="A55" s="11">
        <f t="shared" si="5"/>
        <v>40</v>
      </c>
      <c r="B55" s="12" t="s">
        <v>29</v>
      </c>
      <c r="C55" s="31" t="s">
        <v>107</v>
      </c>
      <c r="D55" s="13" t="s">
        <v>2</v>
      </c>
      <c r="E55" s="14"/>
      <c r="F55" s="14"/>
      <c r="G55" s="15">
        <f>VLOOKUP(B55,[1]Brokers!$B$9:$H$69,7,0)</f>
        <v>1421796.05</v>
      </c>
      <c r="H55" s="15">
        <f>VLOOKUP(B55,[2]Brokers!$B$9:$W$69,20,0)</f>
        <v>0</v>
      </c>
      <c r="I55" s="15">
        <f>VLOOKUP(B55,[3]Brokers!$B$9:$R$69,17,0)</f>
        <v>0</v>
      </c>
      <c r="J55" s="15">
        <f>VLOOKUP(B55,[3]Brokers!$B$9:$M$69,12,0)</f>
        <v>0</v>
      </c>
      <c r="K55" s="15">
        <v>0</v>
      </c>
      <c r="L55" s="15">
        <f t="shared" si="3"/>
        <v>1421796.05</v>
      </c>
      <c r="M55" s="30">
        <f>VLOOKUP(B55,[4]Sheet1!$B$16:$N$69,13,0)</f>
        <v>13517665.050000001</v>
      </c>
      <c r="N55" s="32">
        <f t="shared" si="4"/>
        <v>5.7107239998595272E-4</v>
      </c>
    </row>
    <row r="56" spans="1:15" x14ac:dyDescent="0.25">
      <c r="A56" s="11">
        <f t="shared" si="5"/>
        <v>41</v>
      </c>
      <c r="B56" s="12" t="s">
        <v>38</v>
      </c>
      <c r="C56" s="31" t="s">
        <v>38</v>
      </c>
      <c r="D56" s="13" t="s">
        <v>2</v>
      </c>
      <c r="E56" s="14" t="s">
        <v>2</v>
      </c>
      <c r="F56" s="14"/>
      <c r="G56" s="15">
        <f>VLOOKUP(B56,[1]Brokers!$B$9:$H$69,7,0)</f>
        <v>43728</v>
      </c>
      <c r="H56" s="15">
        <f>VLOOKUP(B56,[2]Brokers!$B$9:$W$69,20,0)</f>
        <v>0</v>
      </c>
      <c r="I56" s="15">
        <f>VLOOKUP(B56,[3]Brokers!$B$9:$R$69,17,0)</f>
        <v>0</v>
      </c>
      <c r="J56" s="15">
        <f>VLOOKUP(B56,[3]Brokers!$B$9:$M$69,12,0)</f>
        <v>0</v>
      </c>
      <c r="K56" s="15">
        <v>0</v>
      </c>
      <c r="L56" s="15">
        <f t="shared" si="3"/>
        <v>43728</v>
      </c>
      <c r="M56" s="30">
        <f>VLOOKUP(B56,[4]Sheet1!$B$16:$N$69,13,0)</f>
        <v>8899223</v>
      </c>
      <c r="N56" s="32">
        <f t="shared" si="4"/>
        <v>3.7595994706350486E-4</v>
      </c>
    </row>
    <row r="57" spans="1:15" x14ac:dyDescent="0.25">
      <c r="A57" s="11">
        <f t="shared" si="5"/>
        <v>42</v>
      </c>
      <c r="B57" s="12" t="s">
        <v>67</v>
      </c>
      <c r="C57" s="31" t="s">
        <v>110</v>
      </c>
      <c r="D57" s="13" t="s">
        <v>2</v>
      </c>
      <c r="E57" s="14"/>
      <c r="F57" s="14"/>
      <c r="G57" s="15">
        <f>VLOOKUP(B57,[1]Brokers!$B$9:$H$69,7,0)</f>
        <v>0</v>
      </c>
      <c r="H57" s="15">
        <f>VLOOKUP(B57,[2]Brokers!$B$9:$W$69,20,0)</f>
        <v>0</v>
      </c>
      <c r="I57" s="15">
        <f>VLOOKUP(B57,[3]Brokers!$B$9:$R$69,17,0)</f>
        <v>0</v>
      </c>
      <c r="J57" s="15">
        <f>VLOOKUP(B57,[3]Brokers!$B$9:$M$69,12,0)</f>
        <v>0</v>
      </c>
      <c r="K57" s="15">
        <v>0</v>
      </c>
      <c r="L57" s="15">
        <f t="shared" si="3"/>
        <v>0</v>
      </c>
      <c r="M57" s="30">
        <f>VLOOKUP(B57,[4]Sheet1!$B$16:$N$69,13,0)</f>
        <v>5011965.2</v>
      </c>
      <c r="N57" s="32">
        <f t="shared" si="4"/>
        <v>2.1173738103608916E-4</v>
      </c>
    </row>
    <row r="58" spans="1:15" x14ac:dyDescent="0.25">
      <c r="A58" s="11">
        <f t="shared" si="5"/>
        <v>43</v>
      </c>
      <c r="B58" s="12" t="s">
        <v>15</v>
      </c>
      <c r="C58" s="31" t="s">
        <v>112</v>
      </c>
      <c r="D58" s="13" t="s">
        <v>2</v>
      </c>
      <c r="E58" s="14"/>
      <c r="F58" s="14"/>
      <c r="G58" s="15">
        <f>VLOOKUP(B58,[1]Brokers!$B$9:$H$69,7,0)</f>
        <v>656970</v>
      </c>
      <c r="H58" s="15">
        <f>VLOOKUP(B58,[2]Brokers!$B$9:$W$69,20,0)</f>
        <v>0</v>
      </c>
      <c r="I58" s="15">
        <f>VLOOKUP(B58,[5]Brokers!$B$9:$R$69,17,0)</f>
        <v>0</v>
      </c>
      <c r="J58" s="15">
        <f>VLOOKUP(B58,[6]Brokers!$B$9:$M$69,12,0)</f>
        <v>0</v>
      </c>
      <c r="K58" s="15">
        <v>0</v>
      </c>
      <c r="L58" s="15">
        <f t="shared" si="3"/>
        <v>656970</v>
      </c>
      <c r="M58" s="30">
        <f>VLOOKUP(B58,[4]Sheet1!$B$16:$N$69,13,0)</f>
        <v>4476693</v>
      </c>
      <c r="N58" s="32">
        <f t="shared" si="4"/>
        <v>1.8912406884281501E-4</v>
      </c>
    </row>
    <row r="59" spans="1:15" x14ac:dyDescent="0.25">
      <c r="A59" s="11">
        <f t="shared" si="5"/>
        <v>44</v>
      </c>
      <c r="B59" s="12" t="s">
        <v>44</v>
      </c>
      <c r="C59" s="31" t="s">
        <v>44</v>
      </c>
      <c r="D59" s="13" t="s">
        <v>2</v>
      </c>
      <c r="E59" s="14"/>
      <c r="F59" s="14"/>
      <c r="G59" s="15">
        <f>VLOOKUP(B59,[1]Brokers!$B$9:$H$69,7,0)</f>
        <v>0</v>
      </c>
      <c r="H59" s="15">
        <f>VLOOKUP(B59,[2]Brokers!$B$9:$W$69,20,0)</f>
        <v>0</v>
      </c>
      <c r="I59" s="15">
        <f>VLOOKUP(B59,[3]Brokers!$B$9:$R$69,17,0)</f>
        <v>0</v>
      </c>
      <c r="J59" s="15">
        <f>VLOOKUP(B59,[3]Brokers!$B$9:$M$69,12,0)</f>
        <v>0</v>
      </c>
      <c r="K59" s="15">
        <v>0</v>
      </c>
      <c r="L59" s="15">
        <f t="shared" si="3"/>
        <v>0</v>
      </c>
      <c r="M59" s="30">
        <f>VLOOKUP(B59,[4]Sheet1!$B$16:$N$69,13,0)</f>
        <v>1633434.5</v>
      </c>
      <c r="N59" s="32">
        <f t="shared" si="4"/>
        <v>6.9006692848544484E-5</v>
      </c>
    </row>
    <row r="60" spans="1:15" x14ac:dyDescent="0.25">
      <c r="A60" s="11">
        <f t="shared" si="5"/>
        <v>45</v>
      </c>
      <c r="B60" s="12" t="s">
        <v>37</v>
      </c>
      <c r="C60" s="31" t="s">
        <v>114</v>
      </c>
      <c r="D60" s="13" t="s">
        <v>2</v>
      </c>
      <c r="E60" s="14"/>
      <c r="F60" s="14"/>
      <c r="G60" s="15">
        <f>VLOOKUP(B60,[1]Brokers!$B$9:$H$69,7,0)</f>
        <v>333375</v>
      </c>
      <c r="H60" s="15">
        <f>VLOOKUP(B60,[2]Brokers!$B$9:$W$69,20,0)</f>
        <v>0</v>
      </c>
      <c r="I60" s="15">
        <f>VLOOKUP(B60,[3]Brokers!$B$9:$R$69,17,0)</f>
        <v>0</v>
      </c>
      <c r="J60" s="15">
        <f>VLOOKUP(B60,[3]Brokers!$B$9:$M$69,12,0)</f>
        <v>0</v>
      </c>
      <c r="K60" s="15">
        <v>0</v>
      </c>
      <c r="L60" s="15">
        <f t="shared" si="3"/>
        <v>333375</v>
      </c>
      <c r="M60" s="30">
        <f>VLOOKUP(B60,[4]Sheet1!$B$16:$N$69,13,0)</f>
        <v>985279.52</v>
      </c>
      <c r="N60" s="32">
        <f t="shared" si="4"/>
        <v>4.1624491956427601E-5</v>
      </c>
    </row>
    <row r="61" spans="1:15" x14ac:dyDescent="0.25">
      <c r="A61" s="11">
        <f t="shared" si="5"/>
        <v>46</v>
      </c>
      <c r="B61" s="12" t="s">
        <v>76</v>
      </c>
      <c r="C61" s="31" t="s">
        <v>72</v>
      </c>
      <c r="D61" s="13" t="s">
        <v>2</v>
      </c>
      <c r="E61" s="14"/>
      <c r="F61" s="14"/>
      <c r="G61" s="15">
        <f>VLOOKUP(B61,[1]Brokers!$B$9:$H$69,7,0)</f>
        <v>0</v>
      </c>
      <c r="H61" s="15"/>
      <c r="I61" s="15"/>
      <c r="J61" s="15"/>
      <c r="K61" s="15"/>
      <c r="L61" s="15">
        <f t="shared" si="3"/>
        <v>0</v>
      </c>
      <c r="M61" s="30">
        <f>VLOOKUP(B61,[4]Sheet1!$B$16:$N$69,13,0)</f>
        <v>169187.9</v>
      </c>
      <c r="N61" s="32">
        <f t="shared" si="4"/>
        <v>7.1475761342069471E-6</v>
      </c>
    </row>
    <row r="62" spans="1:15" x14ac:dyDescent="0.25">
      <c r="A62" s="11">
        <f t="shared" si="5"/>
        <v>47</v>
      </c>
      <c r="B62" s="12" t="s">
        <v>74</v>
      </c>
      <c r="C62" s="31" t="s">
        <v>75</v>
      </c>
      <c r="D62" s="13" t="s">
        <v>2</v>
      </c>
      <c r="E62" s="14"/>
      <c r="F62" s="14" t="s">
        <v>2</v>
      </c>
      <c r="G62" s="15">
        <f>VLOOKUP(B62,[1]Brokers!$B$9:$H$69,7,0)</f>
        <v>0</v>
      </c>
      <c r="H62" s="15"/>
      <c r="I62" s="15"/>
      <c r="J62" s="15"/>
      <c r="K62" s="15"/>
      <c r="L62" s="15">
        <f t="shared" si="3"/>
        <v>0</v>
      </c>
      <c r="M62" s="30">
        <f>VLOOKUP(B62,[4]Sheet1!$B$16:$N$69,13,0)</f>
        <v>51426.5</v>
      </c>
      <c r="N62" s="32">
        <f t="shared" si="4"/>
        <v>2.1725834061761722E-6</v>
      </c>
    </row>
    <row r="63" spans="1:15" x14ac:dyDescent="0.25">
      <c r="A63" s="11">
        <f t="shared" si="5"/>
        <v>48</v>
      </c>
      <c r="B63" s="12" t="s">
        <v>28</v>
      </c>
      <c r="C63" s="31" t="s">
        <v>115</v>
      </c>
      <c r="D63" s="13" t="s">
        <v>2</v>
      </c>
      <c r="E63" s="14"/>
      <c r="F63" s="14"/>
      <c r="G63" s="15">
        <f>VLOOKUP(B63,[1]Brokers!$B$9:$H$69,7,0)</f>
        <v>0</v>
      </c>
      <c r="H63" s="15">
        <f>VLOOKUP(B63,[2]Brokers!$B$9:$W$69,20,0)</f>
        <v>0</v>
      </c>
      <c r="I63" s="15">
        <f>VLOOKUP(B63,[3]Brokers!$B$9:$R$69,17,0)</f>
        <v>0</v>
      </c>
      <c r="J63" s="15">
        <f>VLOOKUP(B63,[3]Brokers!$B$9:$M$69,12,0)</f>
        <v>0</v>
      </c>
      <c r="K63" s="15">
        <v>0</v>
      </c>
      <c r="L63" s="15">
        <f t="shared" si="3"/>
        <v>0</v>
      </c>
      <c r="M63" s="30">
        <f>VLOOKUP(B63,[4]Sheet1!$B$16:$N$69,13,0)</f>
        <v>0</v>
      </c>
      <c r="N63" s="32">
        <f t="shared" si="4"/>
        <v>0</v>
      </c>
    </row>
    <row r="64" spans="1:15" x14ac:dyDescent="0.25">
      <c r="A64" s="11">
        <f t="shared" si="5"/>
        <v>49</v>
      </c>
      <c r="B64" s="12" t="s">
        <v>40</v>
      </c>
      <c r="C64" s="31" t="s">
        <v>117</v>
      </c>
      <c r="D64" s="13" t="s">
        <v>2</v>
      </c>
      <c r="E64" s="14"/>
      <c r="F64" s="14"/>
      <c r="G64" s="15">
        <f>VLOOKUP(B64,[1]Brokers!$B$9:$H$69,7,0)</f>
        <v>0</v>
      </c>
      <c r="H64" s="15">
        <f>VLOOKUP(B64,[2]Brokers!$B$9:$W$69,20,0)</f>
        <v>0</v>
      </c>
      <c r="I64" s="15">
        <f>VLOOKUP(B64,[3]Brokers!$B$9:$R$69,17,0)</f>
        <v>0</v>
      </c>
      <c r="J64" s="15">
        <f>VLOOKUP(B64,[3]Brokers!$B$9:$M$69,12,0)</f>
        <v>0</v>
      </c>
      <c r="K64" s="15">
        <v>0</v>
      </c>
      <c r="L64" s="15">
        <f t="shared" si="3"/>
        <v>0</v>
      </c>
      <c r="M64" s="30">
        <f>VLOOKUP(B64,[4]Sheet1!$B$16:$N$69,13,0)</f>
        <v>0</v>
      </c>
      <c r="N64" s="32">
        <f t="shared" si="4"/>
        <v>0</v>
      </c>
    </row>
    <row r="65" spans="1:15" x14ac:dyDescent="0.25">
      <c r="A65" s="11">
        <f t="shared" si="5"/>
        <v>50</v>
      </c>
      <c r="B65" s="12" t="s">
        <v>27</v>
      </c>
      <c r="C65" s="31" t="s">
        <v>118</v>
      </c>
      <c r="D65" s="13" t="s">
        <v>2</v>
      </c>
      <c r="E65" s="14"/>
      <c r="F65" s="14"/>
      <c r="G65" s="15">
        <f>VLOOKUP(B65,[1]Brokers!$B$9:$H$69,7,0)</f>
        <v>0</v>
      </c>
      <c r="H65" s="15">
        <f>VLOOKUP(B65,[2]Brokers!$B$9:$W$69,20,0)</f>
        <v>0</v>
      </c>
      <c r="I65" s="15">
        <f>VLOOKUP(B65,[3]Brokers!$B$9:$R$69,17,0)</f>
        <v>0</v>
      </c>
      <c r="J65" s="15">
        <f>VLOOKUP(B65,[3]Brokers!$B$9:$M$69,12,0)</f>
        <v>0</v>
      </c>
      <c r="K65" s="15">
        <v>0</v>
      </c>
      <c r="L65" s="15">
        <f t="shared" si="3"/>
        <v>0</v>
      </c>
      <c r="M65" s="30">
        <f>VLOOKUP(B65,[4]Sheet1!$B$16:$N$69,13,0)</f>
        <v>0</v>
      </c>
      <c r="N65" s="32">
        <f t="shared" si="4"/>
        <v>0</v>
      </c>
    </row>
    <row r="66" spans="1:15" x14ac:dyDescent="0.25">
      <c r="A66" s="11">
        <f t="shared" si="5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VLOOKUP(B66,[1]Brokers!$B$9:$H$69,7,0)</f>
        <v>0</v>
      </c>
      <c r="H66" s="15">
        <f>VLOOKUP(B66,[2]Brokers!$B$9:$W$69,20,0)</f>
        <v>0</v>
      </c>
      <c r="I66" s="15">
        <f>VLOOKUP(B66,[5]Brokers!$B$9:$R$69,17,0)</f>
        <v>0</v>
      </c>
      <c r="J66" s="15">
        <f>VLOOKUP(B66,[6]Brokers!$B$9:$M$69,12,0)</f>
        <v>0</v>
      </c>
      <c r="K66" s="15">
        <v>0</v>
      </c>
      <c r="L66" s="15">
        <f t="shared" si="3"/>
        <v>0</v>
      </c>
      <c r="M66" s="30">
        <f>VLOOKUP(B66,[4]Sheet1!$B$16:$N$69,13,0)</f>
        <v>0</v>
      </c>
      <c r="N66" s="32">
        <f t="shared" si="4"/>
        <v>0</v>
      </c>
    </row>
    <row r="67" spans="1:15" x14ac:dyDescent="0.25">
      <c r="A67" s="11">
        <f t="shared" si="5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VLOOKUP(B67,[1]Brokers!$B$9:$H$69,7,0)</f>
        <v>0</v>
      </c>
      <c r="H67" s="15">
        <f>VLOOKUP(B67,[2]Brokers!$B$9:$W$69,20,0)</f>
        <v>0</v>
      </c>
      <c r="I67" s="15">
        <f>VLOOKUP(B67,[5]Brokers!$B$9:$R$69,17,0)</f>
        <v>0</v>
      </c>
      <c r="J67" s="15">
        <f>VLOOKUP(B67,[6]Brokers!$B$9:$M$69,12,0)</f>
        <v>0</v>
      </c>
      <c r="K67" s="15">
        <v>0</v>
      </c>
      <c r="L67" s="15">
        <f t="shared" si="3"/>
        <v>0</v>
      </c>
      <c r="M67" s="30">
        <f>VLOOKUP(B67,[4]Sheet1!$B$16:$N$69,13,0)</f>
        <v>0</v>
      </c>
      <c r="N67" s="32">
        <f t="shared" si="4"/>
        <v>0</v>
      </c>
    </row>
    <row r="68" spans="1:15" x14ac:dyDescent="0.25">
      <c r="A68" s="11">
        <f t="shared" si="5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VLOOKUP(B68,[1]Brokers!$B$9:$H$69,7,0)</f>
        <v>0</v>
      </c>
      <c r="H68" s="15">
        <f>VLOOKUP(B68,[2]Brokers!$B$9:$W$69,20,0)</f>
        <v>0</v>
      </c>
      <c r="I68" s="15">
        <f>VLOOKUP(B68,[5]Brokers!$B$9:$R$69,17,0)</f>
        <v>0</v>
      </c>
      <c r="J68" s="15">
        <f>VLOOKUP(B68,[6]Brokers!$B$9:$M$69,12,0)</f>
        <v>0</v>
      </c>
      <c r="K68" s="15">
        <v>0</v>
      </c>
      <c r="L68" s="15">
        <f t="shared" si="3"/>
        <v>0</v>
      </c>
      <c r="M68" s="30">
        <f>VLOOKUP(B68,[4]Sheet1!$B$16:$N$69,13,0)</f>
        <v>0</v>
      </c>
      <c r="N68" s="32">
        <f t="shared" si="4"/>
        <v>0</v>
      </c>
    </row>
    <row r="69" spans="1:15" x14ac:dyDescent="0.25">
      <c r="A69" s="11">
        <f t="shared" si="5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VLOOKUP(B69,[1]Brokers!$B$9:$H$69,7,0)</f>
        <v>0</v>
      </c>
      <c r="H69" s="15">
        <f>VLOOKUP(B69,[2]Brokers!$B$9:$W$69,20,0)</f>
        <v>0</v>
      </c>
      <c r="I69" s="15">
        <f>VLOOKUP(B69,[5]Brokers!$B$9:$R$69,17,0)</f>
        <v>0</v>
      </c>
      <c r="J69" s="15">
        <f>VLOOKUP(B69,[6]Brokers!$B$9:$M$69,12,0)</f>
        <v>0</v>
      </c>
      <c r="K69" s="15">
        <v>0</v>
      </c>
      <c r="L69" s="15">
        <f t="shared" si="3"/>
        <v>0</v>
      </c>
      <c r="M69" s="30">
        <f>VLOOKUP(B69,[4]Sheet1!$B$16:$N$69,13,0)</f>
        <v>0</v>
      </c>
      <c r="N69" s="32">
        <f t="shared" si="4"/>
        <v>0</v>
      </c>
    </row>
    <row r="70" spans="1:15" ht="16.5" customHeight="1" thickBot="1" x14ac:dyDescent="0.3">
      <c r="A70" s="36" t="s">
        <v>56</v>
      </c>
      <c r="B70" s="37"/>
      <c r="C70" s="38"/>
      <c r="D70" s="27">
        <f>COUNTA(D16:D69)</f>
        <v>54</v>
      </c>
      <c r="E70" s="27">
        <f>COUNTA(E16:E69)</f>
        <v>18</v>
      </c>
      <c r="F70" s="27">
        <f>COUNTA(F16:F69)</f>
        <v>13</v>
      </c>
      <c r="G70" s="33">
        <f t="shared" ref="G70:N70" si="6">SUM(G16:G69)</f>
        <v>4562158941.7000008</v>
      </c>
      <c r="H70" s="33">
        <f t="shared" si="6"/>
        <v>0</v>
      </c>
      <c r="I70" s="33">
        <f t="shared" si="6"/>
        <v>0</v>
      </c>
      <c r="J70" s="33">
        <f t="shared" si="6"/>
        <v>0</v>
      </c>
      <c r="K70" s="33">
        <f t="shared" si="6"/>
        <v>0</v>
      </c>
      <c r="L70" s="33">
        <f t="shared" si="6"/>
        <v>4562158941.7000008</v>
      </c>
      <c r="M70" s="33">
        <f t="shared" si="6"/>
        <v>23670667765.300003</v>
      </c>
      <c r="N70" s="34">
        <f t="shared" si="6"/>
        <v>1.0000000000000002</v>
      </c>
      <c r="O70" s="18"/>
    </row>
    <row r="71" spans="1:15" x14ac:dyDescent="0.25">
      <c r="K71" s="19"/>
      <c r="L71" s="20"/>
      <c r="N71" s="19"/>
      <c r="O71" s="18"/>
    </row>
    <row r="72" spans="1:15" ht="27.6" customHeight="1" x14ac:dyDescent="0.25">
      <c r="B72" s="35" t="s">
        <v>57</v>
      </c>
      <c r="C72" s="35"/>
      <c r="D72" s="25"/>
      <c r="E72" s="25"/>
      <c r="F72" s="25"/>
      <c r="H72" s="21"/>
      <c r="K72" s="19"/>
      <c r="L72" s="19"/>
      <c r="O72" s="18"/>
    </row>
    <row r="73" spans="1:15" ht="27.6" customHeight="1" x14ac:dyDescent="0.25">
      <c r="C73" s="26"/>
      <c r="D73" s="26"/>
      <c r="E73" s="26"/>
      <c r="F73" s="26"/>
      <c r="O73" s="18"/>
    </row>
    <row r="74" spans="1:15" x14ac:dyDescent="0.25">
      <c r="O74" s="18"/>
    </row>
    <row r="75" spans="1:15" x14ac:dyDescent="0.25">
      <c r="O75" s="18"/>
    </row>
  </sheetData>
  <autoFilter ref="E15:F70"/>
  <sortState ref="B16:N69">
    <sortCondition descending="1" ref="N69"/>
  </sortState>
  <mergeCells count="16">
    <mergeCell ref="B72:C72"/>
    <mergeCell ref="A70:C70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2020-05-11T02:33:08Z</cp:lastPrinted>
  <dcterms:created xsi:type="dcterms:W3CDTF">2017-06-09T07:51:20Z</dcterms:created>
  <dcterms:modified xsi:type="dcterms:W3CDTF">2020-05-11T02:35:50Z</dcterms:modified>
</cp:coreProperties>
</file>