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20" i="1"/>
  <c r="M18" i="1"/>
  <c r="M22" i="1"/>
  <c r="M23" i="1"/>
  <c r="M24" i="1"/>
  <c r="M26" i="1"/>
  <c r="M25" i="1"/>
  <c r="M28" i="1"/>
  <c r="M29" i="1"/>
  <c r="M27" i="1"/>
  <c r="M31" i="1"/>
  <c r="M32" i="1"/>
  <c r="M30" i="1"/>
  <c r="M34" i="1"/>
  <c r="M33" i="1"/>
  <c r="M21" i="1"/>
  <c r="M35" i="1"/>
  <c r="M37" i="1"/>
  <c r="M36" i="1"/>
  <c r="M40" i="1"/>
  <c r="M39" i="1"/>
  <c r="M41" i="1"/>
  <c r="M38" i="1"/>
  <c r="M43" i="1"/>
  <c r="M44" i="1"/>
  <c r="M45" i="1"/>
  <c r="M46" i="1"/>
  <c r="M47" i="1"/>
  <c r="M50" i="1"/>
  <c r="M49" i="1"/>
  <c r="M52" i="1"/>
  <c r="M54" i="1"/>
  <c r="M55" i="1"/>
  <c r="M48" i="1"/>
  <c r="M57" i="1"/>
  <c r="M53" i="1"/>
  <c r="M58" i="1"/>
  <c r="M59" i="1"/>
  <c r="M60" i="1"/>
  <c r="M61" i="1"/>
  <c r="M42" i="1"/>
  <c r="M56" i="1"/>
  <c r="M51" i="1"/>
  <c r="M62" i="1"/>
  <c r="M64" i="1"/>
  <c r="M63" i="1"/>
  <c r="M66" i="1"/>
  <c r="M65" i="1"/>
  <c r="M67" i="1"/>
  <c r="M16" i="1"/>
  <c r="L19" i="1"/>
  <c r="L17" i="1"/>
  <c r="L20" i="1"/>
  <c r="L18" i="1"/>
  <c r="L22" i="1"/>
  <c r="L23" i="1"/>
  <c r="L24" i="1"/>
  <c r="L26" i="1"/>
  <c r="L25" i="1"/>
  <c r="L28" i="1"/>
  <c r="L29" i="1"/>
  <c r="L27" i="1"/>
  <c r="L31" i="1"/>
  <c r="L32" i="1"/>
  <c r="L30" i="1"/>
  <c r="L34" i="1"/>
  <c r="L33" i="1"/>
  <c r="L21" i="1"/>
  <c r="L35" i="1"/>
  <c r="L37" i="1"/>
  <c r="L36" i="1"/>
  <c r="L40" i="1"/>
  <c r="L39" i="1"/>
  <c r="L41" i="1"/>
  <c r="L38" i="1"/>
  <c r="L43" i="1"/>
  <c r="L44" i="1"/>
  <c r="L45" i="1"/>
  <c r="L46" i="1"/>
  <c r="L47" i="1"/>
  <c r="L50" i="1"/>
  <c r="L49" i="1"/>
  <c r="L52" i="1"/>
  <c r="L54" i="1"/>
  <c r="L55" i="1"/>
  <c r="L48" i="1"/>
  <c r="L57" i="1"/>
  <c r="L53" i="1"/>
  <c r="L58" i="1"/>
  <c r="L59" i="1"/>
  <c r="L60" i="1"/>
  <c r="L61" i="1"/>
  <c r="L42" i="1"/>
  <c r="L56" i="1"/>
  <c r="L51" i="1"/>
  <c r="L62" i="1"/>
  <c r="L64" i="1"/>
  <c r="L63" i="1"/>
  <c r="L66" i="1"/>
  <c r="L65" i="1"/>
  <c r="L67" i="1"/>
  <c r="L16" i="1"/>
  <c r="G19" i="1"/>
  <c r="G17" i="1"/>
  <c r="N17" i="1" s="1"/>
  <c r="O17" i="1" s="1"/>
  <c r="G20" i="1"/>
  <c r="N20" i="1" s="1"/>
  <c r="O20" i="1" s="1"/>
  <c r="G18" i="1"/>
  <c r="G22" i="1"/>
  <c r="G23" i="1"/>
  <c r="N23" i="1" s="1"/>
  <c r="O23" i="1" s="1"/>
  <c r="G24" i="1"/>
  <c r="N24" i="1" s="1"/>
  <c r="O24" i="1" s="1"/>
  <c r="G26" i="1"/>
  <c r="G25" i="1"/>
  <c r="G28" i="1"/>
  <c r="N28" i="1" s="1"/>
  <c r="O28" i="1" s="1"/>
  <c r="G29" i="1"/>
  <c r="N29" i="1" s="1"/>
  <c r="O29" i="1" s="1"/>
  <c r="G27" i="1"/>
  <c r="G31" i="1"/>
  <c r="G32" i="1"/>
  <c r="N32" i="1" s="1"/>
  <c r="O32" i="1" s="1"/>
  <c r="G30" i="1"/>
  <c r="N30" i="1" s="1"/>
  <c r="O30" i="1" s="1"/>
  <c r="G34" i="1"/>
  <c r="G33" i="1"/>
  <c r="G21" i="1"/>
  <c r="N21" i="1" s="1"/>
  <c r="O21" i="1" s="1"/>
  <c r="G35" i="1"/>
  <c r="N35" i="1" s="1"/>
  <c r="O35" i="1" s="1"/>
  <c r="G37" i="1"/>
  <c r="G36" i="1"/>
  <c r="G40" i="1"/>
  <c r="N40" i="1" s="1"/>
  <c r="O40" i="1" s="1"/>
  <c r="G39" i="1"/>
  <c r="N39" i="1" s="1"/>
  <c r="O39" i="1" s="1"/>
  <c r="G41" i="1"/>
  <c r="G38" i="1"/>
  <c r="G43" i="1"/>
  <c r="N43" i="1" s="1"/>
  <c r="O43" i="1" s="1"/>
  <c r="G44" i="1"/>
  <c r="N44" i="1" s="1"/>
  <c r="O44" i="1" s="1"/>
  <c r="G45" i="1"/>
  <c r="G46" i="1"/>
  <c r="G47" i="1"/>
  <c r="N47" i="1" s="1"/>
  <c r="O47" i="1" s="1"/>
  <c r="G50" i="1"/>
  <c r="N50" i="1" s="1"/>
  <c r="O50" i="1" s="1"/>
  <c r="G49" i="1"/>
  <c r="G52" i="1"/>
  <c r="G54" i="1"/>
  <c r="N54" i="1" s="1"/>
  <c r="O54" i="1" s="1"/>
  <c r="G55" i="1"/>
  <c r="N55" i="1" s="1"/>
  <c r="O55" i="1" s="1"/>
  <c r="G48" i="1"/>
  <c r="G57" i="1"/>
  <c r="G53" i="1"/>
  <c r="N53" i="1" s="1"/>
  <c r="O53" i="1" s="1"/>
  <c r="G58" i="1"/>
  <c r="N58" i="1" s="1"/>
  <c r="O58" i="1" s="1"/>
  <c r="G59" i="1"/>
  <c r="G60" i="1"/>
  <c r="G61" i="1"/>
  <c r="N61" i="1" s="1"/>
  <c r="O61" i="1" s="1"/>
  <c r="G42" i="1"/>
  <c r="N42" i="1" s="1"/>
  <c r="O42" i="1" s="1"/>
  <c r="G56" i="1"/>
  <c r="G51" i="1"/>
  <c r="G62" i="1"/>
  <c r="N62" i="1" s="1"/>
  <c r="O62" i="1" s="1"/>
  <c r="G64" i="1"/>
  <c r="N64" i="1" s="1"/>
  <c r="O64" i="1" s="1"/>
  <c r="G63" i="1"/>
  <c r="G66" i="1"/>
  <c r="G65" i="1"/>
  <c r="N65" i="1" s="1"/>
  <c r="O65" i="1" s="1"/>
  <c r="G67" i="1"/>
  <c r="N67" i="1" s="1"/>
  <c r="O67" i="1" s="1"/>
  <c r="I19" i="1"/>
  <c r="I17" i="1"/>
  <c r="I20" i="1"/>
  <c r="I18" i="1"/>
  <c r="I22" i="1"/>
  <c r="I23" i="1"/>
  <c r="I24" i="1"/>
  <c r="I26" i="1"/>
  <c r="I25" i="1"/>
  <c r="I28" i="1"/>
  <c r="I29" i="1"/>
  <c r="I27" i="1"/>
  <c r="I31" i="1"/>
  <c r="I32" i="1"/>
  <c r="I30" i="1"/>
  <c r="I34" i="1"/>
  <c r="I33" i="1"/>
  <c r="I21" i="1"/>
  <c r="I35" i="1"/>
  <c r="I37" i="1"/>
  <c r="I36" i="1"/>
  <c r="I40" i="1"/>
  <c r="I39" i="1"/>
  <c r="I41" i="1"/>
  <c r="I38" i="1"/>
  <c r="I43" i="1"/>
  <c r="I44" i="1"/>
  <c r="I45" i="1"/>
  <c r="I46" i="1"/>
  <c r="I47" i="1"/>
  <c r="I50" i="1"/>
  <c r="I49" i="1"/>
  <c r="I52" i="1"/>
  <c r="I54" i="1"/>
  <c r="I55" i="1"/>
  <c r="I48" i="1"/>
  <c r="I57" i="1"/>
  <c r="I53" i="1"/>
  <c r="I58" i="1"/>
  <c r="I59" i="1"/>
  <c r="I60" i="1"/>
  <c r="I61" i="1"/>
  <c r="I42" i="1"/>
  <c r="I56" i="1"/>
  <c r="I51" i="1"/>
  <c r="I62" i="1"/>
  <c r="I64" i="1"/>
  <c r="I63" i="1"/>
  <c r="I66" i="1"/>
  <c r="I65" i="1"/>
  <c r="I67" i="1"/>
  <c r="J19" i="1"/>
  <c r="J17" i="1"/>
  <c r="J20" i="1"/>
  <c r="J18" i="1"/>
  <c r="J22" i="1"/>
  <c r="J23" i="1"/>
  <c r="J24" i="1"/>
  <c r="J26" i="1"/>
  <c r="J25" i="1"/>
  <c r="J28" i="1"/>
  <c r="J29" i="1"/>
  <c r="J27" i="1"/>
  <c r="J31" i="1"/>
  <c r="J32" i="1"/>
  <c r="J30" i="1"/>
  <c r="J34" i="1"/>
  <c r="J33" i="1"/>
  <c r="J21" i="1"/>
  <c r="J35" i="1"/>
  <c r="J37" i="1"/>
  <c r="J36" i="1"/>
  <c r="J40" i="1"/>
  <c r="J39" i="1"/>
  <c r="J41" i="1"/>
  <c r="J38" i="1"/>
  <c r="J43" i="1"/>
  <c r="J44" i="1"/>
  <c r="J45" i="1"/>
  <c r="J46" i="1"/>
  <c r="J47" i="1"/>
  <c r="J50" i="1"/>
  <c r="J49" i="1"/>
  <c r="J52" i="1"/>
  <c r="J54" i="1"/>
  <c r="J55" i="1"/>
  <c r="J48" i="1"/>
  <c r="J57" i="1"/>
  <c r="J53" i="1"/>
  <c r="J58" i="1"/>
  <c r="J59" i="1"/>
  <c r="J60" i="1"/>
  <c r="J61" i="1"/>
  <c r="J42" i="1"/>
  <c r="J56" i="1"/>
  <c r="J51" i="1"/>
  <c r="J62" i="1"/>
  <c r="J64" i="1"/>
  <c r="J63" i="1"/>
  <c r="J66" i="1"/>
  <c r="J65" i="1"/>
  <c r="J67" i="1"/>
  <c r="K30" i="1"/>
  <c r="K34" i="1"/>
  <c r="K33" i="1"/>
  <c r="K21" i="1"/>
  <c r="K35" i="1"/>
  <c r="K37" i="1"/>
  <c r="K36" i="1"/>
  <c r="K40" i="1"/>
  <c r="K39" i="1"/>
  <c r="K41" i="1"/>
  <c r="K38" i="1"/>
  <c r="K43" i="1"/>
  <c r="K44" i="1"/>
  <c r="K45" i="1"/>
  <c r="K46" i="1"/>
  <c r="K47" i="1"/>
  <c r="K50" i="1"/>
  <c r="K49" i="1"/>
  <c r="K52" i="1"/>
  <c r="K54" i="1"/>
  <c r="K55" i="1"/>
  <c r="K48" i="1"/>
  <c r="K57" i="1"/>
  <c r="K53" i="1"/>
  <c r="K58" i="1"/>
  <c r="K59" i="1"/>
  <c r="K60" i="1"/>
  <c r="K61" i="1"/>
  <c r="K42" i="1"/>
  <c r="K56" i="1"/>
  <c r="K51" i="1"/>
  <c r="K62" i="1"/>
  <c r="K64" i="1"/>
  <c r="K63" i="1"/>
  <c r="K66" i="1"/>
  <c r="K65" i="1"/>
  <c r="K67" i="1"/>
  <c r="K19" i="1"/>
  <c r="K17" i="1"/>
  <c r="K20" i="1"/>
  <c r="K18" i="1"/>
  <c r="K22" i="1"/>
  <c r="K23" i="1"/>
  <c r="K24" i="1"/>
  <c r="K26" i="1"/>
  <c r="K25" i="1"/>
  <c r="K28" i="1"/>
  <c r="K29" i="1"/>
  <c r="K27" i="1"/>
  <c r="K31" i="1"/>
  <c r="K32" i="1"/>
  <c r="K16" i="1"/>
  <c r="J16" i="1"/>
  <c r="I16" i="1"/>
  <c r="G16" i="1"/>
  <c r="F68" i="1"/>
  <c r="E68" i="1"/>
  <c r="D68" i="1"/>
  <c r="H67" i="1"/>
  <c r="H65" i="1"/>
  <c r="H66" i="1"/>
  <c r="H63" i="1"/>
  <c r="N63" i="1" s="1"/>
  <c r="O63" i="1" s="1"/>
  <c r="H64" i="1"/>
  <c r="H62" i="1"/>
  <c r="H51" i="1"/>
  <c r="H56" i="1"/>
  <c r="N56" i="1" s="1"/>
  <c r="O56" i="1" s="1"/>
  <c r="H42" i="1"/>
  <c r="H61" i="1"/>
  <c r="H60" i="1"/>
  <c r="H59" i="1"/>
  <c r="N59" i="1" s="1"/>
  <c r="O59" i="1" s="1"/>
  <c r="H58" i="1"/>
  <c r="H53" i="1"/>
  <c r="H57" i="1"/>
  <c r="H48" i="1"/>
  <c r="H55" i="1"/>
  <c r="H54" i="1"/>
  <c r="H52" i="1"/>
  <c r="H49" i="1"/>
  <c r="N49" i="1" s="1"/>
  <c r="O49" i="1" s="1"/>
  <c r="H50" i="1"/>
  <c r="H47" i="1"/>
  <c r="H46" i="1"/>
  <c r="H45" i="1"/>
  <c r="N45" i="1" s="1"/>
  <c r="O45" i="1" s="1"/>
  <c r="H44" i="1"/>
  <c r="H43" i="1"/>
  <c r="H38" i="1"/>
  <c r="H41" i="1"/>
  <c r="N41" i="1" s="1"/>
  <c r="O41" i="1" s="1"/>
  <c r="H39" i="1"/>
  <c r="H40" i="1"/>
  <c r="H36" i="1"/>
  <c r="H37" i="1"/>
  <c r="H35" i="1"/>
  <c r="H21" i="1"/>
  <c r="H33" i="1"/>
  <c r="H34" i="1"/>
  <c r="N34" i="1" s="1"/>
  <c r="O34" i="1" s="1"/>
  <c r="H30" i="1"/>
  <c r="H32" i="1"/>
  <c r="H31" i="1"/>
  <c r="H27" i="1"/>
  <c r="N27" i="1" s="1"/>
  <c r="O27" i="1" s="1"/>
  <c r="H29" i="1"/>
  <c r="H28" i="1"/>
  <c r="H25" i="1"/>
  <c r="H26" i="1"/>
  <c r="N26" i="1" s="1"/>
  <c r="O26" i="1" s="1"/>
  <c r="H24" i="1"/>
  <c r="H23" i="1"/>
  <c r="H22" i="1"/>
  <c r="H18" i="1"/>
  <c r="H20" i="1"/>
  <c r="H17" i="1"/>
  <c r="H1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N16" i="1" l="1"/>
  <c r="O16" i="1" s="1"/>
  <c r="N48" i="1"/>
  <c r="O48" i="1" s="1"/>
  <c r="N37" i="1"/>
  <c r="O37" i="1" s="1"/>
  <c r="N18" i="1"/>
  <c r="O18" i="1" s="1"/>
  <c r="K68" i="1"/>
  <c r="L68" i="1"/>
  <c r="N66" i="1"/>
  <c r="O66" i="1" s="1"/>
  <c r="N51" i="1"/>
  <c r="O51" i="1" s="1"/>
  <c r="N60" i="1"/>
  <c r="O60" i="1" s="1"/>
  <c r="N57" i="1"/>
  <c r="O57" i="1" s="1"/>
  <c r="N52" i="1"/>
  <c r="O52" i="1" s="1"/>
  <c r="N46" i="1"/>
  <c r="O46" i="1" s="1"/>
  <c r="N38" i="1"/>
  <c r="O38" i="1" s="1"/>
  <c r="N36" i="1"/>
  <c r="O36" i="1" s="1"/>
  <c r="N33" i="1"/>
  <c r="O33" i="1" s="1"/>
  <c r="N31" i="1"/>
  <c r="O31" i="1" s="1"/>
  <c r="N25" i="1"/>
  <c r="O25" i="1" s="1"/>
  <c r="N22" i="1"/>
  <c r="O22" i="1" s="1"/>
  <c r="N19" i="1"/>
  <c r="O19" i="1" s="1"/>
  <c r="H68" i="1"/>
  <c r="M68" i="1"/>
  <c r="I68" i="1"/>
  <c r="J68" i="1"/>
  <c r="G68" i="1"/>
  <c r="N68" i="1" l="1"/>
  <c r="O68" i="1" l="1"/>
  <c r="P16" i="1" s="1"/>
  <c r="P18" i="1" l="1"/>
  <c r="P37" i="1"/>
  <c r="P57" i="1"/>
  <c r="P17" i="1"/>
  <c r="P28" i="1"/>
  <c r="P21" i="1"/>
  <c r="P43" i="1"/>
  <c r="P54" i="1"/>
  <c r="P61" i="1"/>
  <c r="P65" i="1"/>
  <c r="P26" i="1"/>
  <c r="P38" i="1"/>
  <c r="P60" i="1"/>
  <c r="P20" i="1"/>
  <c r="P29" i="1"/>
  <c r="P35" i="1"/>
  <c r="P44" i="1"/>
  <c r="P55" i="1"/>
  <c r="P42" i="1"/>
  <c r="P67" i="1"/>
  <c r="P27" i="1"/>
  <c r="P46" i="1"/>
  <c r="P51" i="1"/>
  <c r="P23" i="1"/>
  <c r="P32" i="1"/>
  <c r="P40" i="1"/>
  <c r="P47" i="1"/>
  <c r="P53" i="1"/>
  <c r="P62" i="1"/>
  <c r="P34" i="1"/>
  <c r="P52" i="1"/>
  <c r="P66" i="1"/>
  <c r="P24" i="1"/>
  <c r="P30" i="1"/>
  <c r="P39" i="1"/>
  <c r="P50" i="1"/>
  <c r="P58" i="1"/>
  <c r="P64" i="1"/>
  <c r="P33" i="1"/>
  <c r="P31" i="1"/>
  <c r="P25" i="1"/>
  <c r="P22" i="1"/>
  <c r="P19" i="1"/>
  <c r="P48" i="1"/>
  <c r="P63" i="1"/>
  <c r="P56" i="1"/>
  <c r="P59" i="1"/>
  <c r="P49" i="1"/>
  <c r="P45" i="1"/>
  <c r="P41" i="1"/>
  <c r="P36" i="1"/>
  <c r="P68" i="1" l="1"/>
</calcChain>
</file>

<file path=xl/sharedStrings.xml><?xml version="1.0" encoding="utf-8"?>
<sst xmlns="http://schemas.openxmlformats.org/spreadsheetml/2006/main" count="211" uniqueCount="124">
  <si>
    <t>RANKING OF THE MEMBERS OF THE MONGOLIAN STOCK EXCHANGE, based on the trading volume</t>
  </si>
  <si>
    <t>№</t>
  </si>
  <si>
    <t>Symbol</t>
  </si>
  <si>
    <t>Company name</t>
  </si>
  <si>
    <t>Lisence type</t>
  </si>
  <si>
    <t>Trading value in 2021</t>
  </si>
  <si>
    <t xml:space="preserve">Securities' secondary market trading value </t>
  </si>
  <si>
    <t>IPOs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</si>
  <si>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</si>
  <si>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</si>
  <si>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</si>
  <si>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</si>
  <si>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</si>
  <si>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</si>
  <si>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 / Investment fund</t>
  </si>
  <si>
    <t xml:space="preserve">Government securities </t>
  </si>
  <si>
    <t>Corporate Bonds</t>
  </si>
  <si>
    <t>BDSC</t>
  </si>
  <si>
    <t>BDSEC</t>
  </si>
  <si>
    <t>●</t>
  </si>
  <si>
    <t>TDB</t>
  </si>
  <si>
    <t>TDB CAPITAL</t>
  </si>
  <si>
    <t>GLMT</t>
  </si>
  <si>
    <t>GOLOMT CAPITAL</t>
  </si>
  <si>
    <t>MNET</t>
  </si>
  <si>
    <t>ARD SECURITIES</t>
  </si>
  <si>
    <t>BULG</t>
  </si>
  <si>
    <t>BULGAN BROKER</t>
  </si>
  <si>
    <t>INVC</t>
  </si>
  <si>
    <t>INVESCORE CAPITAL</t>
  </si>
  <si>
    <t>LFTI</t>
  </si>
  <si>
    <t>LIFETIME INVESTMENT</t>
  </si>
  <si>
    <t>TNGR</t>
  </si>
  <si>
    <t>TENGER CAPITAL</t>
  </si>
  <si>
    <t>STIN</t>
  </si>
  <si>
    <t>STANDART INVESTMENT</t>
  </si>
  <si>
    <t>ARD</t>
  </si>
  <si>
    <t>ULZII &amp; CO CAPITAL</t>
  </si>
  <si>
    <t>BUMB</t>
  </si>
  <si>
    <t>BUMBAT-ALTAI</t>
  </si>
  <si>
    <t>NOVL</t>
  </si>
  <si>
    <t>NOVEL INVESTMENT</t>
  </si>
  <si>
    <t>TTOL</t>
  </si>
  <si>
    <t>APEX CAPITAL</t>
  </si>
  <si>
    <t>BZIN</t>
  </si>
  <si>
    <t>MIRAE ASSET SECURITIES MONGOLIA</t>
  </si>
  <si>
    <t>RISM</t>
  </si>
  <si>
    <t>RHINOS INVESTMENT</t>
  </si>
  <si>
    <t>ZGB</t>
  </si>
  <si>
    <t>GAUL</t>
  </si>
  <si>
    <t>GAULI</t>
  </si>
  <si>
    <t>GDSC</t>
  </si>
  <si>
    <t>GOODSEC</t>
  </si>
  <si>
    <t>MIBG</t>
  </si>
  <si>
    <t>NSEC</t>
  </si>
  <si>
    <t>NATIONAL SECURITIES</t>
  </si>
  <si>
    <t>ZRGD</t>
  </si>
  <si>
    <t>ZERGED</t>
  </si>
  <si>
    <t>MSEC</t>
  </si>
  <si>
    <t>MONSEC</t>
  </si>
  <si>
    <t>TCHB</t>
  </si>
  <si>
    <t>TULGAT CHANDMANI BAYAN</t>
  </si>
  <si>
    <t>MICC</t>
  </si>
  <si>
    <t>DRBR</t>
  </si>
  <si>
    <t>DARKHAN BROKER</t>
  </si>
  <si>
    <t>ARGB</t>
  </si>
  <si>
    <t>ARGAI BEST</t>
  </si>
  <si>
    <t>MSDQ</t>
  </si>
  <si>
    <t>MASDAQ</t>
  </si>
  <si>
    <t>ALTN</t>
  </si>
  <si>
    <t>ALTAN KHOROMSOG</t>
  </si>
  <si>
    <t>BLMB</t>
  </si>
  <si>
    <t>BLOOMSBURY SECURITIES</t>
  </si>
  <si>
    <t>GDEV</t>
  </si>
  <si>
    <t>GRANDDEVELOPMENT</t>
  </si>
  <si>
    <t>BATS</t>
  </si>
  <si>
    <t>CTRL</t>
  </si>
  <si>
    <t xml:space="preserve">CENTRAL SECURITIES </t>
  </si>
  <si>
    <t>DELG</t>
  </si>
  <si>
    <t>DELGERKHANGAI SECURITIES</t>
  </si>
  <si>
    <t>HUN</t>
  </si>
  <si>
    <t>HUNNU EMPIRE</t>
  </si>
  <si>
    <t>UNDR</t>
  </si>
  <si>
    <t>UNDURKHAAN INVEST</t>
  </si>
  <si>
    <t>SANR</t>
  </si>
  <si>
    <t>SANAR</t>
  </si>
  <si>
    <t>TABO</t>
  </si>
  <si>
    <t>TAVAN BOGD</t>
  </si>
  <si>
    <t>GATR</t>
  </si>
  <si>
    <t>GATSUURT TRADE</t>
  </si>
  <si>
    <t>MERG</t>
  </si>
  <si>
    <t>MERGEN SANAA</t>
  </si>
  <si>
    <t>DOMI</t>
  </si>
  <si>
    <t>DOMIXSEC</t>
  </si>
  <si>
    <t>SGC</t>
  </si>
  <si>
    <t>SG CAPITAL</t>
  </si>
  <si>
    <t>MONG</t>
  </si>
  <si>
    <t>MONGOL SECURITIES</t>
  </si>
  <si>
    <t>BLAC</t>
  </si>
  <si>
    <t>BLACKSTONE INTERNATIONAL</t>
  </si>
  <si>
    <t>DCF</t>
  </si>
  <si>
    <t>ECM</t>
  </si>
  <si>
    <t>EURASIA CAPITAL HOLDING</t>
  </si>
  <si>
    <t>SECP</t>
  </si>
  <si>
    <t>SECAP</t>
  </si>
  <si>
    <t>GNDX</t>
  </si>
  <si>
    <t>GENDEX</t>
  </si>
  <si>
    <t>SILS</t>
  </si>
  <si>
    <t>SILVER LIGHT SECURITIES</t>
  </si>
  <si>
    <t>APS</t>
  </si>
  <si>
    <t>ASIA PACIFIC SECURITIES</t>
  </si>
  <si>
    <t>FCX</t>
  </si>
  <si>
    <t>MOHU</t>
  </si>
  <si>
    <t>MONGOL KHUVITSAA</t>
  </si>
  <si>
    <t>BSK</t>
  </si>
  <si>
    <t>BLUESKY SECURITIES</t>
  </si>
  <si>
    <t>Total</t>
  </si>
  <si>
    <t xml:space="preserve">PS: Ranked by Total trading of Participants </t>
  </si>
  <si>
    <t>Trading value of August</t>
  </si>
  <si>
    <t>As of August 31, 2021</t>
  </si>
  <si>
    <t>ETT bond by MNT</t>
  </si>
  <si>
    <t>ETT bond by USD  1$=2848.57₮</t>
  </si>
  <si>
    <t>Invescore bond Tranch-II</t>
  </si>
  <si>
    <t xml:space="preserve">Mandal Future Growth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</si>
</sst>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3" fontId="2" fillId="2" borderId="5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9" fontId="8" fillId="4" borderId="13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16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939250" cy="142557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783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114300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7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1273560520.6100001</v>
          </cell>
          <cell r="H16">
            <v>0</v>
          </cell>
          <cell r="I16">
            <v>4200945940</v>
          </cell>
          <cell r="J16">
            <v>138800000</v>
          </cell>
          <cell r="K16">
            <v>0</v>
          </cell>
          <cell r="L16">
            <v>0</v>
          </cell>
          <cell r="M16">
            <v>5613306460.6100006</v>
          </cell>
          <cell r="N16">
            <v>488249404265.03003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317302759.87</v>
          </cell>
          <cell r="H17">
            <v>0</v>
          </cell>
          <cell r="I17">
            <v>3946886657</v>
          </cell>
          <cell r="J17">
            <v>89100000</v>
          </cell>
          <cell r="K17">
            <v>0</v>
          </cell>
          <cell r="L17">
            <v>0</v>
          </cell>
          <cell r="M17">
            <v>4353289416.8699999</v>
          </cell>
          <cell r="N17">
            <v>202201928554.97998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1952070583.8800001</v>
          </cell>
          <cell r="H18">
            <v>0</v>
          </cell>
          <cell r="I18">
            <v>0</v>
          </cell>
          <cell r="J18">
            <v>76900000</v>
          </cell>
          <cell r="K18">
            <v>0</v>
          </cell>
          <cell r="L18">
            <v>0</v>
          </cell>
          <cell r="M18">
            <v>2028970583.8800001</v>
          </cell>
          <cell r="N18">
            <v>174729271528.57001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3341013217.0599999</v>
          </cell>
          <cell r="H19">
            <v>0</v>
          </cell>
          <cell r="I19">
            <v>45871838</v>
          </cell>
          <cell r="J19">
            <v>13000000</v>
          </cell>
          <cell r="K19">
            <v>0</v>
          </cell>
          <cell r="L19">
            <v>0</v>
          </cell>
          <cell r="M19">
            <v>3399885055.0599999</v>
          </cell>
          <cell r="N19">
            <v>165264555680.75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857201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857201</v>
          </cell>
          <cell r="N20">
            <v>161128396697.5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3222718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3222718</v>
          </cell>
          <cell r="N21">
            <v>23880464950.299999</v>
          </cell>
        </row>
        <row r="22">
          <cell r="B22" t="str">
            <v>LFTI</v>
          </cell>
          <cell r="C22" t="str">
            <v>"ЛАЙФТАЙМ ИНВЕСТМЕНТ ҮЦК" ХХК</v>
          </cell>
          <cell r="D22" t="str">
            <v>●</v>
          </cell>
          <cell r="E22" t="str">
            <v>●</v>
          </cell>
          <cell r="F22"/>
          <cell r="G22">
            <v>11384331</v>
          </cell>
          <cell r="H22">
            <v>0</v>
          </cell>
          <cell r="I22">
            <v>17093580000</v>
          </cell>
          <cell r="J22">
            <v>200000</v>
          </cell>
          <cell r="K22">
            <v>0</v>
          </cell>
          <cell r="L22">
            <v>0</v>
          </cell>
          <cell r="M22">
            <v>17105164331</v>
          </cell>
          <cell r="N22">
            <v>22921925056.610001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/>
          <cell r="F23" t="str">
            <v>●</v>
          </cell>
          <cell r="G23">
            <v>20523170.140000001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20523170.140000001</v>
          </cell>
          <cell r="N23">
            <v>20883250724.529999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277261503.91000003</v>
          </cell>
          <cell r="H24">
            <v>0</v>
          </cell>
          <cell r="I24">
            <v>0</v>
          </cell>
          <cell r="J24">
            <v>36200000</v>
          </cell>
          <cell r="K24">
            <v>0</v>
          </cell>
          <cell r="L24">
            <v>0</v>
          </cell>
          <cell r="M24">
            <v>313461503.91000003</v>
          </cell>
          <cell r="N24">
            <v>16624271713.540001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F25"/>
          <cell r="G25">
            <v>381605482.26999998</v>
          </cell>
          <cell r="H25">
            <v>0</v>
          </cell>
          <cell r="I25">
            <v>35446000</v>
          </cell>
          <cell r="J25">
            <v>6895300000</v>
          </cell>
          <cell r="K25">
            <v>0</v>
          </cell>
          <cell r="L25">
            <v>0</v>
          </cell>
          <cell r="M25">
            <v>7312351482.2700005</v>
          </cell>
          <cell r="N25">
            <v>14016947576.860001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/>
          <cell r="F26"/>
          <cell r="G26">
            <v>1011836219.04</v>
          </cell>
          <cell r="H26">
            <v>0</v>
          </cell>
          <cell r="I26">
            <v>0</v>
          </cell>
          <cell r="J26">
            <v>4000000</v>
          </cell>
          <cell r="K26">
            <v>0</v>
          </cell>
          <cell r="L26">
            <v>0</v>
          </cell>
          <cell r="M26">
            <v>1015836219.04</v>
          </cell>
          <cell r="N26">
            <v>11764527477.75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/>
          <cell r="F27" t="str">
            <v>●</v>
          </cell>
          <cell r="G27">
            <v>186481578.57999998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186481578.57999998</v>
          </cell>
          <cell r="N27">
            <v>9190685299.8700008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541796663.53999996</v>
          </cell>
          <cell r="H28">
            <v>0</v>
          </cell>
          <cell r="I28">
            <v>432509477</v>
          </cell>
          <cell r="J28">
            <v>0</v>
          </cell>
          <cell r="K28">
            <v>0</v>
          </cell>
          <cell r="L28">
            <v>0</v>
          </cell>
          <cell r="M28">
            <v>974306140.53999996</v>
          </cell>
          <cell r="N28">
            <v>6511403948.8599997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15689328.790000001</v>
          </cell>
          <cell r="H29">
            <v>0</v>
          </cell>
          <cell r="I29">
            <v>59983800</v>
          </cell>
          <cell r="J29">
            <v>201400000</v>
          </cell>
          <cell r="K29">
            <v>0</v>
          </cell>
          <cell r="L29">
            <v>0</v>
          </cell>
          <cell r="M29">
            <v>277073128.79000002</v>
          </cell>
          <cell r="N29">
            <v>4113852166.4600005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/>
          <cell r="F30" t="str">
            <v>●</v>
          </cell>
          <cell r="G30">
            <v>117691673.83</v>
          </cell>
          <cell r="H30">
            <v>0</v>
          </cell>
          <cell r="I30">
            <v>3600000</v>
          </cell>
          <cell r="J30">
            <v>2050500000</v>
          </cell>
          <cell r="K30">
            <v>0</v>
          </cell>
          <cell r="L30">
            <v>0</v>
          </cell>
          <cell r="M30">
            <v>2171791673.8299999</v>
          </cell>
          <cell r="N30">
            <v>2752237324.46</v>
          </cell>
        </row>
        <row r="31">
          <cell r="B31" t="str">
            <v>ZGB</v>
          </cell>
          <cell r="C31" t="str">
            <v>"ЗЭТ ЖИ БИ ҮЦК" ХХК</v>
          </cell>
          <cell r="D31" t="str">
            <v>●</v>
          </cell>
          <cell r="E31"/>
          <cell r="F31"/>
          <cell r="G31">
            <v>653115.4</v>
          </cell>
          <cell r="H31">
            <v>0</v>
          </cell>
          <cell r="I31">
            <v>1193841740</v>
          </cell>
          <cell r="J31">
            <v>454300000</v>
          </cell>
          <cell r="K31">
            <v>0</v>
          </cell>
          <cell r="L31">
            <v>0</v>
          </cell>
          <cell r="M31">
            <v>1648794855.4000001</v>
          </cell>
          <cell r="N31">
            <v>2575200362.4000001</v>
          </cell>
        </row>
        <row r="32">
          <cell r="B32" t="str">
            <v>GAUL</v>
          </cell>
          <cell r="C32" t="str">
            <v>"ГАҮЛИ ҮЦК" ХХК</v>
          </cell>
          <cell r="D32" t="str">
            <v>●</v>
          </cell>
          <cell r="E32" t="str">
            <v>●</v>
          </cell>
          <cell r="F32"/>
          <cell r="G32">
            <v>57720355.009999998</v>
          </cell>
          <cell r="H32">
            <v>0</v>
          </cell>
          <cell r="I32">
            <v>0</v>
          </cell>
          <cell r="J32">
            <v>6300000</v>
          </cell>
          <cell r="K32">
            <v>0</v>
          </cell>
          <cell r="L32">
            <v>0</v>
          </cell>
          <cell r="M32">
            <v>64020355.009999998</v>
          </cell>
          <cell r="N32">
            <v>1753159603.3399999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43348692.959999993</v>
          </cell>
          <cell r="H33">
            <v>0</v>
          </cell>
          <cell r="I33">
            <v>0</v>
          </cell>
          <cell r="J33">
            <v>400000</v>
          </cell>
          <cell r="K33">
            <v>0</v>
          </cell>
          <cell r="L33">
            <v>0</v>
          </cell>
          <cell r="M33">
            <v>43748692.959999993</v>
          </cell>
          <cell r="N33">
            <v>1675067940.3300002</v>
          </cell>
        </row>
        <row r="34">
          <cell r="B34" t="str">
            <v>MIBG</v>
          </cell>
          <cell r="C34" t="str">
            <v>"ЭМ АЙ БИ ЖИ ХХК ҮЦК"</v>
          </cell>
          <cell r="D34" t="str">
            <v>●</v>
          </cell>
          <cell r="E34"/>
          <cell r="F34"/>
          <cell r="G34">
            <v>1045093940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1045093940</v>
          </cell>
          <cell r="N34">
            <v>1638802729.71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396329268.78999996</v>
          </cell>
          <cell r="H35">
            <v>0</v>
          </cell>
          <cell r="I35">
            <v>0</v>
          </cell>
          <cell r="J35">
            <v>11600000</v>
          </cell>
          <cell r="K35">
            <v>0</v>
          </cell>
          <cell r="L35">
            <v>0</v>
          </cell>
          <cell r="M35">
            <v>407929268.78999996</v>
          </cell>
          <cell r="N35">
            <v>1277964444.4099998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/>
          <cell r="F36"/>
          <cell r="G36">
            <v>19189567.120000001</v>
          </cell>
          <cell r="H36">
            <v>0</v>
          </cell>
          <cell r="I36">
            <v>0</v>
          </cell>
          <cell r="J36">
            <v>11500000</v>
          </cell>
          <cell r="K36">
            <v>0</v>
          </cell>
          <cell r="L36">
            <v>0</v>
          </cell>
          <cell r="M36">
            <v>30689567.120000001</v>
          </cell>
          <cell r="N36">
            <v>963097234.48000002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/>
          <cell r="F37"/>
          <cell r="G37">
            <v>19879145.899999999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19879145.899999999</v>
          </cell>
          <cell r="N37">
            <v>828705357.68000007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E38"/>
          <cell r="F38"/>
          <cell r="G38">
            <v>11384570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11384570</v>
          </cell>
          <cell r="N38">
            <v>708188991.67000008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F39"/>
          <cell r="G39">
            <v>2150120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2150120</v>
          </cell>
          <cell r="N39">
            <v>688703986.09000003</v>
          </cell>
        </row>
        <row r="40">
          <cell r="B40" t="str">
            <v>DRBR</v>
          </cell>
          <cell r="C40" t="str">
            <v>"ДАРХАН БРОКЕР ҮЦК" ХХК</v>
          </cell>
          <cell r="D40" t="str">
            <v>●</v>
          </cell>
          <cell r="E40"/>
          <cell r="F40"/>
          <cell r="G40">
            <v>20396460.98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20396460.98</v>
          </cell>
          <cell r="N40">
            <v>632928056.73000002</v>
          </cell>
        </row>
        <row r="41">
          <cell r="B41" t="str">
            <v>ARGB</v>
          </cell>
          <cell r="C41" t="str">
            <v>"АРГАЙ БЭСТ ҮЦК" ХХК</v>
          </cell>
          <cell r="D41" t="str">
            <v>●</v>
          </cell>
          <cell r="E41"/>
          <cell r="F41"/>
          <cell r="G41">
            <v>28969810.030000001</v>
          </cell>
          <cell r="H41">
            <v>0</v>
          </cell>
          <cell r="I41">
            <v>0</v>
          </cell>
          <cell r="J41">
            <v>7500000</v>
          </cell>
          <cell r="K41">
            <v>0</v>
          </cell>
          <cell r="L41">
            <v>0</v>
          </cell>
          <cell r="M41">
            <v>36469810.030000001</v>
          </cell>
          <cell r="N41">
            <v>604492946.42999995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483444787.94999999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E43"/>
          <cell r="F43"/>
          <cell r="G43">
            <v>585075</v>
          </cell>
          <cell r="H43">
            <v>0</v>
          </cell>
          <cell r="I43">
            <v>0</v>
          </cell>
          <cell r="J43">
            <v>3000000</v>
          </cell>
          <cell r="K43">
            <v>0</v>
          </cell>
          <cell r="L43">
            <v>0</v>
          </cell>
          <cell r="M43">
            <v>3585075</v>
          </cell>
          <cell r="N43">
            <v>419630075</v>
          </cell>
        </row>
        <row r="44">
          <cell r="B44" t="str">
            <v>BLMB</v>
          </cell>
          <cell r="C44" t="str">
            <v xml:space="preserve">"БЛҮМСБЮРИ СЕКЮРИТИЕС ҮЦК" ХХК </v>
          </cell>
          <cell r="D44" t="str">
            <v>●</v>
          </cell>
          <cell r="E44"/>
          <cell r="F44"/>
          <cell r="G44">
            <v>3609810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3609810</v>
          </cell>
          <cell r="N44">
            <v>411609212.20999998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E45"/>
          <cell r="F45"/>
          <cell r="G45">
            <v>8937722.8800000008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8937722.8800000008</v>
          </cell>
          <cell r="N45">
            <v>406749336.79999995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378792937.81999999</v>
          </cell>
        </row>
        <row r="47">
          <cell r="B47" t="str">
            <v>CTRL</v>
          </cell>
          <cell r="C47" t="str">
            <v>"ЦЕНТРАЛ СЕКЬЮРИТИЙЗ ҮЦК" ХХК</v>
          </cell>
          <cell r="D47" t="str">
            <v>●</v>
          </cell>
          <cell r="E47"/>
          <cell r="F47"/>
          <cell r="G47">
            <v>50778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50778</v>
          </cell>
          <cell r="N47">
            <v>218528622.25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2828983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2828983</v>
          </cell>
          <cell r="N48">
            <v>215875639.93000001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E49"/>
          <cell r="F49"/>
          <cell r="G49">
            <v>12608643.039999999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12608643.039999999</v>
          </cell>
          <cell r="N49">
            <v>150612595.95999998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E50"/>
          <cell r="F50"/>
          <cell r="G50">
            <v>5992331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5992331</v>
          </cell>
          <cell r="N50">
            <v>146832833.25</v>
          </cell>
        </row>
        <row r="51">
          <cell r="B51" t="str">
            <v>SANR</v>
          </cell>
          <cell r="C51" t="str">
            <v>"САНАР ҮЦК" ХХК</v>
          </cell>
          <cell r="D51" t="str">
            <v>●</v>
          </cell>
          <cell r="E51"/>
          <cell r="F51"/>
          <cell r="G51">
            <v>515160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515160</v>
          </cell>
          <cell r="N51">
            <v>134092948.90000001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8219487.5499999998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8219487.5499999998</v>
          </cell>
          <cell r="N52">
            <v>129443221.66999999</v>
          </cell>
        </row>
        <row r="53">
          <cell r="B53" t="str">
            <v>GATR</v>
          </cell>
          <cell r="C53" t="str">
            <v>"ГАЦУУРТ ТРЕЙД ҮЦК" ХХК</v>
          </cell>
          <cell r="D53" t="str">
            <v>●</v>
          </cell>
          <cell r="E53"/>
          <cell r="F53"/>
          <cell r="G53">
            <v>190600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190600</v>
          </cell>
          <cell r="N53">
            <v>128191115.2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4033553.97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4033553.97</v>
          </cell>
          <cell r="N54">
            <v>106185377.79000001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12286476.67</v>
          </cell>
          <cell r="H55">
            <v>0</v>
          </cell>
          <cell r="I55">
            <v>0</v>
          </cell>
          <cell r="J55">
            <v>0</v>
          </cell>
          <cell r="K55"/>
          <cell r="L55">
            <v>0</v>
          </cell>
          <cell r="M55">
            <v>12286476.67</v>
          </cell>
          <cell r="N55">
            <v>104796098.67000002</v>
          </cell>
        </row>
        <row r="56">
          <cell r="B56" t="str">
            <v>SGC</v>
          </cell>
          <cell r="C56" t="str">
            <v>"ЭС ЖИ КАПИТАЛ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69600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69600</v>
          </cell>
          <cell r="N56">
            <v>89598896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84912886</v>
          </cell>
        </row>
        <row r="58">
          <cell r="B58" t="str">
            <v>BLAC</v>
          </cell>
          <cell r="C58" t="str">
            <v>"БЛЭКСТОУН ИНТЕРНЭЙШНЛ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79333334.980000004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60525000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59231338.299999997</v>
          </cell>
        </row>
        <row r="61">
          <cell r="B61" t="str">
            <v>SECP</v>
          </cell>
          <cell r="C61" t="str">
            <v>"СИКАП  ҮЦК" ХХК</v>
          </cell>
          <cell r="D61" t="str">
            <v>●</v>
          </cell>
          <cell r="E61" t="str">
            <v>●</v>
          </cell>
          <cell r="F61"/>
          <cell r="G61">
            <v>10038385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10038385</v>
          </cell>
          <cell r="N61">
            <v>56644363.549999997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22821332.800000001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N63">
            <v>13446480.859999999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1374250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1374250</v>
          </cell>
          <cell r="N64">
            <v>7403972.5900000008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2224792095.6700001</v>
          </cell>
          <cell r="H16">
            <v>0</v>
          </cell>
          <cell r="I16">
            <v>272976225</v>
          </cell>
          <cell r="J16">
            <v>176727300000</v>
          </cell>
          <cell r="K16">
            <v>50706539999</v>
          </cell>
          <cell r="L16">
            <v>274500000</v>
          </cell>
          <cell r="M16">
            <v>54527000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815961415.9000001</v>
          </cell>
          <cell r="H17">
            <v>0</v>
          </cell>
          <cell r="I17">
            <v>150023627652</v>
          </cell>
          <cell r="J17">
            <v>150244200000</v>
          </cell>
          <cell r="K17">
            <v>9251015932</v>
          </cell>
          <cell r="L17">
            <v>57000000</v>
          </cell>
          <cell r="M17">
            <v>186596000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G18">
            <v>916084</v>
          </cell>
          <cell r="H18">
            <v>0</v>
          </cell>
          <cell r="I18">
            <v>150000000000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G19">
            <v>1105398566.3400002</v>
          </cell>
          <cell r="H19">
            <v>0</v>
          </cell>
          <cell r="I19">
            <v>481012640</v>
          </cell>
          <cell r="J19">
            <v>304900000</v>
          </cell>
          <cell r="K19">
            <v>8441737195</v>
          </cell>
          <cell r="L19">
            <v>179800000</v>
          </cell>
          <cell r="M19">
            <v>437698000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9812090200.3700008</v>
          </cell>
          <cell r="H20">
            <v>0</v>
          </cell>
          <cell r="I20">
            <v>10452776</v>
          </cell>
          <cell r="J20">
            <v>62400000</v>
          </cell>
          <cell r="K20">
            <v>289414712</v>
          </cell>
          <cell r="L20">
            <v>0</v>
          </cell>
          <cell r="M20">
            <v>92593000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G21">
            <v>7535602832.6000004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87450670000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9993760.0999999996</v>
          </cell>
          <cell r="H22">
            <v>0</v>
          </cell>
          <cell r="I22">
            <v>220000000</v>
          </cell>
          <cell r="J22">
            <v>1000000</v>
          </cell>
          <cell r="K22">
            <v>0</v>
          </cell>
          <cell r="L22">
            <v>10710000000</v>
          </cell>
          <cell r="M22">
            <v>0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G23">
            <v>21102188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7100000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F24" t="str">
            <v>●</v>
          </cell>
          <cell r="G24">
            <v>18564201.02</v>
          </cell>
          <cell r="H24">
            <v>0</v>
          </cell>
          <cell r="I24">
            <v>0</v>
          </cell>
          <cell r="J24">
            <v>701900000</v>
          </cell>
          <cell r="K24">
            <v>28485700</v>
          </cell>
          <cell r="L24">
            <v>0</v>
          </cell>
          <cell r="M24">
            <v>0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G25">
            <v>875202360.13</v>
          </cell>
          <cell r="H25">
            <v>0</v>
          </cell>
          <cell r="I25">
            <v>618000</v>
          </cell>
          <cell r="J25">
            <v>15100000</v>
          </cell>
          <cell r="K25">
            <v>4066048818</v>
          </cell>
          <cell r="L25">
            <v>25500000</v>
          </cell>
          <cell r="M25">
            <v>428890000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1818702683.8199999</v>
          </cell>
          <cell r="H26">
            <v>0</v>
          </cell>
          <cell r="I26">
            <v>0</v>
          </cell>
          <cell r="J26">
            <v>38300000</v>
          </cell>
          <cell r="K26">
            <v>203957612</v>
          </cell>
          <cell r="L26">
            <v>5800000</v>
          </cell>
          <cell r="M26">
            <v>106302000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2042216984.0599999</v>
          </cell>
          <cell r="H27">
            <v>0</v>
          </cell>
          <cell r="I27">
            <v>59825640</v>
          </cell>
          <cell r="J27">
            <v>18500000</v>
          </cell>
          <cell r="K27">
            <v>473147477.00000006</v>
          </cell>
          <cell r="L27">
            <v>1000000</v>
          </cell>
          <cell r="M27">
            <v>6023276000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968845720.98000002</v>
          </cell>
          <cell r="H28">
            <v>0</v>
          </cell>
          <cell r="I28">
            <v>0</v>
          </cell>
          <cell r="J28">
            <v>126900000</v>
          </cell>
          <cell r="K28">
            <v>51274260</v>
          </cell>
          <cell r="L28">
            <v>0</v>
          </cell>
          <cell r="M28">
            <v>21280000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542432205.06000006</v>
          </cell>
          <cell r="H29">
            <v>0</v>
          </cell>
          <cell r="I29">
            <v>0</v>
          </cell>
          <cell r="J29">
            <v>0</v>
          </cell>
          <cell r="K29">
            <v>2563713</v>
          </cell>
          <cell r="L29">
            <v>0</v>
          </cell>
          <cell r="M29">
            <v>0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G30">
            <v>1198790579.49</v>
          </cell>
          <cell r="H30">
            <v>0</v>
          </cell>
          <cell r="I30">
            <v>179346180</v>
          </cell>
          <cell r="J30">
            <v>0</v>
          </cell>
          <cell r="K30">
            <v>195981616</v>
          </cell>
          <cell r="L30">
            <v>529500000</v>
          </cell>
          <cell r="M30">
            <v>0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298058395.94999999</v>
          </cell>
          <cell r="H31">
            <v>0</v>
          </cell>
          <cell r="I31">
            <v>72070769</v>
          </cell>
          <cell r="J31">
            <v>4100000</v>
          </cell>
          <cell r="K31">
            <v>0</v>
          </cell>
          <cell r="L31">
            <v>35000000</v>
          </cell>
          <cell r="M31">
            <v>17000000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F32" t="str">
            <v>●</v>
          </cell>
          <cell r="G32">
            <v>288500138.53000003</v>
          </cell>
          <cell r="H32">
            <v>0</v>
          </cell>
          <cell r="I32">
            <v>8100000</v>
          </cell>
          <cell r="J32">
            <v>2000000</v>
          </cell>
          <cell r="K32">
            <v>62953397.000000007</v>
          </cell>
          <cell r="L32">
            <v>166900000</v>
          </cell>
          <cell r="M32">
            <v>25554000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221756169.48999998</v>
          </cell>
          <cell r="H33">
            <v>0</v>
          </cell>
          <cell r="I33">
            <v>0</v>
          </cell>
          <cell r="J33">
            <v>160200000</v>
          </cell>
          <cell r="K33">
            <v>647764818.00000012</v>
          </cell>
          <cell r="L33">
            <v>0</v>
          </cell>
          <cell r="M33">
            <v>25697000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E34" t="str">
            <v>●</v>
          </cell>
          <cell r="G34">
            <v>122144287.88</v>
          </cell>
          <cell r="H34">
            <v>0</v>
          </cell>
          <cell r="I34">
            <v>0</v>
          </cell>
          <cell r="J34">
            <v>33500000</v>
          </cell>
          <cell r="K34">
            <v>177750768.00000003</v>
          </cell>
          <cell r="L34">
            <v>0</v>
          </cell>
          <cell r="M34">
            <v>36267000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467320212.02999997</v>
          </cell>
          <cell r="H35">
            <v>0</v>
          </cell>
          <cell r="I35">
            <v>0</v>
          </cell>
          <cell r="J35">
            <v>1600000</v>
          </cell>
          <cell r="K35">
            <v>9969995.0000000019</v>
          </cell>
          <cell r="L35">
            <v>0</v>
          </cell>
          <cell r="M35">
            <v>300000</v>
          </cell>
        </row>
        <row r="36">
          <cell r="B36" t="str">
            <v>MSEC</v>
          </cell>
          <cell r="C36" t="str">
            <v>"МОНСЕК ҮЦК" ХХК</v>
          </cell>
          <cell r="D36" t="str">
            <v>●</v>
          </cell>
          <cell r="G36">
            <v>35934997.560000002</v>
          </cell>
          <cell r="H36">
            <v>0</v>
          </cell>
          <cell r="I36">
            <v>0</v>
          </cell>
          <cell r="J36">
            <v>371200000</v>
          </cell>
          <cell r="K36">
            <v>55831972.000000007</v>
          </cell>
          <cell r="L36">
            <v>10000000</v>
          </cell>
          <cell r="M36">
            <v>8493000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G37">
            <v>39661428.5</v>
          </cell>
          <cell r="H37">
            <v>0</v>
          </cell>
          <cell r="I37">
            <v>0</v>
          </cell>
          <cell r="J37">
            <v>66100000</v>
          </cell>
          <cell r="K37">
            <v>229309885</v>
          </cell>
          <cell r="L37">
            <v>0</v>
          </cell>
          <cell r="M37">
            <v>4772000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G38">
            <v>142799959.5</v>
          </cell>
          <cell r="H38">
            <v>0</v>
          </cell>
          <cell r="I38">
            <v>0</v>
          </cell>
          <cell r="J38">
            <v>0</v>
          </cell>
          <cell r="K38">
            <v>66371681.000000007</v>
          </cell>
          <cell r="L38">
            <v>5000000</v>
          </cell>
          <cell r="M38">
            <v>10149000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G39">
            <v>24494170</v>
          </cell>
          <cell r="H39">
            <v>0</v>
          </cell>
          <cell r="I39">
            <v>0</v>
          </cell>
          <cell r="J39">
            <v>1100000</v>
          </cell>
          <cell r="K39">
            <v>103118234.00000001</v>
          </cell>
          <cell r="L39">
            <v>0</v>
          </cell>
          <cell r="M39">
            <v>0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72916863.989999995</v>
          </cell>
          <cell r="H40">
            <v>0</v>
          </cell>
          <cell r="I40">
            <v>0</v>
          </cell>
          <cell r="J40">
            <v>100000</v>
          </cell>
          <cell r="K40">
            <v>0</v>
          </cell>
          <cell r="L40">
            <v>0</v>
          </cell>
          <cell r="M40">
            <v>19254000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39218532.960000001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DCF</v>
          </cell>
          <cell r="C42" t="str">
            <v>"ДИ СИ ЭФ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569714000</v>
          </cell>
          <cell r="L42">
            <v>0</v>
          </cell>
          <cell r="M42">
            <v>0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G43">
            <v>201480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G44">
            <v>3811588</v>
          </cell>
          <cell r="H44">
            <v>0</v>
          </cell>
          <cell r="I44">
            <v>0</v>
          </cell>
          <cell r="J44">
            <v>4200000</v>
          </cell>
          <cell r="K44">
            <v>0</v>
          </cell>
          <cell r="L44">
            <v>0</v>
          </cell>
          <cell r="M44">
            <v>14137000</v>
          </cell>
        </row>
        <row r="45">
          <cell r="B45" t="str">
            <v>BLMB</v>
          </cell>
          <cell r="C45" t="str">
            <v xml:space="preserve">"БЛҮМСБЮРИ СЕКЮРИТИЕС ҮЦК" ХХК </v>
          </cell>
          <cell r="D45" t="str">
            <v>●</v>
          </cell>
          <cell r="G45">
            <v>25513721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GDEV</v>
          </cell>
          <cell r="C46" t="str">
            <v>"ГРАНДДЕВЕЛОПМЕНТ ҮЦК" ХХК</v>
          </cell>
          <cell r="D46" t="str">
            <v>●</v>
          </cell>
          <cell r="G46">
            <v>21323172.100000001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11412211.6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G48">
            <v>14141100.300000001</v>
          </cell>
          <cell r="H48">
            <v>0</v>
          </cell>
          <cell r="I48">
            <v>0</v>
          </cell>
          <cell r="J48">
            <v>0</v>
          </cell>
          <cell r="K48">
            <v>105397090.00000001</v>
          </cell>
          <cell r="L48">
            <v>0</v>
          </cell>
          <cell r="M48">
            <v>0</v>
          </cell>
        </row>
        <row r="49">
          <cell r="B49" t="str">
            <v>DELG</v>
          </cell>
          <cell r="C49" t="str">
            <v>"ДЭЛГЭРХАНГАЙ СЕКЮРИТИЗ ҮЦК" ХХК</v>
          </cell>
          <cell r="D49" t="str">
            <v>●</v>
          </cell>
          <cell r="G49">
            <v>10538782.199999999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CTRL</v>
          </cell>
          <cell r="C50" t="str">
            <v>"ЦЕНТРАЛ СЕКЬЮРИТИЙЗ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G51">
            <v>10521893.9</v>
          </cell>
          <cell r="H51">
            <v>0</v>
          </cell>
          <cell r="I51">
            <v>0</v>
          </cell>
          <cell r="J51">
            <v>0</v>
          </cell>
          <cell r="K51">
            <v>119355083</v>
          </cell>
          <cell r="L51">
            <v>0</v>
          </cell>
          <cell r="M51">
            <v>5000000</v>
          </cell>
        </row>
        <row r="52">
          <cell r="B52" t="str">
            <v>HUN</v>
          </cell>
          <cell r="C52" t="str">
            <v>"ХҮННҮ ЭМПАЙР ҮЦК" ХХК</v>
          </cell>
          <cell r="D52" t="str">
            <v>●</v>
          </cell>
          <cell r="G52">
            <v>11466787.15</v>
          </cell>
          <cell r="H52">
            <v>0</v>
          </cell>
          <cell r="I52">
            <v>0</v>
          </cell>
          <cell r="J52">
            <v>100000</v>
          </cell>
          <cell r="K52">
            <v>3703141.0000000005</v>
          </cell>
          <cell r="L52">
            <v>0</v>
          </cell>
          <cell r="M52">
            <v>24400000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14908305</v>
          </cell>
          <cell r="H53">
            <v>0</v>
          </cell>
          <cell r="I53">
            <v>0</v>
          </cell>
          <cell r="J53">
            <v>56500000</v>
          </cell>
          <cell r="K53">
            <v>0</v>
          </cell>
          <cell r="L53">
            <v>0</v>
          </cell>
          <cell r="M53">
            <v>45000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G54">
            <v>8591649.4000000004</v>
          </cell>
          <cell r="H54">
            <v>0</v>
          </cell>
          <cell r="I54">
            <v>0</v>
          </cell>
          <cell r="J54">
            <v>1000000</v>
          </cell>
          <cell r="K54">
            <v>9685138</v>
          </cell>
          <cell r="L54">
            <v>0</v>
          </cell>
          <cell r="M54">
            <v>0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G55">
            <v>8041521.0199999996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81533108.5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587100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DOMI</v>
          </cell>
          <cell r="C58" t="str">
            <v>"ДОМИКС СЕК ҮЦК" ХХК</v>
          </cell>
          <cell r="D58" t="str">
            <v>●</v>
          </cell>
          <cell r="G58">
            <v>11139070.58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SGC</v>
          </cell>
          <cell r="C59" t="str">
            <v>"ЭС ЖИ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11652500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BLAC</v>
          </cell>
          <cell r="C61" t="str">
            <v>"БЛЭКСТОУН ИНТЕРНЭЙШНЛ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G62">
            <v>48100538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G63">
            <v>19465472</v>
          </cell>
          <cell r="H63">
            <v>0</v>
          </cell>
          <cell r="I63">
            <v>0</v>
          </cell>
          <cell r="J63">
            <v>0</v>
          </cell>
          <cell r="K63">
            <v>14242850</v>
          </cell>
          <cell r="L63">
            <v>0</v>
          </cell>
          <cell r="M63">
            <v>0</v>
          </cell>
        </row>
        <row r="64">
          <cell r="B64" t="str">
            <v>SILS</v>
          </cell>
          <cell r="C64" t="str">
            <v>"СИЛВЭР ЛАЙТ СЕКЮРИТИЙЗ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MOHU</v>
          </cell>
          <cell r="C65" t="str">
            <v>"MОНГОЛ ХУВЬЦАА" ХХК</v>
          </cell>
          <cell r="D65" t="str">
            <v>●</v>
          </cell>
          <cell r="G65">
            <v>12689915.800000001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D68">
            <v>52</v>
          </cell>
          <cell r="E68">
            <v>17</v>
          </cell>
          <cell r="F68">
            <v>13</v>
          </cell>
          <cell r="G68">
            <v>31069056950.480011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73"/>
  <sheetViews>
    <sheetView tabSelected="1" view="pageBreakPreview" topLeftCell="A45" zoomScale="60" zoomScaleNormal="70" workbookViewId="0">
      <selection activeCell="O68" sqref="O6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3" style="1" bestFit="1" customWidth="1"/>
    <col min="10" max="10" width="26" style="1" bestFit="1" customWidth="1"/>
    <col min="11" max="11" width="23.42578125" style="1" customWidth="1"/>
    <col min="12" max="12" width="28.140625" style="1" bestFit="1" customWidth="1"/>
    <col min="13" max="13" width="23" style="1" bestFit="1" customWidth="1"/>
    <col min="14" max="14" width="24.85546875" style="1" bestFit="1" customWidth="1"/>
    <col min="15" max="15" width="24.42578125" style="1" customWidth="1"/>
    <col min="16" max="16" width="16.7109375" style="1" customWidth="1"/>
    <col min="17" max="17" width="22.28515625" style="5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7" spans="1:17" x14ac:dyDescent="0.25">
      <c r="I7" s="4"/>
      <c r="J7" s="4"/>
      <c r="K7" s="4"/>
      <c r="L7" s="4"/>
      <c r="M7" s="4"/>
    </row>
    <row r="8" spans="1:17" x14ac:dyDescent="0.25">
      <c r="H8" s="6"/>
      <c r="I8" s="7"/>
      <c r="J8" s="7"/>
      <c r="K8" s="7"/>
      <c r="L8" s="7"/>
      <c r="M8" s="7"/>
      <c r="N8" s="7"/>
    </row>
    <row r="9" spans="1:17" x14ac:dyDescent="0.25">
      <c r="B9" s="8"/>
      <c r="D9" s="9" t="s">
        <v>0</v>
      </c>
      <c r="E9" s="9"/>
      <c r="F9" s="9"/>
      <c r="G9" s="9"/>
      <c r="H9" s="9"/>
      <c r="I9" s="9"/>
      <c r="J9" s="9"/>
      <c r="K9" s="9"/>
      <c r="L9" s="8"/>
      <c r="M9" s="8"/>
      <c r="N9" s="10"/>
      <c r="O9" s="10"/>
      <c r="P9" s="10"/>
    </row>
    <row r="11" spans="1:17" ht="16.5" thickBot="1" x14ac:dyDescent="0.3">
      <c r="N11" s="11"/>
      <c r="O11" s="12" t="s">
        <v>119</v>
      </c>
      <c r="P11" s="12"/>
    </row>
    <row r="12" spans="1:17" x14ac:dyDescent="0.25">
      <c r="A12" s="13" t="s">
        <v>1</v>
      </c>
      <c r="B12" s="14" t="s">
        <v>2</v>
      </c>
      <c r="C12" s="14" t="s">
        <v>3</v>
      </c>
      <c r="D12" s="14" t="s">
        <v>4</v>
      </c>
      <c r="E12" s="14"/>
      <c r="F12" s="14"/>
      <c r="G12" s="15" t="s">
        <v>118</v>
      </c>
      <c r="H12" s="15"/>
      <c r="I12" s="15"/>
      <c r="J12" s="15"/>
      <c r="K12" s="15"/>
      <c r="L12" s="15"/>
      <c r="M12" s="15"/>
      <c r="N12" s="15"/>
      <c r="O12" s="16" t="s">
        <v>5</v>
      </c>
      <c r="P12" s="17"/>
    </row>
    <row r="13" spans="1:17" s="8" customFormat="1" x14ac:dyDescent="0.25">
      <c r="A13" s="18"/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22"/>
      <c r="Q13" s="23"/>
    </row>
    <row r="14" spans="1:17" s="8" customFormat="1" x14ac:dyDescent="0.25">
      <c r="A14" s="18"/>
      <c r="B14" s="19"/>
      <c r="C14" s="19"/>
      <c r="D14" s="19"/>
      <c r="E14" s="19"/>
      <c r="F14" s="19"/>
      <c r="G14" s="24" t="s">
        <v>6</v>
      </c>
      <c r="H14" s="25"/>
      <c r="I14" s="25"/>
      <c r="J14" s="24" t="s">
        <v>7</v>
      </c>
      <c r="K14" s="25"/>
      <c r="L14" s="25"/>
      <c r="M14" s="25"/>
      <c r="N14" s="20" t="s">
        <v>8</v>
      </c>
      <c r="O14" s="21" t="s">
        <v>9</v>
      </c>
      <c r="P14" s="22" t="s">
        <v>10</v>
      </c>
      <c r="Q14" s="23"/>
    </row>
    <row r="15" spans="1:17" s="8" customFormat="1" ht="31.5" x14ac:dyDescent="0.25">
      <c r="A15" s="18"/>
      <c r="B15" s="19"/>
      <c r="C15" s="19"/>
      <c r="D15" s="26" t="s">
        <v>11</v>
      </c>
      <c r="E15" s="26" t="s">
        <v>12</v>
      </c>
      <c r="F15" s="26" t="s">
        <v>13</v>
      </c>
      <c r="G15" s="27" t="s">
        <v>14</v>
      </c>
      <c r="H15" s="28" t="s">
        <v>15</v>
      </c>
      <c r="I15" s="28" t="s">
        <v>16</v>
      </c>
      <c r="J15" s="28" t="s">
        <v>120</v>
      </c>
      <c r="K15" s="28" t="s">
        <v>121</v>
      </c>
      <c r="L15" s="28" t="s">
        <v>122</v>
      </c>
      <c r="M15" s="28" t="s">
        <v>123</v>
      </c>
      <c r="N15" s="20"/>
      <c r="O15" s="21"/>
      <c r="P15" s="29"/>
      <c r="Q15" s="23"/>
    </row>
    <row r="16" spans="1:17" x14ac:dyDescent="0.25">
      <c r="A16" s="30">
        <v>1</v>
      </c>
      <c r="B16" s="31" t="s">
        <v>17</v>
      </c>
      <c r="C16" s="32" t="s">
        <v>18</v>
      </c>
      <c r="D16" s="33" t="s">
        <v>19</v>
      </c>
      <c r="E16" s="34" t="s">
        <v>19</v>
      </c>
      <c r="F16" s="34" t="s">
        <v>19</v>
      </c>
      <c r="G16" s="35">
        <f>VLOOKUP(B16,[3]Sheet1!$B$16:$G$69,6,0)</f>
        <v>2224792095.6700001</v>
      </c>
      <c r="H16" s="35">
        <f>VLOOKUP(B16,[2]Brokers!$B$9:$AC$69,28,0)</f>
        <v>0</v>
      </c>
      <c r="I16" s="35">
        <f>VLOOKUP(B16,[3]Sheet1!$B$16:$I$67,8,0)</f>
        <v>272976225</v>
      </c>
      <c r="J16" s="35">
        <f>VLOOKUP(B16,[3]Sheet1!$B$16:$J$67,9,0)</f>
        <v>176727300000</v>
      </c>
      <c r="K16" s="35">
        <f>VLOOKUP(B16,[3]Sheet1!$B$16:$K$67,10,0)</f>
        <v>50706539999</v>
      </c>
      <c r="L16" s="35">
        <f>VLOOKUP(B16,[3]Sheet1!$B$16:$L$67,11,0)</f>
        <v>274500000</v>
      </c>
      <c r="M16" s="35">
        <f>VLOOKUP(B16,[3]Sheet1!$B$16:$M$67,12,0)</f>
        <v>54527000</v>
      </c>
      <c r="N16" s="36">
        <f>G16+H16+I16+J16+K16+L16+M16</f>
        <v>230260635319.67001</v>
      </c>
      <c r="O16" s="36">
        <f>+VLOOKUP(B16,[1]Sheet1!$B$16:$N$67,13,0)+N16</f>
        <v>718510039584.70007</v>
      </c>
      <c r="P16" s="37">
        <f>O16/$O$68</f>
        <v>0.32872979872944103</v>
      </c>
    </row>
    <row r="17" spans="1:17" x14ac:dyDescent="0.25">
      <c r="A17" s="30">
        <f t="shared" ref="A17:A67" si="0">+A16+1</f>
        <v>2</v>
      </c>
      <c r="B17" s="31" t="s">
        <v>22</v>
      </c>
      <c r="C17" s="32" t="s">
        <v>23</v>
      </c>
      <c r="D17" s="33" t="s">
        <v>19</v>
      </c>
      <c r="E17" s="34" t="s">
        <v>19</v>
      </c>
      <c r="F17" s="34" t="s">
        <v>19</v>
      </c>
      <c r="G17" s="35">
        <f>VLOOKUP(B17,[3]Sheet1!$B$16:$G$69,6,0)</f>
        <v>815961415.9000001</v>
      </c>
      <c r="H17" s="35">
        <f>VLOOKUP(B17,[2]Brokers!$B$9:$AC$69,28,0)</f>
        <v>0</v>
      </c>
      <c r="I17" s="35">
        <f>VLOOKUP(B17,[3]Sheet1!$B$16:$I$67,8,0)</f>
        <v>150023627652</v>
      </c>
      <c r="J17" s="35">
        <f>VLOOKUP(B17,[3]Sheet1!$B$16:$J$67,9,0)</f>
        <v>150244200000</v>
      </c>
      <c r="K17" s="35">
        <f>VLOOKUP(B17,[3]Sheet1!$B$16:$K$67,10,0)</f>
        <v>9251015932</v>
      </c>
      <c r="L17" s="35">
        <f>VLOOKUP(B17,[3]Sheet1!$B$16:$L$67,11,0)</f>
        <v>57000000</v>
      </c>
      <c r="M17" s="35">
        <f>VLOOKUP(B17,[3]Sheet1!$B$16:$M$67,12,0)</f>
        <v>186596000</v>
      </c>
      <c r="N17" s="36">
        <f>G17+H17+I17+J17+K17+L17+M17</f>
        <v>310578400999.90002</v>
      </c>
      <c r="O17" s="36">
        <f>+VLOOKUP(B17,[1]Sheet1!$B$16:$N$67,13,0)+N17</f>
        <v>485307672528.47003</v>
      </c>
      <c r="P17" s="37">
        <f>O17/$O$68</f>
        <v>0.22203599772154745</v>
      </c>
    </row>
    <row r="18" spans="1:17" x14ac:dyDescent="0.25">
      <c r="A18" s="30">
        <f t="shared" si="0"/>
        <v>3</v>
      </c>
      <c r="B18" s="31" t="s">
        <v>26</v>
      </c>
      <c r="C18" s="32" t="s">
        <v>27</v>
      </c>
      <c r="D18" s="33" t="s">
        <v>19</v>
      </c>
      <c r="E18" s="34"/>
      <c r="F18" s="34"/>
      <c r="G18" s="35">
        <f>VLOOKUP(B18,[3]Sheet1!$B$16:$G$69,6,0)</f>
        <v>916084</v>
      </c>
      <c r="H18" s="35">
        <f>VLOOKUP(B18,[2]Brokers!$B$9:$AC$69,28,0)</f>
        <v>0</v>
      </c>
      <c r="I18" s="35">
        <f>VLOOKUP(B18,[3]Sheet1!$B$16:$I$67,8,0)</f>
        <v>150000000000</v>
      </c>
      <c r="J18" s="35">
        <f>VLOOKUP(B18,[3]Sheet1!$B$16:$J$67,9,0)</f>
        <v>0</v>
      </c>
      <c r="K18" s="35">
        <f>VLOOKUP(B18,[3]Sheet1!$B$16:$K$67,10,0)</f>
        <v>0</v>
      </c>
      <c r="L18" s="35">
        <f>VLOOKUP(B18,[3]Sheet1!$B$16:$L$67,11,0)</f>
        <v>0</v>
      </c>
      <c r="M18" s="35">
        <f>VLOOKUP(B18,[3]Sheet1!$B$16:$M$67,12,0)</f>
        <v>0</v>
      </c>
      <c r="N18" s="36">
        <f>G18+H18+I18+J18+K18+L18+M18</f>
        <v>150000916084</v>
      </c>
      <c r="O18" s="36">
        <f>+VLOOKUP(B18,[1]Sheet1!$B$16:$N$67,13,0)+N18</f>
        <v>311129312781.5</v>
      </c>
      <c r="P18" s="37">
        <f>O18/$O$68</f>
        <v>0.14234662111138816</v>
      </c>
    </row>
    <row r="19" spans="1:17" s="8" customFormat="1" x14ac:dyDescent="0.25">
      <c r="A19" s="30">
        <f t="shared" si="0"/>
        <v>4</v>
      </c>
      <c r="B19" s="31" t="s">
        <v>20</v>
      </c>
      <c r="C19" s="32" t="s">
        <v>21</v>
      </c>
      <c r="D19" s="33" t="s">
        <v>19</v>
      </c>
      <c r="E19" s="34" t="s">
        <v>19</v>
      </c>
      <c r="F19" s="34"/>
      <c r="G19" s="35">
        <f>VLOOKUP(B19,[3]Sheet1!$B$16:$G$69,6,0)</f>
        <v>1105398566.3400002</v>
      </c>
      <c r="H19" s="35">
        <f>VLOOKUP(B19,[2]Brokers!$B$9:$AC$69,28,0)</f>
        <v>0</v>
      </c>
      <c r="I19" s="35">
        <f>VLOOKUP(B19,[3]Sheet1!$B$16:$I$67,8,0)</f>
        <v>481012640</v>
      </c>
      <c r="J19" s="35">
        <f>VLOOKUP(B19,[3]Sheet1!$B$16:$J$67,9,0)</f>
        <v>304900000</v>
      </c>
      <c r="K19" s="35">
        <f>VLOOKUP(B19,[3]Sheet1!$B$16:$K$67,10,0)</f>
        <v>8441737195</v>
      </c>
      <c r="L19" s="35">
        <f>VLOOKUP(B19,[3]Sheet1!$B$16:$L$67,11,0)</f>
        <v>179800000</v>
      </c>
      <c r="M19" s="35">
        <f>VLOOKUP(B19,[3]Sheet1!$B$16:$M$67,12,0)</f>
        <v>437698000</v>
      </c>
      <c r="N19" s="36">
        <f>G19+H19+I19+J19+K19+L19+M19</f>
        <v>10950546401.34</v>
      </c>
      <c r="O19" s="36">
        <f>+VLOOKUP(B19,[1]Sheet1!$B$16:$N$67,13,0)+N19</f>
        <v>213152474956.31998</v>
      </c>
      <c r="P19" s="37">
        <f>O19/$O$68</f>
        <v>9.7520655705205753E-2</v>
      </c>
      <c r="Q19" s="23"/>
    </row>
    <row r="20" spans="1:17" x14ac:dyDescent="0.25">
      <c r="A20" s="30">
        <f t="shared" si="0"/>
        <v>5</v>
      </c>
      <c r="B20" s="31" t="s">
        <v>24</v>
      </c>
      <c r="C20" s="32" t="s">
        <v>25</v>
      </c>
      <c r="D20" s="33" t="s">
        <v>19</v>
      </c>
      <c r="E20" s="34" t="s">
        <v>19</v>
      </c>
      <c r="F20" s="34" t="s">
        <v>19</v>
      </c>
      <c r="G20" s="35">
        <f>VLOOKUP(B20,[3]Sheet1!$B$16:$G$69,6,0)</f>
        <v>9812090200.3700008</v>
      </c>
      <c r="H20" s="35">
        <f>VLOOKUP(B20,[2]Brokers!$B$9:$AC$69,28,0)</f>
        <v>0</v>
      </c>
      <c r="I20" s="35">
        <f>VLOOKUP(B20,[3]Sheet1!$B$16:$I$67,8,0)</f>
        <v>10452776</v>
      </c>
      <c r="J20" s="35">
        <f>VLOOKUP(B20,[3]Sheet1!$B$16:$J$67,9,0)</f>
        <v>62400000</v>
      </c>
      <c r="K20" s="35">
        <f>VLOOKUP(B20,[3]Sheet1!$B$16:$K$67,10,0)</f>
        <v>289414712</v>
      </c>
      <c r="L20" s="35">
        <f>VLOOKUP(B20,[3]Sheet1!$B$16:$L$67,11,0)</f>
        <v>0</v>
      </c>
      <c r="M20" s="35">
        <f>VLOOKUP(B20,[3]Sheet1!$B$16:$M$67,12,0)</f>
        <v>92593000</v>
      </c>
      <c r="N20" s="36">
        <f>G20+H20+I20+J20+K20+L20+M20</f>
        <v>10266950688.370001</v>
      </c>
      <c r="O20" s="36">
        <f>+VLOOKUP(B20,[1]Sheet1!$B$16:$N$67,13,0)+N20</f>
        <v>175531506369.12</v>
      </c>
      <c r="P20" s="37">
        <f>O20/$O$68</f>
        <v>8.030846276378896E-2</v>
      </c>
    </row>
    <row r="21" spans="1:17" x14ac:dyDescent="0.25">
      <c r="A21" s="30">
        <f t="shared" si="0"/>
        <v>6</v>
      </c>
      <c r="B21" s="31" t="s">
        <v>53</v>
      </c>
      <c r="C21" s="32" t="s">
        <v>53</v>
      </c>
      <c r="D21" s="33" t="s">
        <v>19</v>
      </c>
      <c r="E21" s="34"/>
      <c r="F21" s="34"/>
      <c r="G21" s="35">
        <f>VLOOKUP(B21,[3]Sheet1!$B$16:$G$69,6,0)</f>
        <v>7535602832.6000004</v>
      </c>
      <c r="H21" s="35">
        <f>VLOOKUP(B21,[2]Brokers!$B$9:$AC$69,28,0)</f>
        <v>0</v>
      </c>
      <c r="I21" s="35">
        <f>VLOOKUP(B21,[3]Sheet1!$B$16:$I$67,8,0)</f>
        <v>0</v>
      </c>
      <c r="J21" s="35">
        <f>VLOOKUP(B21,[3]Sheet1!$B$16:$J$67,9,0)</f>
        <v>0</v>
      </c>
      <c r="K21" s="35">
        <f>VLOOKUP(B21,[3]Sheet1!$B$16:$K$67,10,0)</f>
        <v>0</v>
      </c>
      <c r="L21" s="35">
        <f>VLOOKUP(B21,[3]Sheet1!$B$16:$L$67,11,0)</f>
        <v>0</v>
      </c>
      <c r="M21" s="35">
        <f>VLOOKUP(B21,[3]Sheet1!$B$16:$M$67,12,0)</f>
        <v>87450670000</v>
      </c>
      <c r="N21" s="36">
        <f>G21+H21+I21+J21+K21+L21+M21</f>
        <v>94986272832.600006</v>
      </c>
      <c r="O21" s="36">
        <f>+VLOOKUP(B21,[1]Sheet1!$B$16:$N$67,13,0)+N21</f>
        <v>96625075562.310013</v>
      </c>
      <c r="P21" s="37">
        <f>O21/$O$68</f>
        <v>4.4207512618994971E-2</v>
      </c>
    </row>
    <row r="22" spans="1:17" x14ac:dyDescent="0.25">
      <c r="A22" s="30">
        <f t="shared" si="0"/>
        <v>7</v>
      </c>
      <c r="B22" s="31" t="s">
        <v>28</v>
      </c>
      <c r="C22" s="32" t="s">
        <v>29</v>
      </c>
      <c r="D22" s="33" t="s">
        <v>19</v>
      </c>
      <c r="E22" s="34" t="s">
        <v>19</v>
      </c>
      <c r="F22" s="34" t="s">
        <v>19</v>
      </c>
      <c r="G22" s="35">
        <f>VLOOKUP(B22,[3]Sheet1!$B$16:$G$69,6,0)</f>
        <v>9993760.0999999996</v>
      </c>
      <c r="H22" s="35">
        <f>VLOOKUP(B22,[2]Brokers!$B$9:$AC$69,28,0)</f>
        <v>0</v>
      </c>
      <c r="I22" s="35">
        <f>VLOOKUP(B22,[3]Sheet1!$B$16:$I$67,8,0)</f>
        <v>220000000</v>
      </c>
      <c r="J22" s="35">
        <f>VLOOKUP(B22,[3]Sheet1!$B$16:$J$67,9,0)</f>
        <v>1000000</v>
      </c>
      <c r="K22" s="35">
        <f>VLOOKUP(B22,[3]Sheet1!$B$16:$K$67,10,0)</f>
        <v>0</v>
      </c>
      <c r="L22" s="35">
        <f>VLOOKUP(B22,[3]Sheet1!$B$16:$L$67,11,0)</f>
        <v>10710000000</v>
      </c>
      <c r="M22" s="35">
        <f>VLOOKUP(B22,[3]Sheet1!$B$16:$M$67,12,0)</f>
        <v>0</v>
      </c>
      <c r="N22" s="36">
        <f>G22+H22+I22+J22+K22+L22+M22</f>
        <v>10940993760.1</v>
      </c>
      <c r="O22" s="36">
        <f>+VLOOKUP(B22,[1]Sheet1!$B$16:$N$67,13,0)+N22</f>
        <v>34821458710.400002</v>
      </c>
      <c r="P22" s="37">
        <f>O22/$O$68</f>
        <v>1.5931372538582247E-2</v>
      </c>
    </row>
    <row r="23" spans="1:17" x14ac:dyDescent="0.25">
      <c r="A23" s="30">
        <f t="shared" si="0"/>
        <v>8</v>
      </c>
      <c r="B23" s="31" t="s">
        <v>30</v>
      </c>
      <c r="C23" s="32" t="s">
        <v>31</v>
      </c>
      <c r="D23" s="33" t="s">
        <v>19</v>
      </c>
      <c r="E23" s="34" t="s">
        <v>19</v>
      </c>
      <c r="F23" s="34"/>
      <c r="G23" s="35">
        <f>VLOOKUP(B23,[3]Sheet1!$B$16:$G$69,6,0)</f>
        <v>21102188</v>
      </c>
      <c r="H23" s="35">
        <f>VLOOKUP(B23,[2]Brokers!$B$9:$AC$69,28,0)</f>
        <v>0</v>
      </c>
      <c r="I23" s="35">
        <f>VLOOKUP(B23,[3]Sheet1!$B$16:$I$67,8,0)</f>
        <v>0</v>
      </c>
      <c r="J23" s="35">
        <f>VLOOKUP(B23,[3]Sheet1!$B$16:$J$67,9,0)</f>
        <v>0</v>
      </c>
      <c r="K23" s="35">
        <f>VLOOKUP(B23,[3]Sheet1!$B$16:$K$67,10,0)</f>
        <v>0</v>
      </c>
      <c r="L23" s="35">
        <f>VLOOKUP(B23,[3]Sheet1!$B$16:$L$67,11,0)</f>
        <v>0</v>
      </c>
      <c r="M23" s="35">
        <f>VLOOKUP(B23,[3]Sheet1!$B$16:$M$67,12,0)</f>
        <v>7100000</v>
      </c>
      <c r="N23" s="36">
        <f>G23+H23+I23+J23+K23+L23+M23</f>
        <v>28202188</v>
      </c>
      <c r="O23" s="36">
        <f>+VLOOKUP(B23,[1]Sheet1!$B$16:$N$67,13,0)+N23</f>
        <v>22950127244.610001</v>
      </c>
      <c r="P23" s="37">
        <f>O23/$O$68</f>
        <v>1.0500049121507581E-2</v>
      </c>
    </row>
    <row r="24" spans="1:17" x14ac:dyDescent="0.25">
      <c r="A24" s="30">
        <f t="shared" si="0"/>
        <v>9</v>
      </c>
      <c r="B24" s="31" t="s">
        <v>32</v>
      </c>
      <c r="C24" s="32" t="s">
        <v>33</v>
      </c>
      <c r="D24" s="33" t="s">
        <v>19</v>
      </c>
      <c r="E24" s="33" t="s">
        <v>19</v>
      </c>
      <c r="F24" s="33"/>
      <c r="G24" s="35">
        <f>VLOOKUP(B24,[3]Sheet1!$B$16:$G$69,6,0)</f>
        <v>18564201.02</v>
      </c>
      <c r="H24" s="35">
        <f>VLOOKUP(B24,[2]Brokers!$B$9:$AC$69,28,0)</f>
        <v>0</v>
      </c>
      <c r="I24" s="35">
        <f>VLOOKUP(B24,[3]Sheet1!$B$16:$I$67,8,0)</f>
        <v>0</v>
      </c>
      <c r="J24" s="35">
        <f>VLOOKUP(B24,[3]Sheet1!$B$16:$J$67,9,0)</f>
        <v>701900000</v>
      </c>
      <c r="K24" s="35">
        <f>VLOOKUP(B24,[3]Sheet1!$B$16:$K$67,10,0)</f>
        <v>28485700</v>
      </c>
      <c r="L24" s="35">
        <f>VLOOKUP(B24,[3]Sheet1!$B$16:$L$67,11,0)</f>
        <v>0</v>
      </c>
      <c r="M24" s="35">
        <f>VLOOKUP(B24,[3]Sheet1!$B$16:$M$67,12,0)</f>
        <v>0</v>
      </c>
      <c r="N24" s="36">
        <f>G24+H24+I24+J24+K24+L24+M24</f>
        <v>748949901.01999998</v>
      </c>
      <c r="O24" s="36">
        <f>+VLOOKUP(B24,[1]Sheet1!$B$16:$N$67,13,0)+N24</f>
        <v>21632200625.549999</v>
      </c>
      <c r="P24" s="37">
        <f>O24/$O$68</f>
        <v>9.8970766808243842E-3</v>
      </c>
      <c r="Q24" s="1"/>
    </row>
    <row r="25" spans="1:17" x14ac:dyDescent="0.25">
      <c r="A25" s="30">
        <f t="shared" si="0"/>
        <v>10</v>
      </c>
      <c r="B25" s="31" t="s">
        <v>36</v>
      </c>
      <c r="C25" s="32" t="s">
        <v>37</v>
      </c>
      <c r="D25" s="33" t="s">
        <v>19</v>
      </c>
      <c r="E25" s="34" t="s">
        <v>19</v>
      </c>
      <c r="F25" s="34"/>
      <c r="G25" s="35">
        <f>VLOOKUP(B25,[3]Sheet1!$B$16:$G$69,6,0)</f>
        <v>875202360.13</v>
      </c>
      <c r="H25" s="35">
        <f>VLOOKUP(B25,[2]Brokers!$B$9:$AC$69,28,0)</f>
        <v>0</v>
      </c>
      <c r="I25" s="35">
        <f>VLOOKUP(B25,[3]Sheet1!$B$16:$I$67,8,0)</f>
        <v>618000</v>
      </c>
      <c r="J25" s="35">
        <f>VLOOKUP(B25,[3]Sheet1!$B$16:$J$67,9,0)</f>
        <v>15100000</v>
      </c>
      <c r="K25" s="35">
        <f>VLOOKUP(B25,[3]Sheet1!$B$16:$K$67,10,0)</f>
        <v>4066048818</v>
      </c>
      <c r="L25" s="35">
        <f>VLOOKUP(B25,[3]Sheet1!$B$16:$L$67,11,0)</f>
        <v>25500000</v>
      </c>
      <c r="M25" s="35">
        <f>VLOOKUP(B25,[3]Sheet1!$B$16:$M$67,12,0)</f>
        <v>428890000</v>
      </c>
      <c r="N25" s="36">
        <f>G25+H25+I25+J25+K25+L25+M25</f>
        <v>5411359178.1300001</v>
      </c>
      <c r="O25" s="36">
        <f>+VLOOKUP(B25,[1]Sheet1!$B$16:$N$67,13,0)+N25</f>
        <v>19428306754.990002</v>
      </c>
      <c r="P25" s="37">
        <f>O25/$O$68</f>
        <v>8.8887600970937088E-3</v>
      </c>
    </row>
    <row r="26" spans="1:17" x14ac:dyDescent="0.25">
      <c r="A26" s="30">
        <f t="shared" si="0"/>
        <v>11</v>
      </c>
      <c r="B26" s="31" t="s">
        <v>34</v>
      </c>
      <c r="C26" s="32" t="s">
        <v>35</v>
      </c>
      <c r="D26" s="33" t="s">
        <v>19</v>
      </c>
      <c r="E26" s="34"/>
      <c r="F26" s="34" t="s">
        <v>19</v>
      </c>
      <c r="G26" s="35">
        <f>VLOOKUP(B26,[3]Sheet1!$B$16:$G$69,6,0)</f>
        <v>1818702683.8199999</v>
      </c>
      <c r="H26" s="35">
        <f>VLOOKUP(B26,[2]Brokers!$B$9:$AC$69,28,0)</f>
        <v>0</v>
      </c>
      <c r="I26" s="35">
        <f>VLOOKUP(B26,[3]Sheet1!$B$16:$I$67,8,0)</f>
        <v>0</v>
      </c>
      <c r="J26" s="35">
        <f>VLOOKUP(B26,[3]Sheet1!$B$16:$J$67,9,0)</f>
        <v>38300000</v>
      </c>
      <c r="K26" s="35">
        <f>VLOOKUP(B26,[3]Sheet1!$B$16:$K$67,10,0)</f>
        <v>203957612</v>
      </c>
      <c r="L26" s="35">
        <f>VLOOKUP(B26,[3]Sheet1!$B$16:$L$67,11,0)</f>
        <v>5800000</v>
      </c>
      <c r="M26" s="35">
        <f>VLOOKUP(B26,[3]Sheet1!$B$16:$M$67,12,0)</f>
        <v>106302000</v>
      </c>
      <c r="N26" s="36">
        <f>G26+H26+I26+J26+K26+L26+M26</f>
        <v>2173062295.8199997</v>
      </c>
      <c r="O26" s="36">
        <f>+VLOOKUP(B26,[1]Sheet1!$B$16:$N$67,13,0)+N26</f>
        <v>18797334009.360001</v>
      </c>
      <c r="P26" s="37">
        <f>O26/$O$68</f>
        <v>8.6000800060060442E-3</v>
      </c>
    </row>
    <row r="27" spans="1:17" x14ac:dyDescent="0.25">
      <c r="A27" s="30">
        <f t="shared" si="0"/>
        <v>12</v>
      </c>
      <c r="B27" s="31" t="s">
        <v>42</v>
      </c>
      <c r="C27" s="32" t="s">
        <v>43</v>
      </c>
      <c r="D27" s="33" t="s">
        <v>19</v>
      </c>
      <c r="E27" s="34" t="s">
        <v>19</v>
      </c>
      <c r="F27" s="34" t="s">
        <v>19</v>
      </c>
      <c r="G27" s="35">
        <f>VLOOKUP(B27,[3]Sheet1!$B$16:$G$69,6,0)</f>
        <v>2042216984.0599999</v>
      </c>
      <c r="H27" s="35">
        <f>VLOOKUP(B27,[2]Brokers!$B$9:$AC$69,28,0)</f>
        <v>0</v>
      </c>
      <c r="I27" s="35">
        <f>VLOOKUP(B27,[3]Sheet1!$B$16:$I$67,8,0)</f>
        <v>59825640</v>
      </c>
      <c r="J27" s="35">
        <f>VLOOKUP(B27,[3]Sheet1!$B$16:$J$67,9,0)</f>
        <v>18500000</v>
      </c>
      <c r="K27" s="35">
        <f>VLOOKUP(B27,[3]Sheet1!$B$16:$K$67,10,0)</f>
        <v>473147477.00000006</v>
      </c>
      <c r="L27" s="35">
        <f>VLOOKUP(B27,[3]Sheet1!$B$16:$L$67,11,0)</f>
        <v>1000000</v>
      </c>
      <c r="M27" s="35">
        <f>VLOOKUP(B27,[3]Sheet1!$B$16:$M$67,12,0)</f>
        <v>6023276000</v>
      </c>
      <c r="N27" s="36">
        <f>G27+H27+I27+J27+K27+L27+M27</f>
        <v>8617966101.0599995</v>
      </c>
      <c r="O27" s="36">
        <f>+VLOOKUP(B27,[1]Sheet1!$B$16:$N$67,13,0)+N27</f>
        <v>15129370049.919998</v>
      </c>
      <c r="P27" s="37">
        <f>O27/$O$68</f>
        <v>6.9219280140999989E-3</v>
      </c>
    </row>
    <row r="28" spans="1:17" x14ac:dyDescent="0.25">
      <c r="A28" s="30">
        <f t="shared" si="0"/>
        <v>13</v>
      </c>
      <c r="B28" s="31" t="s">
        <v>38</v>
      </c>
      <c r="C28" s="32" t="s">
        <v>39</v>
      </c>
      <c r="D28" s="33" t="s">
        <v>19</v>
      </c>
      <c r="E28" s="33"/>
      <c r="F28" s="34"/>
      <c r="G28" s="35">
        <f>VLOOKUP(B28,[3]Sheet1!$B$16:$G$69,6,0)</f>
        <v>968845720.98000002</v>
      </c>
      <c r="H28" s="35">
        <f>VLOOKUP(B28,[2]Brokers!$B$9:$AC$69,28,0)</f>
        <v>0</v>
      </c>
      <c r="I28" s="35">
        <f>VLOOKUP(B28,[3]Sheet1!$B$16:$I$67,8,0)</f>
        <v>0</v>
      </c>
      <c r="J28" s="35">
        <f>VLOOKUP(B28,[3]Sheet1!$B$16:$J$67,9,0)</f>
        <v>126900000</v>
      </c>
      <c r="K28" s="35">
        <f>VLOOKUP(B28,[3]Sheet1!$B$16:$K$67,10,0)</f>
        <v>51274260</v>
      </c>
      <c r="L28" s="35">
        <f>VLOOKUP(B28,[3]Sheet1!$B$16:$L$67,11,0)</f>
        <v>0</v>
      </c>
      <c r="M28" s="35">
        <f>VLOOKUP(B28,[3]Sheet1!$B$16:$M$67,12,0)</f>
        <v>21280000</v>
      </c>
      <c r="N28" s="36">
        <f>G28+H28+I28+J28+K28+L28+M28</f>
        <v>1168299980.98</v>
      </c>
      <c r="O28" s="36">
        <f>+VLOOKUP(B28,[1]Sheet1!$B$16:$N$67,13,0)+N28</f>
        <v>12932827458.73</v>
      </c>
      <c r="P28" s="37">
        <f>O28/$O$68</f>
        <v>5.9169747578867796E-3</v>
      </c>
    </row>
    <row r="29" spans="1:17" x14ac:dyDescent="0.25">
      <c r="A29" s="30">
        <f t="shared" si="0"/>
        <v>14</v>
      </c>
      <c r="B29" s="31" t="s">
        <v>40</v>
      </c>
      <c r="C29" s="32" t="s">
        <v>41</v>
      </c>
      <c r="D29" s="33" t="s">
        <v>19</v>
      </c>
      <c r="E29" s="34"/>
      <c r="F29" s="34" t="s">
        <v>19</v>
      </c>
      <c r="G29" s="35">
        <f>VLOOKUP(B29,[3]Sheet1!$B$16:$G$69,6,0)</f>
        <v>542432205.06000006</v>
      </c>
      <c r="H29" s="35">
        <f>VLOOKUP(B29,[2]Brokers!$B$9:$AC$69,28,0)</f>
        <v>0</v>
      </c>
      <c r="I29" s="35">
        <f>VLOOKUP(B29,[3]Sheet1!$B$16:$I$67,8,0)</f>
        <v>0</v>
      </c>
      <c r="J29" s="35">
        <f>VLOOKUP(B29,[3]Sheet1!$B$16:$J$67,9,0)</f>
        <v>0</v>
      </c>
      <c r="K29" s="35">
        <f>VLOOKUP(B29,[3]Sheet1!$B$16:$K$67,10,0)</f>
        <v>2563713</v>
      </c>
      <c r="L29" s="35">
        <f>VLOOKUP(B29,[3]Sheet1!$B$16:$L$67,11,0)</f>
        <v>0</v>
      </c>
      <c r="M29" s="35">
        <f>VLOOKUP(B29,[3]Sheet1!$B$16:$M$67,12,0)</f>
        <v>0</v>
      </c>
      <c r="N29" s="36">
        <f>G29+H29+I29+J29+K29+L29+M29</f>
        <v>544995918.06000006</v>
      </c>
      <c r="O29" s="36">
        <f>+VLOOKUP(B29,[1]Sheet1!$B$16:$N$67,13,0)+N29</f>
        <v>9735681217.9300003</v>
      </c>
      <c r="P29" s="37">
        <f>O29/$O$68</f>
        <v>4.4542293787766269E-3</v>
      </c>
    </row>
    <row r="30" spans="1:17" x14ac:dyDescent="0.25">
      <c r="A30" s="30">
        <f t="shared" si="0"/>
        <v>15</v>
      </c>
      <c r="B30" s="31" t="s">
        <v>48</v>
      </c>
      <c r="C30" s="32" t="s">
        <v>48</v>
      </c>
      <c r="D30" s="33" t="s">
        <v>19</v>
      </c>
      <c r="E30" s="34"/>
      <c r="F30" s="34"/>
      <c r="G30" s="35">
        <f>VLOOKUP(B30,[3]Sheet1!$B$16:$G$69,6,0)</f>
        <v>1198790579.49</v>
      </c>
      <c r="H30" s="35">
        <f>VLOOKUP(B30,[2]Brokers!$B$9:$AC$69,28,0)</f>
        <v>0</v>
      </c>
      <c r="I30" s="35">
        <f>VLOOKUP(B30,[3]Sheet1!$B$16:$I$67,8,0)</f>
        <v>179346180</v>
      </c>
      <c r="J30" s="35">
        <f>VLOOKUP(B30,[3]Sheet1!$B$16:$J$67,9,0)</f>
        <v>0</v>
      </c>
      <c r="K30" s="35">
        <f>VLOOKUP(B30,[3]Sheet1!$B$16:$K$67,10,0)</f>
        <v>195981616</v>
      </c>
      <c r="L30" s="35">
        <f>VLOOKUP(B30,[3]Sheet1!$B$16:$L$67,11,0)</f>
        <v>529500000</v>
      </c>
      <c r="M30" s="35">
        <f>VLOOKUP(B30,[3]Sheet1!$B$16:$M$67,12,0)</f>
        <v>0</v>
      </c>
      <c r="N30" s="36">
        <f>G30+H30+I30+J30+K30+L30+M30</f>
        <v>2103618375.49</v>
      </c>
      <c r="O30" s="36">
        <f>+VLOOKUP(B30,[1]Sheet1!$B$16:$N$67,13,0)+N30</f>
        <v>4678818737.8900003</v>
      </c>
      <c r="P30" s="37">
        <f>O30/$O$68</f>
        <v>2.1406341696869292E-3</v>
      </c>
    </row>
    <row r="31" spans="1:17" x14ac:dyDescent="0.25">
      <c r="A31" s="30">
        <f t="shared" si="0"/>
        <v>16</v>
      </c>
      <c r="B31" s="31" t="s">
        <v>44</v>
      </c>
      <c r="C31" s="32" t="s">
        <v>45</v>
      </c>
      <c r="D31" s="33" t="s">
        <v>19</v>
      </c>
      <c r="E31" s="34" t="s">
        <v>19</v>
      </c>
      <c r="F31" s="34" t="s">
        <v>19</v>
      </c>
      <c r="G31" s="35">
        <f>VLOOKUP(B31,[3]Sheet1!$B$16:$G$69,6,0)</f>
        <v>298058395.94999999</v>
      </c>
      <c r="H31" s="35">
        <f>VLOOKUP(B31,[2]Brokers!$B$9:$AC$69,28,0)</f>
        <v>0</v>
      </c>
      <c r="I31" s="35">
        <f>VLOOKUP(B31,[3]Sheet1!$B$16:$I$67,8,0)</f>
        <v>72070769</v>
      </c>
      <c r="J31" s="35">
        <f>VLOOKUP(B31,[3]Sheet1!$B$16:$J$67,9,0)</f>
        <v>4100000</v>
      </c>
      <c r="K31" s="35">
        <f>VLOOKUP(B31,[3]Sheet1!$B$16:$K$67,10,0)</f>
        <v>0</v>
      </c>
      <c r="L31" s="35">
        <f>VLOOKUP(B31,[3]Sheet1!$B$16:$L$67,11,0)</f>
        <v>35000000</v>
      </c>
      <c r="M31" s="35">
        <f>VLOOKUP(B31,[3]Sheet1!$B$16:$M$67,12,0)</f>
        <v>17000000</v>
      </c>
      <c r="N31" s="36">
        <f>G31+H31+I31+J31+K31+L31+M31</f>
        <v>426229164.94999999</v>
      </c>
      <c r="O31" s="36">
        <f>+VLOOKUP(B31,[1]Sheet1!$B$16:$N$67,13,0)+N31</f>
        <v>4540081331.4100008</v>
      </c>
      <c r="P31" s="37">
        <f>O31/$O$68</f>
        <v>2.0771595942519418E-3</v>
      </c>
    </row>
    <row r="32" spans="1:17" x14ac:dyDescent="0.25">
      <c r="A32" s="30">
        <f t="shared" si="0"/>
        <v>17</v>
      </c>
      <c r="B32" s="31" t="s">
        <v>46</v>
      </c>
      <c r="C32" s="32" t="s">
        <v>47</v>
      </c>
      <c r="D32" s="33" t="s">
        <v>19</v>
      </c>
      <c r="E32" s="34"/>
      <c r="F32" s="34"/>
      <c r="G32" s="35">
        <f>VLOOKUP(B32,[3]Sheet1!$B$16:$G$69,6,0)</f>
        <v>288500138.53000003</v>
      </c>
      <c r="H32" s="35">
        <f>VLOOKUP(B32,[2]Brokers!$B$9:$AC$69,28,0)</f>
        <v>0</v>
      </c>
      <c r="I32" s="35">
        <f>VLOOKUP(B32,[3]Sheet1!$B$16:$I$67,8,0)</f>
        <v>8100000</v>
      </c>
      <c r="J32" s="35">
        <f>VLOOKUP(B32,[3]Sheet1!$B$16:$J$67,9,0)</f>
        <v>2000000</v>
      </c>
      <c r="K32" s="35">
        <f>VLOOKUP(B32,[3]Sheet1!$B$16:$K$67,10,0)</f>
        <v>62953397.000000007</v>
      </c>
      <c r="L32" s="35">
        <f>VLOOKUP(B32,[3]Sheet1!$B$16:$L$67,11,0)</f>
        <v>166900000</v>
      </c>
      <c r="M32" s="35">
        <f>VLOOKUP(B32,[3]Sheet1!$B$16:$M$67,12,0)</f>
        <v>25554000</v>
      </c>
      <c r="N32" s="36">
        <f>G32+H32+I32+J32+K32+L32+M32</f>
        <v>554007535.52999997</v>
      </c>
      <c r="O32" s="36">
        <f>+VLOOKUP(B32,[1]Sheet1!$B$16:$N$67,13,0)+N32</f>
        <v>3306244859.9899998</v>
      </c>
      <c r="P32" s="37">
        <f>O32/$O$68</f>
        <v>1.5126597368117071E-3</v>
      </c>
      <c r="Q32" s="1"/>
    </row>
    <row r="33" spans="1:17" x14ac:dyDescent="0.25">
      <c r="A33" s="30">
        <f t="shared" si="0"/>
        <v>18</v>
      </c>
      <c r="B33" s="31" t="s">
        <v>51</v>
      </c>
      <c r="C33" s="32" t="s">
        <v>52</v>
      </c>
      <c r="D33" s="33" t="s">
        <v>19</v>
      </c>
      <c r="E33" s="34" t="s">
        <v>19</v>
      </c>
      <c r="F33" s="34" t="s">
        <v>19</v>
      </c>
      <c r="G33" s="35">
        <f>VLOOKUP(B33,[3]Sheet1!$B$16:$G$69,6,0)</f>
        <v>221756169.48999998</v>
      </c>
      <c r="H33" s="35">
        <f>VLOOKUP(B33,[2]Brokers!$B$9:$AC$69,28,0)</f>
        <v>0</v>
      </c>
      <c r="I33" s="35">
        <f>VLOOKUP(B33,[3]Sheet1!$B$16:$I$67,8,0)</f>
        <v>0</v>
      </c>
      <c r="J33" s="35">
        <f>VLOOKUP(B33,[3]Sheet1!$B$16:$J$67,9,0)</f>
        <v>160200000</v>
      </c>
      <c r="K33" s="35">
        <f>VLOOKUP(B33,[3]Sheet1!$B$16:$K$67,10,0)</f>
        <v>647764818.00000012</v>
      </c>
      <c r="L33" s="35">
        <f>VLOOKUP(B33,[3]Sheet1!$B$16:$L$67,11,0)</f>
        <v>0</v>
      </c>
      <c r="M33" s="35">
        <f>VLOOKUP(B33,[3]Sheet1!$B$16:$M$67,12,0)</f>
        <v>25697000</v>
      </c>
      <c r="N33" s="36">
        <f>G33+H33+I33+J33+K33+L33+M33</f>
        <v>1055417987.4900001</v>
      </c>
      <c r="O33" s="36">
        <f>+VLOOKUP(B33,[1]Sheet1!$B$16:$N$67,13,0)+N33</f>
        <v>2730485927.8200002</v>
      </c>
      <c r="P33" s="37">
        <f>O33/$O$68</f>
        <v>1.2492408456876252E-3</v>
      </c>
      <c r="Q33" s="1"/>
    </row>
    <row r="34" spans="1:17" x14ac:dyDescent="0.25">
      <c r="A34" s="30">
        <f t="shared" si="0"/>
        <v>19</v>
      </c>
      <c r="B34" s="31" t="s">
        <v>49</v>
      </c>
      <c r="C34" s="32" t="s">
        <v>50</v>
      </c>
      <c r="D34" s="33" t="s">
        <v>19</v>
      </c>
      <c r="E34" s="34" t="s">
        <v>19</v>
      </c>
      <c r="F34" s="34"/>
      <c r="G34" s="35">
        <f>VLOOKUP(B34,[3]Sheet1!$B$16:$G$69,6,0)</f>
        <v>122144287.88</v>
      </c>
      <c r="H34" s="35">
        <f>VLOOKUP(B34,[2]Brokers!$B$9:$AC$69,28,0)</f>
        <v>0</v>
      </c>
      <c r="I34" s="35">
        <f>VLOOKUP(B34,[3]Sheet1!$B$16:$I$67,8,0)</f>
        <v>0</v>
      </c>
      <c r="J34" s="35">
        <f>VLOOKUP(B34,[3]Sheet1!$B$16:$J$67,9,0)</f>
        <v>33500000</v>
      </c>
      <c r="K34" s="35">
        <f>VLOOKUP(B34,[3]Sheet1!$B$16:$K$67,10,0)</f>
        <v>177750768.00000003</v>
      </c>
      <c r="L34" s="35">
        <f>VLOOKUP(B34,[3]Sheet1!$B$16:$L$67,11,0)</f>
        <v>0</v>
      </c>
      <c r="M34" s="35">
        <f>VLOOKUP(B34,[3]Sheet1!$B$16:$M$67,12,0)</f>
        <v>36267000</v>
      </c>
      <c r="N34" s="36">
        <f>G34+H34+I34+J34+K34+L34+M34</f>
        <v>369662055.88</v>
      </c>
      <c r="O34" s="36">
        <f>+VLOOKUP(B34,[1]Sheet1!$B$16:$N$67,13,0)+N34</f>
        <v>2122821659.2199998</v>
      </c>
      <c r="P34" s="37">
        <f>O34/$O$68</f>
        <v>9.7122475446166092E-4</v>
      </c>
      <c r="Q34" s="1"/>
    </row>
    <row r="35" spans="1:17" x14ac:dyDescent="0.25">
      <c r="A35" s="30">
        <f t="shared" si="0"/>
        <v>20</v>
      </c>
      <c r="B35" s="31" t="s">
        <v>54</v>
      </c>
      <c r="C35" s="32" t="s">
        <v>55</v>
      </c>
      <c r="D35" s="33" t="s">
        <v>19</v>
      </c>
      <c r="E35" s="34"/>
      <c r="F35" s="34"/>
      <c r="G35" s="35">
        <f>VLOOKUP(B35,[3]Sheet1!$B$16:$G$69,6,0)</f>
        <v>467320212.02999997</v>
      </c>
      <c r="H35" s="35">
        <f>VLOOKUP(B35,[2]Brokers!$B$9:$AC$69,28,0)</f>
        <v>0</v>
      </c>
      <c r="I35" s="35">
        <f>VLOOKUP(B35,[3]Sheet1!$B$16:$I$67,8,0)</f>
        <v>0</v>
      </c>
      <c r="J35" s="35">
        <f>VLOOKUP(B35,[3]Sheet1!$B$16:$J$67,9,0)</f>
        <v>1600000</v>
      </c>
      <c r="K35" s="35">
        <f>VLOOKUP(B35,[3]Sheet1!$B$16:$K$67,10,0)</f>
        <v>9969995.0000000019</v>
      </c>
      <c r="L35" s="35">
        <f>VLOOKUP(B35,[3]Sheet1!$B$16:$L$67,11,0)</f>
        <v>0</v>
      </c>
      <c r="M35" s="35">
        <f>VLOOKUP(B35,[3]Sheet1!$B$16:$M$67,12,0)</f>
        <v>300000</v>
      </c>
      <c r="N35" s="36">
        <f>G35+H35+I35+J35+K35+L35+M35</f>
        <v>479190207.02999997</v>
      </c>
      <c r="O35" s="36">
        <f>+VLOOKUP(B35,[1]Sheet1!$B$16:$N$67,13,0)+N35</f>
        <v>1757154651.4399998</v>
      </c>
      <c r="P35" s="37">
        <f>O35/$O$68</f>
        <v>8.0392626836257267E-4</v>
      </c>
      <c r="Q35" s="1"/>
    </row>
    <row r="36" spans="1:17" x14ac:dyDescent="0.25">
      <c r="A36" s="30">
        <f t="shared" si="0"/>
        <v>21</v>
      </c>
      <c r="B36" s="31" t="s">
        <v>58</v>
      </c>
      <c r="C36" s="32" t="s">
        <v>59</v>
      </c>
      <c r="D36" s="33" t="s">
        <v>19</v>
      </c>
      <c r="E36" s="34"/>
      <c r="F36" s="34"/>
      <c r="G36" s="35">
        <f>VLOOKUP(B36,[3]Sheet1!$B$16:$G$69,6,0)</f>
        <v>35934997.560000002</v>
      </c>
      <c r="H36" s="35">
        <f>VLOOKUP(B36,[2]Brokers!$B$9:$AC$69,28,0)</f>
        <v>0</v>
      </c>
      <c r="I36" s="35">
        <f>VLOOKUP(B36,[3]Sheet1!$B$16:$I$67,8,0)</f>
        <v>0</v>
      </c>
      <c r="J36" s="35">
        <f>VLOOKUP(B36,[3]Sheet1!$B$16:$J$67,9,0)</f>
        <v>371200000</v>
      </c>
      <c r="K36" s="35">
        <f>VLOOKUP(B36,[3]Sheet1!$B$16:$K$67,10,0)</f>
        <v>55831972.000000007</v>
      </c>
      <c r="L36" s="35">
        <f>VLOOKUP(B36,[3]Sheet1!$B$16:$L$67,11,0)</f>
        <v>10000000</v>
      </c>
      <c r="M36" s="35">
        <f>VLOOKUP(B36,[3]Sheet1!$B$16:$M$67,12,0)</f>
        <v>8493000</v>
      </c>
      <c r="N36" s="36">
        <f>G36+H36+I36+J36+K36+L36+M36</f>
        <v>481459969.56</v>
      </c>
      <c r="O36" s="36">
        <f>+VLOOKUP(B36,[1]Sheet1!$B$16:$N$67,13,0)+N36</f>
        <v>1310165327.24</v>
      </c>
      <c r="P36" s="37">
        <f>O36/$O$68</f>
        <v>5.9942152593280007E-4</v>
      </c>
      <c r="Q36" s="1"/>
    </row>
    <row r="37" spans="1:17" x14ac:dyDescent="0.25">
      <c r="A37" s="30">
        <f t="shared" si="0"/>
        <v>22</v>
      </c>
      <c r="B37" s="31" t="s">
        <v>56</v>
      </c>
      <c r="C37" s="32" t="s">
        <v>57</v>
      </c>
      <c r="D37" s="33" t="s">
        <v>19</v>
      </c>
      <c r="E37" s="34"/>
      <c r="F37" s="34"/>
      <c r="G37" s="35">
        <f>VLOOKUP(B37,[3]Sheet1!$B$16:$G$69,6,0)</f>
        <v>39661428.5</v>
      </c>
      <c r="H37" s="35">
        <f>VLOOKUP(B37,[2]Brokers!$B$9:$AC$69,28,0)</f>
        <v>0</v>
      </c>
      <c r="I37" s="35">
        <f>VLOOKUP(B37,[3]Sheet1!$B$16:$I$67,8,0)</f>
        <v>0</v>
      </c>
      <c r="J37" s="35">
        <f>VLOOKUP(B37,[3]Sheet1!$B$16:$J$67,9,0)</f>
        <v>66100000</v>
      </c>
      <c r="K37" s="35">
        <f>VLOOKUP(B37,[3]Sheet1!$B$16:$K$67,10,0)</f>
        <v>229309885</v>
      </c>
      <c r="L37" s="35">
        <f>VLOOKUP(B37,[3]Sheet1!$B$16:$L$67,11,0)</f>
        <v>0</v>
      </c>
      <c r="M37" s="35">
        <f>VLOOKUP(B37,[3]Sheet1!$B$16:$M$67,12,0)</f>
        <v>4772000</v>
      </c>
      <c r="N37" s="36">
        <f>G37+H37+I37+J37+K37+L37+M37</f>
        <v>339843313.5</v>
      </c>
      <c r="O37" s="36">
        <f>+VLOOKUP(B37,[1]Sheet1!$B$16:$N$67,13,0)+N37</f>
        <v>1302940547.98</v>
      </c>
      <c r="P37" s="37">
        <f>O37/$O$68</f>
        <v>5.9611607423253261E-4</v>
      </c>
      <c r="Q37" s="1"/>
    </row>
    <row r="38" spans="1:17" x14ac:dyDescent="0.25">
      <c r="A38" s="30">
        <f t="shared" si="0"/>
        <v>23</v>
      </c>
      <c r="B38" s="31" t="s">
        <v>65</v>
      </c>
      <c r="C38" s="32" t="s">
        <v>66</v>
      </c>
      <c r="D38" s="33" t="s">
        <v>19</v>
      </c>
      <c r="E38" s="34"/>
      <c r="F38" s="34"/>
      <c r="G38" s="35">
        <f>VLOOKUP(B38,[3]Sheet1!$B$16:$G$69,6,0)</f>
        <v>142799959.5</v>
      </c>
      <c r="H38" s="35">
        <f>VLOOKUP(B38,[2]Brokers!$B$9:$AC$69,28,0)</f>
        <v>0</v>
      </c>
      <c r="I38" s="35">
        <f>VLOOKUP(B38,[3]Sheet1!$B$16:$I$67,8,0)</f>
        <v>0</v>
      </c>
      <c r="J38" s="35">
        <f>VLOOKUP(B38,[3]Sheet1!$B$16:$J$67,9,0)</f>
        <v>0</v>
      </c>
      <c r="K38" s="35">
        <f>VLOOKUP(B38,[3]Sheet1!$B$16:$K$67,10,0)</f>
        <v>66371681.000000007</v>
      </c>
      <c r="L38" s="35">
        <f>VLOOKUP(B38,[3]Sheet1!$B$16:$L$67,11,0)</f>
        <v>5000000</v>
      </c>
      <c r="M38" s="35">
        <f>VLOOKUP(B38,[3]Sheet1!$B$16:$M$67,12,0)</f>
        <v>10149000</v>
      </c>
      <c r="N38" s="36">
        <f>G38+H38+I38+J38+K38+L38+M38</f>
        <v>224320640.5</v>
      </c>
      <c r="O38" s="36">
        <f>+VLOOKUP(B38,[1]Sheet1!$B$16:$N$67,13,0)+N38</f>
        <v>828813586.92999995</v>
      </c>
      <c r="P38" s="37">
        <f>O38/$O$68</f>
        <v>3.7919543027290864E-4</v>
      </c>
      <c r="Q38" s="1"/>
    </row>
    <row r="39" spans="1:17" x14ac:dyDescent="0.25">
      <c r="A39" s="30">
        <f t="shared" si="0"/>
        <v>24</v>
      </c>
      <c r="B39" s="31" t="s">
        <v>62</v>
      </c>
      <c r="C39" s="32" t="s">
        <v>62</v>
      </c>
      <c r="D39" s="33" t="s">
        <v>19</v>
      </c>
      <c r="E39" s="34"/>
      <c r="F39" s="34"/>
      <c r="G39" s="35">
        <f>VLOOKUP(B39,[3]Sheet1!$B$16:$G$69,6,0)</f>
        <v>24494170</v>
      </c>
      <c r="H39" s="35">
        <f>VLOOKUP(B39,[2]Brokers!$B$9:$AC$69,28,0)</f>
        <v>0</v>
      </c>
      <c r="I39" s="35">
        <f>VLOOKUP(B39,[3]Sheet1!$B$16:$I$67,8,0)</f>
        <v>0</v>
      </c>
      <c r="J39" s="35">
        <f>VLOOKUP(B39,[3]Sheet1!$B$16:$J$67,9,0)</f>
        <v>1100000</v>
      </c>
      <c r="K39" s="35">
        <f>VLOOKUP(B39,[3]Sheet1!$B$16:$K$67,10,0)</f>
        <v>103118234.00000001</v>
      </c>
      <c r="L39" s="35">
        <f>VLOOKUP(B39,[3]Sheet1!$B$16:$L$67,11,0)</f>
        <v>0</v>
      </c>
      <c r="M39" s="35">
        <f>VLOOKUP(B39,[3]Sheet1!$B$16:$M$67,12,0)</f>
        <v>0</v>
      </c>
      <c r="N39" s="36">
        <f>G39+H39+I39+J39+K39+L39+M39</f>
        <v>128712404.00000001</v>
      </c>
      <c r="O39" s="36">
        <f>+VLOOKUP(B39,[1]Sheet1!$B$16:$N$67,13,0)+N39</f>
        <v>817416390.09000003</v>
      </c>
      <c r="P39" s="37">
        <f>O39/$O$68</f>
        <v>3.7398103100653437E-4</v>
      </c>
      <c r="Q39" s="1"/>
    </row>
    <row r="40" spans="1:17" x14ac:dyDescent="0.25">
      <c r="A40" s="30">
        <f t="shared" si="0"/>
        <v>25</v>
      </c>
      <c r="B40" s="31" t="s">
        <v>60</v>
      </c>
      <c r="C40" s="32" t="s">
        <v>61</v>
      </c>
      <c r="D40" s="33" t="s">
        <v>19</v>
      </c>
      <c r="E40" s="34" t="s">
        <v>19</v>
      </c>
      <c r="F40" s="34" t="s">
        <v>19</v>
      </c>
      <c r="G40" s="35">
        <f>VLOOKUP(B40,[3]Sheet1!$B$16:$G$69,6,0)</f>
        <v>72916863.989999995</v>
      </c>
      <c r="H40" s="35">
        <f>VLOOKUP(B40,[2]Brokers!$B$9:$AC$69,28,0)</f>
        <v>0</v>
      </c>
      <c r="I40" s="35">
        <f>VLOOKUP(B40,[3]Sheet1!$B$16:$I$67,8,0)</f>
        <v>0</v>
      </c>
      <c r="J40" s="35">
        <f>VLOOKUP(B40,[3]Sheet1!$B$16:$J$67,9,0)</f>
        <v>100000</v>
      </c>
      <c r="K40" s="35">
        <f>VLOOKUP(B40,[3]Sheet1!$B$16:$K$67,10,0)</f>
        <v>0</v>
      </c>
      <c r="L40" s="35">
        <f>VLOOKUP(B40,[3]Sheet1!$B$16:$L$67,11,0)</f>
        <v>0</v>
      </c>
      <c r="M40" s="35">
        <f>VLOOKUP(B40,[3]Sheet1!$B$16:$M$67,12,0)</f>
        <v>19254000</v>
      </c>
      <c r="N40" s="36">
        <f>G40+H40+I40+J40+K40+L40+M40</f>
        <v>92270863.989999995</v>
      </c>
      <c r="O40" s="36">
        <f>+VLOOKUP(B40,[1]Sheet1!$B$16:$N$67,13,0)+N40</f>
        <v>800459855.66000009</v>
      </c>
      <c r="P40" s="37">
        <f>O40/$O$68</f>
        <v>3.6622314615701362E-4</v>
      </c>
      <c r="Q40" s="1"/>
    </row>
    <row r="41" spans="1:17" x14ac:dyDescent="0.25">
      <c r="A41" s="30">
        <f t="shared" si="0"/>
        <v>26</v>
      </c>
      <c r="B41" s="31" t="s">
        <v>63</v>
      </c>
      <c r="C41" s="32" t="s">
        <v>64</v>
      </c>
      <c r="D41" s="33" t="s">
        <v>19</v>
      </c>
      <c r="E41" s="34" t="s">
        <v>19</v>
      </c>
      <c r="F41" s="34"/>
      <c r="G41" s="35">
        <f>VLOOKUP(B41,[3]Sheet1!$B$16:$G$69,6,0)</f>
        <v>39218532.960000001</v>
      </c>
      <c r="H41" s="35">
        <f>VLOOKUP(B41,[2]Brokers!$B$9:$AC$69,28,0)</f>
        <v>0</v>
      </c>
      <c r="I41" s="35">
        <f>VLOOKUP(B41,[3]Sheet1!$B$16:$I$67,8,0)</f>
        <v>0</v>
      </c>
      <c r="J41" s="35">
        <f>VLOOKUP(B41,[3]Sheet1!$B$16:$J$67,9,0)</f>
        <v>0</v>
      </c>
      <c r="K41" s="35">
        <f>VLOOKUP(B41,[3]Sheet1!$B$16:$K$67,10,0)</f>
        <v>0</v>
      </c>
      <c r="L41" s="35">
        <f>VLOOKUP(B41,[3]Sheet1!$B$16:$L$67,11,0)</f>
        <v>0</v>
      </c>
      <c r="M41" s="35">
        <f>VLOOKUP(B41,[3]Sheet1!$B$16:$M$67,12,0)</f>
        <v>0</v>
      </c>
      <c r="N41" s="36">
        <f>G41+H41+I41+J41+K41+L41+M41</f>
        <v>39218532.960000001</v>
      </c>
      <c r="O41" s="36">
        <f>+VLOOKUP(B41,[1]Sheet1!$B$16:$N$67,13,0)+N41</f>
        <v>672146589.69000006</v>
      </c>
      <c r="P41" s="37">
        <f>O41/$O$68</f>
        <v>3.0751778120342762E-4</v>
      </c>
      <c r="Q41" s="1"/>
    </row>
    <row r="42" spans="1:17" x14ac:dyDescent="0.25">
      <c r="A42" s="30">
        <f t="shared" si="0"/>
        <v>27</v>
      </c>
      <c r="B42" s="31" t="s">
        <v>100</v>
      </c>
      <c r="C42" s="32" t="s">
        <v>100</v>
      </c>
      <c r="D42" s="33" t="s">
        <v>19</v>
      </c>
      <c r="E42" s="34"/>
      <c r="F42" s="34"/>
      <c r="G42" s="35">
        <f>VLOOKUP(B42,[3]Sheet1!$B$16:$G$69,6,0)</f>
        <v>0</v>
      </c>
      <c r="H42" s="35">
        <f>VLOOKUP(B42,[2]Brokers!$B$9:$AC$69,28,0)</f>
        <v>0</v>
      </c>
      <c r="I42" s="35">
        <f>VLOOKUP(B42,[3]Sheet1!$B$16:$I$67,8,0)</f>
        <v>0</v>
      </c>
      <c r="J42" s="35">
        <f>VLOOKUP(B42,[3]Sheet1!$B$16:$J$67,9,0)</f>
        <v>0</v>
      </c>
      <c r="K42" s="35">
        <f>VLOOKUP(B42,[3]Sheet1!$B$16:$K$67,10,0)</f>
        <v>569714000</v>
      </c>
      <c r="L42" s="35">
        <f>VLOOKUP(B42,[3]Sheet1!$B$16:$L$67,11,0)</f>
        <v>0</v>
      </c>
      <c r="M42" s="35">
        <f>VLOOKUP(B42,[3]Sheet1!$B$16:$M$67,12,0)</f>
        <v>0</v>
      </c>
      <c r="N42" s="36">
        <f>G42+H42+I42+J42+K42+L42+M42</f>
        <v>569714000</v>
      </c>
      <c r="O42" s="36">
        <f>+VLOOKUP(B42,[1]Sheet1!$B$16:$N$67,13,0)+N42</f>
        <v>630239000</v>
      </c>
      <c r="P42" s="37">
        <f>O42/$O$68</f>
        <v>2.8834439076341035E-4</v>
      </c>
      <c r="Q42" s="1"/>
    </row>
    <row r="43" spans="1:17" x14ac:dyDescent="0.25">
      <c r="A43" s="30">
        <f t="shared" si="0"/>
        <v>28</v>
      </c>
      <c r="B43" s="31" t="s">
        <v>67</v>
      </c>
      <c r="C43" s="32" t="s">
        <v>68</v>
      </c>
      <c r="D43" s="33" t="s">
        <v>19</v>
      </c>
      <c r="E43" s="34"/>
      <c r="F43" s="34"/>
      <c r="G43" s="35">
        <f>VLOOKUP(B43,[3]Sheet1!$B$16:$G$69,6,0)</f>
        <v>201480</v>
      </c>
      <c r="H43" s="35">
        <f>VLOOKUP(B43,[2]Brokers!$B$9:$AC$69,28,0)</f>
        <v>0</v>
      </c>
      <c r="I43" s="35">
        <f>VLOOKUP(B43,[3]Sheet1!$B$16:$I$67,8,0)</f>
        <v>0</v>
      </c>
      <c r="J43" s="35">
        <f>VLOOKUP(B43,[3]Sheet1!$B$16:$J$67,9,0)</f>
        <v>0</v>
      </c>
      <c r="K43" s="35">
        <f>VLOOKUP(B43,[3]Sheet1!$B$16:$K$67,10,0)</f>
        <v>0</v>
      </c>
      <c r="L43" s="35">
        <f>VLOOKUP(B43,[3]Sheet1!$B$16:$L$67,11,0)</f>
        <v>0</v>
      </c>
      <c r="M43" s="35">
        <f>VLOOKUP(B43,[3]Sheet1!$B$16:$M$67,12,0)</f>
        <v>0</v>
      </c>
      <c r="N43" s="36">
        <f>G43+H43+I43+J43+K43+L43+M43</f>
        <v>201480</v>
      </c>
      <c r="O43" s="36">
        <f>+VLOOKUP(B43,[1]Sheet1!$B$16:$N$67,13,0)+N43</f>
        <v>483646267.94999999</v>
      </c>
      <c r="P43" s="37">
        <f>O43/$O$68</f>
        <v>2.2127587863816721E-4</v>
      </c>
      <c r="Q43" s="1"/>
    </row>
    <row r="44" spans="1:17" x14ac:dyDescent="0.25">
      <c r="A44" s="30">
        <f t="shared" si="0"/>
        <v>29</v>
      </c>
      <c r="B44" s="31" t="s">
        <v>69</v>
      </c>
      <c r="C44" s="32" t="s">
        <v>70</v>
      </c>
      <c r="D44" s="33" t="s">
        <v>19</v>
      </c>
      <c r="E44" s="34"/>
      <c r="F44" s="33" t="s">
        <v>19</v>
      </c>
      <c r="G44" s="35">
        <f>VLOOKUP(B44,[3]Sheet1!$B$16:$G$69,6,0)</f>
        <v>3811588</v>
      </c>
      <c r="H44" s="35">
        <f>VLOOKUP(B44,[2]Brokers!$B$9:$AC$69,28,0)</f>
        <v>0</v>
      </c>
      <c r="I44" s="35">
        <f>VLOOKUP(B44,[3]Sheet1!$B$16:$I$67,8,0)</f>
        <v>0</v>
      </c>
      <c r="J44" s="35">
        <f>VLOOKUP(B44,[3]Sheet1!$B$16:$J$67,9,0)</f>
        <v>4200000</v>
      </c>
      <c r="K44" s="35">
        <f>VLOOKUP(B44,[3]Sheet1!$B$16:$K$67,10,0)</f>
        <v>0</v>
      </c>
      <c r="L44" s="35">
        <f>VLOOKUP(B44,[3]Sheet1!$B$16:$L$67,11,0)</f>
        <v>0</v>
      </c>
      <c r="M44" s="35">
        <f>VLOOKUP(B44,[3]Sheet1!$B$16:$M$67,12,0)</f>
        <v>14137000</v>
      </c>
      <c r="N44" s="36">
        <f>G44+H44+I44+J44+K44+L44+M44</f>
        <v>22148588</v>
      </c>
      <c r="O44" s="36">
        <f>+VLOOKUP(B44,[1]Sheet1!$B$16:$N$67,13,0)+N44</f>
        <v>441778663</v>
      </c>
      <c r="P44" s="37">
        <f>O44/$O$68</f>
        <v>2.0212078185419971E-4</v>
      </c>
      <c r="Q44" s="1"/>
    </row>
    <row r="45" spans="1:17" x14ac:dyDescent="0.25">
      <c r="A45" s="30">
        <f t="shared" si="0"/>
        <v>30</v>
      </c>
      <c r="B45" s="31" t="s">
        <v>71</v>
      </c>
      <c r="C45" s="32" t="s">
        <v>72</v>
      </c>
      <c r="D45" s="33" t="s">
        <v>19</v>
      </c>
      <c r="E45" s="34"/>
      <c r="F45" s="34"/>
      <c r="G45" s="35">
        <f>VLOOKUP(B45,[3]Sheet1!$B$16:$G$69,6,0)</f>
        <v>25513721</v>
      </c>
      <c r="H45" s="35">
        <f>VLOOKUP(B45,[2]Brokers!$B$9:$AC$69,28,0)</f>
        <v>0</v>
      </c>
      <c r="I45" s="35">
        <f>VLOOKUP(B45,[3]Sheet1!$B$16:$I$67,8,0)</f>
        <v>0</v>
      </c>
      <c r="J45" s="35">
        <f>VLOOKUP(B45,[3]Sheet1!$B$16:$J$67,9,0)</f>
        <v>0</v>
      </c>
      <c r="K45" s="35">
        <f>VLOOKUP(B45,[3]Sheet1!$B$16:$K$67,10,0)</f>
        <v>0</v>
      </c>
      <c r="L45" s="35">
        <f>VLOOKUP(B45,[3]Sheet1!$B$16:$L$67,11,0)</f>
        <v>0</v>
      </c>
      <c r="M45" s="35">
        <f>VLOOKUP(B45,[3]Sheet1!$B$16:$M$67,12,0)</f>
        <v>0</v>
      </c>
      <c r="N45" s="36">
        <f>G45+H45+I45+J45+K45+L45+M45</f>
        <v>25513721</v>
      </c>
      <c r="O45" s="36">
        <f>+VLOOKUP(B45,[1]Sheet1!$B$16:$N$67,13,0)+N45</f>
        <v>437122933.20999998</v>
      </c>
      <c r="P45" s="37">
        <f>O45/$O$68</f>
        <v>1.9999071124629283E-4</v>
      </c>
      <c r="Q45" s="1"/>
    </row>
    <row r="46" spans="1:17" x14ac:dyDescent="0.25">
      <c r="A46" s="30">
        <f t="shared" si="0"/>
        <v>31</v>
      </c>
      <c r="B46" s="31" t="s">
        <v>73</v>
      </c>
      <c r="C46" s="32" t="s">
        <v>74</v>
      </c>
      <c r="D46" s="33" t="s">
        <v>19</v>
      </c>
      <c r="E46" s="34"/>
      <c r="F46" s="34"/>
      <c r="G46" s="35">
        <f>VLOOKUP(B46,[3]Sheet1!$B$16:$G$69,6,0)</f>
        <v>21323172.100000001</v>
      </c>
      <c r="H46" s="35">
        <f>VLOOKUP(B46,[2]Brokers!$B$9:$AC$69,28,0)</f>
        <v>0</v>
      </c>
      <c r="I46" s="35">
        <f>VLOOKUP(B46,[3]Sheet1!$B$16:$I$67,8,0)</f>
        <v>0</v>
      </c>
      <c r="J46" s="35">
        <f>VLOOKUP(B46,[3]Sheet1!$B$16:$J$67,9,0)</f>
        <v>0</v>
      </c>
      <c r="K46" s="35">
        <f>VLOOKUP(B46,[3]Sheet1!$B$16:$K$67,10,0)</f>
        <v>0</v>
      </c>
      <c r="L46" s="35">
        <f>VLOOKUP(B46,[3]Sheet1!$B$16:$L$67,11,0)</f>
        <v>0</v>
      </c>
      <c r="M46" s="35">
        <f>VLOOKUP(B46,[3]Sheet1!$B$16:$M$67,12,0)</f>
        <v>0</v>
      </c>
      <c r="N46" s="36">
        <f>G46+H46+I46+J46+K46+L46+M46</f>
        <v>21323172.100000001</v>
      </c>
      <c r="O46" s="36">
        <f>+VLOOKUP(B46,[1]Sheet1!$B$16:$N$67,13,0)+N46</f>
        <v>428072508.89999998</v>
      </c>
      <c r="P46" s="37">
        <f>O46/$O$68</f>
        <v>1.9584999782833979E-4</v>
      </c>
      <c r="Q46" s="1"/>
    </row>
    <row r="47" spans="1:17" x14ac:dyDescent="0.25">
      <c r="A47" s="30">
        <f t="shared" si="0"/>
        <v>32</v>
      </c>
      <c r="B47" s="31" t="s">
        <v>75</v>
      </c>
      <c r="C47" s="32" t="s">
        <v>75</v>
      </c>
      <c r="D47" s="33" t="s">
        <v>19</v>
      </c>
      <c r="E47" s="34"/>
      <c r="F47" s="34"/>
      <c r="G47" s="35">
        <f>VLOOKUP(B47,[3]Sheet1!$B$16:$G$69,6,0)</f>
        <v>11412211.6</v>
      </c>
      <c r="H47" s="35">
        <f>VLOOKUP(B47,[2]Brokers!$B$9:$AC$69,28,0)</f>
        <v>0</v>
      </c>
      <c r="I47" s="35">
        <f>VLOOKUP(B47,[3]Sheet1!$B$16:$I$67,8,0)</f>
        <v>0</v>
      </c>
      <c r="J47" s="35">
        <f>VLOOKUP(B47,[3]Sheet1!$B$16:$J$67,9,0)</f>
        <v>0</v>
      </c>
      <c r="K47" s="35">
        <f>VLOOKUP(B47,[3]Sheet1!$B$16:$K$67,10,0)</f>
        <v>0</v>
      </c>
      <c r="L47" s="35">
        <f>VLOOKUP(B47,[3]Sheet1!$B$16:$L$67,11,0)</f>
        <v>0</v>
      </c>
      <c r="M47" s="35">
        <f>VLOOKUP(B47,[3]Sheet1!$B$16:$M$67,12,0)</f>
        <v>0</v>
      </c>
      <c r="N47" s="36">
        <f>G47+H47+I47+J47+K47+L47+M47</f>
        <v>11412211.6</v>
      </c>
      <c r="O47" s="36">
        <f>+VLOOKUP(B47,[1]Sheet1!$B$16:$N$67,13,0)+N47</f>
        <v>390205149.42000002</v>
      </c>
      <c r="P47" s="37">
        <f>O47/$O$68</f>
        <v>1.7852507712511509E-4</v>
      </c>
      <c r="Q47" s="1"/>
    </row>
    <row r="48" spans="1:17" x14ac:dyDescent="0.25">
      <c r="A48" s="30">
        <f t="shared" si="0"/>
        <v>33</v>
      </c>
      <c r="B48" s="31" t="s">
        <v>86</v>
      </c>
      <c r="C48" s="32" t="s">
        <v>87</v>
      </c>
      <c r="D48" s="33" t="s">
        <v>19</v>
      </c>
      <c r="E48" s="34"/>
      <c r="F48" s="34"/>
      <c r="G48" s="35">
        <f>VLOOKUP(B48,[3]Sheet1!$B$16:$G$69,6,0)</f>
        <v>14141100.300000001</v>
      </c>
      <c r="H48" s="35">
        <f>VLOOKUP(B48,[2]Brokers!$B$9:$AC$69,28,0)</f>
        <v>0</v>
      </c>
      <c r="I48" s="35">
        <f>VLOOKUP(B48,[3]Sheet1!$B$16:$I$67,8,0)</f>
        <v>0</v>
      </c>
      <c r="J48" s="35">
        <f>VLOOKUP(B48,[3]Sheet1!$B$16:$J$67,9,0)</f>
        <v>0</v>
      </c>
      <c r="K48" s="35">
        <f>VLOOKUP(B48,[3]Sheet1!$B$16:$K$67,10,0)</f>
        <v>105397090.00000001</v>
      </c>
      <c r="L48" s="35">
        <f>VLOOKUP(B48,[3]Sheet1!$B$16:$L$67,11,0)</f>
        <v>0</v>
      </c>
      <c r="M48" s="35">
        <f>VLOOKUP(B48,[3]Sheet1!$B$16:$M$67,12,0)</f>
        <v>0</v>
      </c>
      <c r="N48" s="36">
        <f>G48+H48+I48+J48+K48+L48+M48</f>
        <v>119538190.30000001</v>
      </c>
      <c r="O48" s="36">
        <f>+VLOOKUP(B48,[1]Sheet1!$B$16:$N$67,13,0)+N48</f>
        <v>248981411.97</v>
      </c>
      <c r="P48" s="37">
        <f>O48/$O$68</f>
        <v>1.1391296563034553E-4</v>
      </c>
    </row>
    <row r="49" spans="1:17" x14ac:dyDescent="0.25">
      <c r="A49" s="30">
        <f t="shared" si="0"/>
        <v>34</v>
      </c>
      <c r="B49" s="31" t="s">
        <v>78</v>
      </c>
      <c r="C49" s="32" t="s">
        <v>79</v>
      </c>
      <c r="D49" s="33" t="s">
        <v>19</v>
      </c>
      <c r="E49" s="34"/>
      <c r="F49" s="34"/>
      <c r="G49" s="35">
        <f>VLOOKUP(B49,[3]Sheet1!$B$16:$G$69,6,0)</f>
        <v>10538782.199999999</v>
      </c>
      <c r="H49" s="35">
        <f>VLOOKUP(B49,[2]Brokers!$B$9:$AC$69,28,0)</f>
        <v>0</v>
      </c>
      <c r="I49" s="35">
        <f>VLOOKUP(B49,[3]Sheet1!$B$16:$I$67,8,0)</f>
        <v>0</v>
      </c>
      <c r="J49" s="35">
        <f>VLOOKUP(B49,[3]Sheet1!$B$16:$J$67,9,0)</f>
        <v>0</v>
      </c>
      <c r="K49" s="35">
        <f>VLOOKUP(B49,[3]Sheet1!$B$16:$K$67,10,0)</f>
        <v>0</v>
      </c>
      <c r="L49" s="35">
        <f>VLOOKUP(B49,[3]Sheet1!$B$16:$L$67,11,0)</f>
        <v>0</v>
      </c>
      <c r="M49" s="35">
        <f>VLOOKUP(B49,[3]Sheet1!$B$16:$M$67,12,0)</f>
        <v>0</v>
      </c>
      <c r="N49" s="36">
        <f>G49+H49+I49+J49+K49+L49+M49</f>
        <v>10538782.199999999</v>
      </c>
      <c r="O49" s="36">
        <f>+VLOOKUP(B49,[1]Sheet1!$B$16:$N$67,13,0)+N49</f>
        <v>226414422.13</v>
      </c>
      <c r="P49" s="37">
        <f>O49/$O$68</f>
        <v>1.0358820798002735E-4</v>
      </c>
    </row>
    <row r="50" spans="1:17" s="39" customFormat="1" x14ac:dyDescent="0.25">
      <c r="A50" s="30">
        <f t="shared" si="0"/>
        <v>35</v>
      </c>
      <c r="B50" s="31" t="s">
        <v>76</v>
      </c>
      <c r="C50" s="32" t="s">
        <v>77</v>
      </c>
      <c r="D50" s="33" t="s">
        <v>19</v>
      </c>
      <c r="E50" s="34"/>
      <c r="F50" s="34"/>
      <c r="G50" s="35">
        <f>VLOOKUP(B50,[3]Sheet1!$B$16:$G$69,6,0)</f>
        <v>0</v>
      </c>
      <c r="H50" s="35">
        <f>VLOOKUP(B50,[2]Brokers!$B$9:$AC$69,28,0)</f>
        <v>0</v>
      </c>
      <c r="I50" s="35">
        <f>VLOOKUP(B50,[3]Sheet1!$B$16:$I$67,8,0)</f>
        <v>0</v>
      </c>
      <c r="J50" s="35">
        <f>VLOOKUP(B50,[3]Sheet1!$B$16:$J$67,9,0)</f>
        <v>0</v>
      </c>
      <c r="K50" s="35">
        <f>VLOOKUP(B50,[3]Sheet1!$B$16:$K$67,10,0)</f>
        <v>0</v>
      </c>
      <c r="L50" s="35">
        <f>VLOOKUP(B50,[3]Sheet1!$B$16:$L$67,11,0)</f>
        <v>0</v>
      </c>
      <c r="M50" s="35">
        <f>VLOOKUP(B50,[3]Sheet1!$B$16:$M$67,12,0)</f>
        <v>0</v>
      </c>
      <c r="N50" s="36">
        <f>G50+H50+I50+J50+K50+L50+M50</f>
        <v>0</v>
      </c>
      <c r="O50" s="36">
        <f>+VLOOKUP(B50,[1]Sheet1!$B$16:$N$67,13,0)+N50</f>
        <v>218528622.25</v>
      </c>
      <c r="P50" s="37">
        <f>O50/$O$68</f>
        <v>9.998032880707746E-5</v>
      </c>
      <c r="Q50" s="38"/>
    </row>
    <row r="51" spans="1:17" x14ac:dyDescent="0.25">
      <c r="A51" s="30">
        <f t="shared" si="0"/>
        <v>36</v>
      </c>
      <c r="B51" s="31" t="s">
        <v>103</v>
      </c>
      <c r="C51" s="32" t="s">
        <v>104</v>
      </c>
      <c r="D51" s="33" t="s">
        <v>19</v>
      </c>
      <c r="E51" s="34" t="s">
        <v>19</v>
      </c>
      <c r="F51" s="34" t="s">
        <v>19</v>
      </c>
      <c r="G51" s="35">
        <f>VLOOKUP(B51,[3]Sheet1!$B$16:$G$69,6,0)</f>
        <v>10521893.9</v>
      </c>
      <c r="H51" s="35">
        <f>VLOOKUP(B51,[2]Brokers!$B$9:$AC$69,28,0)</f>
        <v>0</v>
      </c>
      <c r="I51" s="35">
        <f>VLOOKUP(B51,[3]Sheet1!$B$16:$I$67,8,0)</f>
        <v>0</v>
      </c>
      <c r="J51" s="35">
        <f>VLOOKUP(B51,[3]Sheet1!$B$16:$J$67,9,0)</f>
        <v>0</v>
      </c>
      <c r="K51" s="35">
        <f>VLOOKUP(B51,[3]Sheet1!$B$16:$K$67,10,0)</f>
        <v>119355083</v>
      </c>
      <c r="L51" s="35">
        <f>VLOOKUP(B51,[3]Sheet1!$B$16:$L$67,11,0)</f>
        <v>0</v>
      </c>
      <c r="M51" s="35">
        <f>VLOOKUP(B51,[3]Sheet1!$B$16:$M$67,12,0)</f>
        <v>5000000</v>
      </c>
      <c r="N51" s="36">
        <f>G51+H51+I51+J51+K51+L51+M51</f>
        <v>134876976.90000001</v>
      </c>
      <c r="O51" s="36">
        <f>+VLOOKUP(B51,[1]Sheet1!$B$16:$N$67,13,0)+N51</f>
        <v>191521340.44999999</v>
      </c>
      <c r="P51" s="37">
        <f>O51/$O$68</f>
        <v>8.7624066790926847E-5</v>
      </c>
    </row>
    <row r="52" spans="1:17" x14ac:dyDescent="0.25">
      <c r="A52" s="30">
        <f t="shared" si="0"/>
        <v>37</v>
      </c>
      <c r="B52" s="31" t="s">
        <v>80</v>
      </c>
      <c r="C52" s="32" t="s">
        <v>81</v>
      </c>
      <c r="D52" s="33" t="s">
        <v>19</v>
      </c>
      <c r="E52" s="34"/>
      <c r="F52" s="34"/>
      <c r="G52" s="35">
        <f>VLOOKUP(B52,[3]Sheet1!$B$16:$G$69,6,0)</f>
        <v>11466787.15</v>
      </c>
      <c r="H52" s="35">
        <f>VLOOKUP(B52,[2]Brokers!$B$9:$AC$69,28,0)</f>
        <v>0</v>
      </c>
      <c r="I52" s="35">
        <f>VLOOKUP(B52,[3]Sheet1!$B$16:$I$67,8,0)</f>
        <v>0</v>
      </c>
      <c r="J52" s="35">
        <f>VLOOKUP(B52,[3]Sheet1!$B$16:$J$67,9,0)</f>
        <v>100000</v>
      </c>
      <c r="K52" s="35">
        <f>VLOOKUP(B52,[3]Sheet1!$B$16:$K$67,10,0)</f>
        <v>3703141.0000000005</v>
      </c>
      <c r="L52" s="35">
        <f>VLOOKUP(B52,[3]Sheet1!$B$16:$L$67,11,0)</f>
        <v>0</v>
      </c>
      <c r="M52" s="35">
        <f>VLOOKUP(B52,[3]Sheet1!$B$16:$M$67,12,0)</f>
        <v>24400000</v>
      </c>
      <c r="N52" s="36">
        <f>G52+H52+I52+J52+K52+L52+M52</f>
        <v>39669928.149999999</v>
      </c>
      <c r="O52" s="36">
        <f>+VLOOKUP(B52,[1]Sheet1!$B$16:$N$67,13,0)+N52</f>
        <v>190282524.10999998</v>
      </c>
      <c r="P52" s="37">
        <f>O52/$O$68</f>
        <v>8.7057288564214343E-5</v>
      </c>
    </row>
    <row r="53" spans="1:17" x14ac:dyDescent="0.25">
      <c r="A53" s="30">
        <f t="shared" si="0"/>
        <v>38</v>
      </c>
      <c r="B53" s="31" t="s">
        <v>90</v>
      </c>
      <c r="C53" s="32" t="s">
        <v>91</v>
      </c>
      <c r="D53" s="33" t="s">
        <v>19</v>
      </c>
      <c r="E53" s="34"/>
      <c r="F53" s="34"/>
      <c r="G53" s="35">
        <f>VLOOKUP(B53,[3]Sheet1!$B$16:$G$69,6,0)</f>
        <v>14908305</v>
      </c>
      <c r="H53" s="35">
        <f>VLOOKUP(B53,[2]Brokers!$B$9:$AC$69,28,0)</f>
        <v>0</v>
      </c>
      <c r="I53" s="35">
        <f>VLOOKUP(B53,[3]Sheet1!$B$16:$I$67,8,0)</f>
        <v>0</v>
      </c>
      <c r="J53" s="35">
        <f>VLOOKUP(B53,[3]Sheet1!$B$16:$J$67,9,0)</f>
        <v>56500000</v>
      </c>
      <c r="K53" s="35">
        <f>VLOOKUP(B53,[3]Sheet1!$B$16:$K$67,10,0)</f>
        <v>0</v>
      </c>
      <c r="L53" s="35">
        <f>VLOOKUP(B53,[3]Sheet1!$B$16:$L$67,11,0)</f>
        <v>0</v>
      </c>
      <c r="M53" s="35">
        <f>VLOOKUP(B53,[3]Sheet1!$B$16:$M$67,12,0)</f>
        <v>45000</v>
      </c>
      <c r="N53" s="36">
        <f>G53+H53+I53+J53+K53+L53+M53</f>
        <v>71453305</v>
      </c>
      <c r="O53" s="36">
        <f>+VLOOKUP(B53,[1]Sheet1!$B$16:$N$67,13,0)+N53</f>
        <v>177638682.79000002</v>
      </c>
      <c r="P53" s="37">
        <f>O53/$O$68</f>
        <v>8.127252957226903E-5</v>
      </c>
    </row>
    <row r="54" spans="1:17" x14ac:dyDescent="0.25">
      <c r="A54" s="30">
        <f t="shared" si="0"/>
        <v>39</v>
      </c>
      <c r="B54" s="31" t="s">
        <v>82</v>
      </c>
      <c r="C54" s="32" t="s">
        <v>83</v>
      </c>
      <c r="D54" s="33" t="s">
        <v>19</v>
      </c>
      <c r="E54" s="34"/>
      <c r="F54" s="34"/>
      <c r="G54" s="35">
        <f>VLOOKUP(B54,[3]Sheet1!$B$16:$G$69,6,0)</f>
        <v>8591649.4000000004</v>
      </c>
      <c r="H54" s="35">
        <f>VLOOKUP(B54,[2]Brokers!$B$9:$AC$69,28,0)</f>
        <v>0</v>
      </c>
      <c r="I54" s="35">
        <f>VLOOKUP(B54,[3]Sheet1!$B$16:$I$67,8,0)</f>
        <v>0</v>
      </c>
      <c r="J54" s="35">
        <f>VLOOKUP(B54,[3]Sheet1!$B$16:$J$67,9,0)</f>
        <v>1000000</v>
      </c>
      <c r="K54" s="35">
        <f>VLOOKUP(B54,[3]Sheet1!$B$16:$K$67,10,0)</f>
        <v>9685138</v>
      </c>
      <c r="L54" s="35">
        <f>VLOOKUP(B54,[3]Sheet1!$B$16:$L$67,11,0)</f>
        <v>0</v>
      </c>
      <c r="M54" s="35">
        <f>VLOOKUP(B54,[3]Sheet1!$B$16:$M$67,12,0)</f>
        <v>0</v>
      </c>
      <c r="N54" s="36">
        <f>G54+H54+I54+J54+K54+L54+M54</f>
        <v>19276787.399999999</v>
      </c>
      <c r="O54" s="36">
        <f>+VLOOKUP(B54,[1]Sheet1!$B$16:$N$67,13,0)+N54</f>
        <v>166109620.65000001</v>
      </c>
      <c r="P54" s="37">
        <f>O54/$O$68</f>
        <v>7.5997799828740305E-5</v>
      </c>
    </row>
    <row r="55" spans="1:17" x14ac:dyDescent="0.25">
      <c r="A55" s="30">
        <f t="shared" si="0"/>
        <v>40</v>
      </c>
      <c r="B55" s="31" t="s">
        <v>84</v>
      </c>
      <c r="C55" s="32" t="s">
        <v>85</v>
      </c>
      <c r="D55" s="33" t="s">
        <v>19</v>
      </c>
      <c r="E55" s="34"/>
      <c r="F55" s="34"/>
      <c r="G55" s="35">
        <f>VLOOKUP(B55,[3]Sheet1!$B$16:$G$69,6,0)</f>
        <v>8041521.0199999996</v>
      </c>
      <c r="H55" s="35">
        <f>VLOOKUP(B55,[2]Brokers!$B$9:$AC$69,28,0)</f>
        <v>0</v>
      </c>
      <c r="I55" s="35">
        <f>VLOOKUP(B55,[3]Sheet1!$B$16:$I$67,8,0)</f>
        <v>0</v>
      </c>
      <c r="J55" s="35">
        <f>VLOOKUP(B55,[3]Sheet1!$B$16:$J$67,9,0)</f>
        <v>0</v>
      </c>
      <c r="K55" s="35">
        <f>VLOOKUP(B55,[3]Sheet1!$B$16:$K$67,10,0)</f>
        <v>0</v>
      </c>
      <c r="L55" s="35">
        <f>VLOOKUP(B55,[3]Sheet1!$B$16:$L$67,11,0)</f>
        <v>0</v>
      </c>
      <c r="M55" s="35">
        <f>VLOOKUP(B55,[3]Sheet1!$B$16:$M$67,12,0)</f>
        <v>0</v>
      </c>
      <c r="N55" s="36">
        <f>G55+H55+I55+J55+K55+L55+M55</f>
        <v>8041521.0199999996</v>
      </c>
      <c r="O55" s="36">
        <f>+VLOOKUP(B55,[1]Sheet1!$B$16:$N$67,13,0)+N55</f>
        <v>142134469.92000002</v>
      </c>
      <c r="P55" s="37">
        <f>O55/$O$68</f>
        <v>6.5028786120126936E-5</v>
      </c>
    </row>
    <row r="56" spans="1:17" x14ac:dyDescent="0.25">
      <c r="A56" s="30">
        <f t="shared" si="0"/>
        <v>41</v>
      </c>
      <c r="B56" s="31" t="s">
        <v>101</v>
      </c>
      <c r="C56" s="32" t="s">
        <v>102</v>
      </c>
      <c r="D56" s="33" t="s">
        <v>19</v>
      </c>
      <c r="E56" s="34"/>
      <c r="F56" s="34"/>
      <c r="G56" s="35">
        <f>VLOOKUP(B56,[3]Sheet1!$B$16:$G$69,6,0)</f>
        <v>81533108.5</v>
      </c>
      <c r="H56" s="35">
        <f>VLOOKUP(B56,[2]Brokers!$B$9:$AC$69,28,0)</f>
        <v>0</v>
      </c>
      <c r="I56" s="35">
        <f>VLOOKUP(B56,[3]Sheet1!$B$16:$I$67,8,0)</f>
        <v>0</v>
      </c>
      <c r="J56" s="35">
        <f>VLOOKUP(B56,[3]Sheet1!$B$16:$J$67,9,0)</f>
        <v>0</v>
      </c>
      <c r="K56" s="35">
        <f>VLOOKUP(B56,[3]Sheet1!$B$16:$K$67,10,0)</f>
        <v>0</v>
      </c>
      <c r="L56" s="35">
        <f>VLOOKUP(B56,[3]Sheet1!$B$16:$L$67,11,0)</f>
        <v>0</v>
      </c>
      <c r="M56" s="35">
        <f>VLOOKUP(B56,[3]Sheet1!$B$16:$M$67,12,0)</f>
        <v>0</v>
      </c>
      <c r="N56" s="36">
        <f>G56+H56+I56+J56+K56+L56+M56</f>
        <v>81533108.5</v>
      </c>
      <c r="O56" s="36">
        <f>+VLOOKUP(B56,[1]Sheet1!$B$16:$N$67,13,0)+N56</f>
        <v>140764446.80000001</v>
      </c>
      <c r="P56" s="37">
        <f>O56/$O$68</f>
        <v>6.4401978699659166E-5</v>
      </c>
    </row>
    <row r="57" spans="1:17" x14ac:dyDescent="0.25">
      <c r="A57" s="30">
        <f t="shared" si="0"/>
        <v>42</v>
      </c>
      <c r="B57" s="31" t="s">
        <v>88</v>
      </c>
      <c r="C57" s="32" t="s">
        <v>89</v>
      </c>
      <c r="D57" s="33" t="s">
        <v>19</v>
      </c>
      <c r="E57" s="34"/>
      <c r="F57" s="34"/>
      <c r="G57" s="35">
        <f>VLOOKUP(B57,[3]Sheet1!$B$16:$G$69,6,0)</f>
        <v>587100</v>
      </c>
      <c r="H57" s="35">
        <f>VLOOKUP(B57,[2]Brokers!$B$9:$AC$69,28,0)</f>
        <v>0</v>
      </c>
      <c r="I57" s="35">
        <f>VLOOKUP(B57,[3]Sheet1!$B$16:$I$67,8,0)</f>
        <v>0</v>
      </c>
      <c r="J57" s="35">
        <f>VLOOKUP(B57,[3]Sheet1!$B$16:$J$67,9,0)</f>
        <v>0</v>
      </c>
      <c r="K57" s="35">
        <f>VLOOKUP(B57,[3]Sheet1!$B$16:$K$67,10,0)</f>
        <v>0</v>
      </c>
      <c r="L57" s="35">
        <f>VLOOKUP(B57,[3]Sheet1!$B$16:$L$67,11,0)</f>
        <v>0</v>
      </c>
      <c r="M57" s="35">
        <f>VLOOKUP(B57,[3]Sheet1!$B$16:$M$67,12,0)</f>
        <v>0</v>
      </c>
      <c r="N57" s="36">
        <f>G57+H57+I57+J57+K57+L57+M57</f>
        <v>587100</v>
      </c>
      <c r="O57" s="36">
        <f>+VLOOKUP(B57,[1]Sheet1!$B$16:$N$67,13,0)+N57</f>
        <v>128778215.2</v>
      </c>
      <c r="P57" s="37">
        <f>O57/$O$68</f>
        <v>5.8918086639264394E-5</v>
      </c>
    </row>
    <row r="58" spans="1:17" x14ac:dyDescent="0.25">
      <c r="A58" s="30">
        <f t="shared" si="0"/>
        <v>43</v>
      </c>
      <c r="B58" s="31" t="s">
        <v>92</v>
      </c>
      <c r="C58" s="32" t="s">
        <v>93</v>
      </c>
      <c r="D58" s="33" t="s">
        <v>19</v>
      </c>
      <c r="E58" s="34" t="s">
        <v>19</v>
      </c>
      <c r="F58" s="34" t="s">
        <v>19</v>
      </c>
      <c r="G58" s="35">
        <f>VLOOKUP(B58,[3]Sheet1!$B$16:$G$69,6,0)</f>
        <v>11139070.58</v>
      </c>
      <c r="H58" s="35">
        <f>VLOOKUP(B58,[2]Brokers!$B$9:$AC$69,28,0)</f>
        <v>0</v>
      </c>
      <c r="I58" s="35">
        <f>VLOOKUP(B58,[3]Sheet1!$B$16:$I$67,8,0)</f>
        <v>0</v>
      </c>
      <c r="J58" s="35">
        <f>VLOOKUP(B58,[3]Sheet1!$B$16:$J$67,9,0)</f>
        <v>0</v>
      </c>
      <c r="K58" s="35">
        <f>VLOOKUP(B58,[3]Sheet1!$B$16:$K$67,10,0)</f>
        <v>0</v>
      </c>
      <c r="L58" s="35">
        <f>VLOOKUP(B58,[3]Sheet1!$B$16:$L$67,11,0)</f>
        <v>0</v>
      </c>
      <c r="M58" s="35">
        <f>VLOOKUP(B58,[3]Sheet1!$B$16:$M$67,12,0)</f>
        <v>0</v>
      </c>
      <c r="N58" s="36">
        <f>G58+H58+I58+J58+K58+L58+M58</f>
        <v>11139070.58</v>
      </c>
      <c r="O58" s="36">
        <f>+VLOOKUP(B58,[1]Sheet1!$B$16:$N$67,13,0)+N58</f>
        <v>115935169.25000001</v>
      </c>
      <c r="P58" s="37">
        <f>O58/$O$68</f>
        <v>5.3042188353059899E-5</v>
      </c>
    </row>
    <row r="59" spans="1:17" x14ac:dyDescent="0.25">
      <c r="A59" s="30">
        <f t="shared" si="0"/>
        <v>44</v>
      </c>
      <c r="B59" s="31" t="s">
        <v>94</v>
      </c>
      <c r="C59" s="32" t="s">
        <v>95</v>
      </c>
      <c r="D59" s="33" t="s">
        <v>19</v>
      </c>
      <c r="E59" s="34"/>
      <c r="F59" s="34"/>
      <c r="G59" s="35">
        <f>VLOOKUP(B59,[3]Sheet1!$B$16:$G$69,6,0)</f>
        <v>11652500</v>
      </c>
      <c r="H59" s="35">
        <f>VLOOKUP(B59,[2]Brokers!$B$9:$AC$69,28,0)</f>
        <v>0</v>
      </c>
      <c r="I59" s="35">
        <f>VLOOKUP(B59,[3]Sheet1!$B$16:$I$67,8,0)</f>
        <v>0</v>
      </c>
      <c r="J59" s="35">
        <f>VLOOKUP(B59,[3]Sheet1!$B$16:$J$67,9,0)</f>
        <v>0</v>
      </c>
      <c r="K59" s="35">
        <f>VLOOKUP(B59,[3]Sheet1!$B$16:$K$67,10,0)</f>
        <v>0</v>
      </c>
      <c r="L59" s="35">
        <f>VLOOKUP(B59,[3]Sheet1!$B$16:$L$67,11,0)</f>
        <v>0</v>
      </c>
      <c r="M59" s="35">
        <f>VLOOKUP(B59,[3]Sheet1!$B$16:$M$67,12,0)</f>
        <v>0</v>
      </c>
      <c r="N59" s="36">
        <f>G59+H59+I59+J59+K59+L59+M59</f>
        <v>11652500</v>
      </c>
      <c r="O59" s="36">
        <f>+VLOOKUP(B59,[1]Sheet1!$B$16:$N$67,13,0)+N59</f>
        <v>101251396</v>
      </c>
      <c r="P59" s="37">
        <f>O59/$O$68</f>
        <v>4.6324127979329749E-5</v>
      </c>
    </row>
    <row r="60" spans="1:17" x14ac:dyDescent="0.25">
      <c r="A60" s="30">
        <f t="shared" si="0"/>
        <v>45</v>
      </c>
      <c r="B60" s="31" t="s">
        <v>96</v>
      </c>
      <c r="C60" s="32" t="s">
        <v>97</v>
      </c>
      <c r="D60" s="33" t="s">
        <v>19</v>
      </c>
      <c r="E60" s="34"/>
      <c r="F60" s="34"/>
      <c r="G60" s="35">
        <f>VLOOKUP(B60,[3]Sheet1!$B$16:$G$69,6,0)</f>
        <v>0</v>
      </c>
      <c r="H60" s="35">
        <f>VLOOKUP(B60,[2]Brokers!$B$9:$AC$69,28,0)</f>
        <v>0</v>
      </c>
      <c r="I60" s="35">
        <f>VLOOKUP(B60,[3]Sheet1!$B$16:$I$67,8,0)</f>
        <v>0</v>
      </c>
      <c r="J60" s="35">
        <f>VLOOKUP(B60,[3]Sheet1!$B$16:$J$67,9,0)</f>
        <v>0</v>
      </c>
      <c r="K60" s="35">
        <f>VLOOKUP(B60,[3]Sheet1!$B$16:$K$67,10,0)</f>
        <v>0</v>
      </c>
      <c r="L60" s="35">
        <f>VLOOKUP(B60,[3]Sheet1!$B$16:$L$67,11,0)</f>
        <v>0</v>
      </c>
      <c r="M60" s="35">
        <f>VLOOKUP(B60,[3]Sheet1!$B$16:$M$67,12,0)</f>
        <v>0</v>
      </c>
      <c r="N60" s="36">
        <f>G60+H60+I60+J60+K60+L60+M60</f>
        <v>0</v>
      </c>
      <c r="O60" s="36">
        <f>+VLOOKUP(B60,[1]Sheet1!$B$16:$N$67,13,0)+N60</f>
        <v>84912886</v>
      </c>
      <c r="P60" s="37">
        <f>O60/$O$68</f>
        <v>3.8848999160053432E-5</v>
      </c>
    </row>
    <row r="61" spans="1:17" x14ac:dyDescent="0.25">
      <c r="A61" s="30">
        <f t="shared" si="0"/>
        <v>46</v>
      </c>
      <c r="B61" s="31" t="s">
        <v>98</v>
      </c>
      <c r="C61" s="32" t="s">
        <v>99</v>
      </c>
      <c r="D61" s="33" t="s">
        <v>19</v>
      </c>
      <c r="E61" s="34"/>
      <c r="F61" s="34"/>
      <c r="G61" s="35">
        <f>VLOOKUP(B61,[3]Sheet1!$B$16:$G$69,6,0)</f>
        <v>0</v>
      </c>
      <c r="H61" s="35">
        <f>VLOOKUP(B61,[2]Brokers!$B$9:$AC$69,28,0)</f>
        <v>0</v>
      </c>
      <c r="I61" s="35">
        <f>VLOOKUP(B61,[3]Sheet1!$B$16:$I$67,8,0)</f>
        <v>0</v>
      </c>
      <c r="J61" s="35">
        <f>VLOOKUP(B61,[3]Sheet1!$B$16:$J$67,9,0)</f>
        <v>0</v>
      </c>
      <c r="K61" s="35">
        <f>VLOOKUP(B61,[3]Sheet1!$B$16:$K$67,10,0)</f>
        <v>0</v>
      </c>
      <c r="L61" s="35">
        <f>VLOOKUP(B61,[3]Sheet1!$B$16:$L$67,11,0)</f>
        <v>0</v>
      </c>
      <c r="M61" s="35">
        <f>VLOOKUP(B61,[3]Sheet1!$B$16:$M$67,12,0)</f>
        <v>0</v>
      </c>
      <c r="N61" s="36">
        <f>G61+H61+I61+J61+K61+L61+M61</f>
        <v>0</v>
      </c>
      <c r="O61" s="36">
        <f>+VLOOKUP(B61,[1]Sheet1!$B$16:$N$67,13,0)+N61</f>
        <v>79333334.980000004</v>
      </c>
      <c r="P61" s="37">
        <f>O61/$O$68</f>
        <v>3.6296265610407562E-5</v>
      </c>
    </row>
    <row r="62" spans="1:17" x14ac:dyDescent="0.25">
      <c r="A62" s="30">
        <f t="shared" si="0"/>
        <v>47</v>
      </c>
      <c r="B62" s="31" t="s">
        <v>105</v>
      </c>
      <c r="C62" s="32" t="s">
        <v>106</v>
      </c>
      <c r="D62" s="33" t="s">
        <v>19</v>
      </c>
      <c r="E62" s="34" t="s">
        <v>19</v>
      </c>
      <c r="F62" s="34"/>
      <c r="G62" s="35">
        <f>VLOOKUP(B62,[3]Sheet1!$B$16:$G$69,6,0)</f>
        <v>48100538</v>
      </c>
      <c r="H62" s="35">
        <f>VLOOKUP(B62,[2]Brokers!$B$9:$AC$69,28,0)</f>
        <v>0</v>
      </c>
      <c r="I62" s="35">
        <f>VLOOKUP(B62,[3]Sheet1!$B$16:$I$67,8,0)</f>
        <v>0</v>
      </c>
      <c r="J62" s="35">
        <f>VLOOKUP(B62,[3]Sheet1!$B$16:$J$67,9,0)</f>
        <v>0</v>
      </c>
      <c r="K62" s="35">
        <f>VLOOKUP(B62,[3]Sheet1!$B$16:$K$67,10,0)</f>
        <v>0</v>
      </c>
      <c r="L62" s="35">
        <f>VLOOKUP(B62,[3]Sheet1!$B$16:$L$67,11,0)</f>
        <v>0</v>
      </c>
      <c r="M62" s="35">
        <f>VLOOKUP(B62,[3]Sheet1!$B$16:$M$67,12,0)</f>
        <v>0</v>
      </c>
      <c r="N62" s="36">
        <f>G62+H62+I62+J62+K62+L62+M62</f>
        <v>48100538</v>
      </c>
      <c r="O62" s="36">
        <f>+VLOOKUP(B62,[1]Sheet1!$B$16:$N$67,13,0)+N62</f>
        <v>70921870.799999997</v>
      </c>
      <c r="P62" s="37">
        <f>O62/$O$68</f>
        <v>3.2447886639238926E-5</v>
      </c>
    </row>
    <row r="63" spans="1:17" x14ac:dyDescent="0.25">
      <c r="A63" s="30">
        <f t="shared" si="0"/>
        <v>48</v>
      </c>
      <c r="B63" s="31" t="s">
        <v>109</v>
      </c>
      <c r="C63" s="32" t="s">
        <v>110</v>
      </c>
      <c r="D63" s="33" t="s">
        <v>19</v>
      </c>
      <c r="E63" s="34"/>
      <c r="F63" s="34"/>
      <c r="G63" s="35">
        <f>VLOOKUP(B63,[3]Sheet1!$B$16:$G$69,6,0)</f>
        <v>19465472</v>
      </c>
      <c r="H63" s="35">
        <f>VLOOKUP(B63,[2]Brokers!$B$9:$AC$69,28,0)</f>
        <v>0</v>
      </c>
      <c r="I63" s="35">
        <f>VLOOKUP(B63,[3]Sheet1!$B$16:$I$67,8,0)</f>
        <v>0</v>
      </c>
      <c r="J63" s="35">
        <f>VLOOKUP(B63,[3]Sheet1!$B$16:$J$67,9,0)</f>
        <v>0</v>
      </c>
      <c r="K63" s="35">
        <f>VLOOKUP(B63,[3]Sheet1!$B$16:$K$67,10,0)</f>
        <v>14242850</v>
      </c>
      <c r="L63" s="35">
        <f>VLOOKUP(B63,[3]Sheet1!$B$16:$L$67,11,0)</f>
        <v>0</v>
      </c>
      <c r="M63" s="35">
        <f>VLOOKUP(B63,[3]Sheet1!$B$16:$M$67,12,0)</f>
        <v>0</v>
      </c>
      <c r="N63" s="36">
        <f>G63+H63+I63+J63+K63+L63+M63</f>
        <v>33708322</v>
      </c>
      <c r="O63" s="36">
        <f>+VLOOKUP(B63,[1]Sheet1!$B$16:$N$67,13,0)+N63</f>
        <v>41112294.590000004</v>
      </c>
      <c r="P63" s="37">
        <f>O63/$O$68</f>
        <v>1.8809530251919354E-5</v>
      </c>
    </row>
    <row r="64" spans="1:17" x14ac:dyDescent="0.25">
      <c r="A64" s="30">
        <f t="shared" si="0"/>
        <v>49</v>
      </c>
      <c r="B64" s="31" t="s">
        <v>107</v>
      </c>
      <c r="C64" s="32" t="s">
        <v>108</v>
      </c>
      <c r="D64" s="33" t="s">
        <v>19</v>
      </c>
      <c r="E64" s="34"/>
      <c r="F64" s="34"/>
      <c r="G64" s="35">
        <f>VLOOKUP(B64,[3]Sheet1!$B$16:$G$69,6,0)</f>
        <v>0</v>
      </c>
      <c r="H64" s="35">
        <f>VLOOKUP(B64,[2]Brokers!$B$9:$AC$69,28,0)</f>
        <v>0</v>
      </c>
      <c r="I64" s="35">
        <f>VLOOKUP(B64,[3]Sheet1!$B$16:$I$67,8,0)</f>
        <v>0</v>
      </c>
      <c r="J64" s="35">
        <f>VLOOKUP(B64,[3]Sheet1!$B$16:$J$67,9,0)</f>
        <v>0</v>
      </c>
      <c r="K64" s="35">
        <f>VLOOKUP(B64,[3]Sheet1!$B$16:$K$67,10,0)</f>
        <v>0</v>
      </c>
      <c r="L64" s="35">
        <f>VLOOKUP(B64,[3]Sheet1!$B$16:$L$67,11,0)</f>
        <v>0</v>
      </c>
      <c r="M64" s="35">
        <f>VLOOKUP(B64,[3]Sheet1!$B$16:$M$67,12,0)</f>
        <v>0</v>
      </c>
      <c r="N64" s="36">
        <f>G64+H64+I64+J64+K64+L64+M64</f>
        <v>0</v>
      </c>
      <c r="O64" s="36">
        <f>+VLOOKUP(B64,[1]Sheet1!$B$16:$N$67,13,0)+N64</f>
        <v>13446480.859999999</v>
      </c>
      <c r="P64" s="37">
        <f>O64/$O$68</f>
        <v>6.1519793784398584E-6</v>
      </c>
    </row>
    <row r="65" spans="1:17" x14ac:dyDescent="0.25">
      <c r="A65" s="30">
        <f t="shared" si="0"/>
        <v>50</v>
      </c>
      <c r="B65" s="31" t="s">
        <v>112</v>
      </c>
      <c r="C65" s="32" t="s">
        <v>113</v>
      </c>
      <c r="D65" s="33" t="s">
        <v>19</v>
      </c>
      <c r="E65" s="34"/>
      <c r="F65" s="34"/>
      <c r="G65" s="35">
        <f>VLOOKUP(B65,[3]Sheet1!$B$16:$G$69,6,0)</f>
        <v>12689915.800000001</v>
      </c>
      <c r="H65" s="35">
        <f>VLOOKUP(B65,[2]Brokers!$B$9:$AC$69,28,0)</f>
        <v>0</v>
      </c>
      <c r="I65" s="35">
        <f>VLOOKUP(B65,[3]Sheet1!$B$16:$I$67,8,0)</f>
        <v>0</v>
      </c>
      <c r="J65" s="35">
        <f>VLOOKUP(B65,[3]Sheet1!$B$16:$J$67,9,0)</f>
        <v>0</v>
      </c>
      <c r="K65" s="35">
        <f>VLOOKUP(B65,[3]Sheet1!$B$16:$K$67,10,0)</f>
        <v>0</v>
      </c>
      <c r="L65" s="35">
        <f>VLOOKUP(B65,[3]Sheet1!$B$16:$L$67,11,0)</f>
        <v>0</v>
      </c>
      <c r="M65" s="35">
        <f>VLOOKUP(B65,[3]Sheet1!$B$16:$M$67,12,0)</f>
        <v>0</v>
      </c>
      <c r="N65" s="36">
        <f>G65+H65+I65+J65+K65+L65+M65</f>
        <v>12689915.800000001</v>
      </c>
      <c r="O65" s="36">
        <f>+VLOOKUP(B65,[1]Sheet1!$B$16:$N$67,13,0)+N65</f>
        <v>13109915.800000001</v>
      </c>
      <c r="P65" s="37">
        <f>O65/$O$68</f>
        <v>5.9979954974392375E-6</v>
      </c>
    </row>
    <row r="66" spans="1:17" x14ac:dyDescent="0.25">
      <c r="A66" s="30">
        <f t="shared" si="0"/>
        <v>51</v>
      </c>
      <c r="B66" s="31" t="s">
        <v>111</v>
      </c>
      <c r="C66" s="32" t="s">
        <v>111</v>
      </c>
      <c r="D66" s="33" t="s">
        <v>19</v>
      </c>
      <c r="E66" s="33"/>
      <c r="F66" s="34"/>
      <c r="G66" s="35">
        <f>VLOOKUP(B66,[3]Sheet1!$B$16:$G$69,6,0)</f>
        <v>0</v>
      </c>
      <c r="H66" s="35">
        <f>VLOOKUP(B66,[2]Brokers!$B$9:$AC$69,28,0)</f>
        <v>0</v>
      </c>
      <c r="I66" s="35">
        <f>VLOOKUP(B66,[3]Sheet1!$B$16:$I$67,8,0)</f>
        <v>0</v>
      </c>
      <c r="J66" s="35">
        <f>VLOOKUP(B66,[3]Sheet1!$B$16:$J$67,9,0)</f>
        <v>0</v>
      </c>
      <c r="K66" s="35">
        <f>VLOOKUP(B66,[3]Sheet1!$B$16:$K$67,10,0)</f>
        <v>0</v>
      </c>
      <c r="L66" s="35">
        <f>VLOOKUP(B66,[3]Sheet1!$B$16:$L$67,11,0)</f>
        <v>0</v>
      </c>
      <c r="M66" s="35">
        <f>VLOOKUP(B66,[3]Sheet1!$B$16:$M$67,12,0)</f>
        <v>0</v>
      </c>
      <c r="N66" s="36">
        <f>G66+H66+I66+J66+K66+L66+M66</f>
        <v>0</v>
      </c>
      <c r="O66" s="36">
        <f>+VLOOKUP(B66,[1]Sheet1!$B$16:$N$67,13,0)+N66</f>
        <v>3000000</v>
      </c>
      <c r="P66" s="37">
        <f>O66/$O$68</f>
        <v>1.3725478307280746E-6</v>
      </c>
    </row>
    <row r="67" spans="1:17" x14ac:dyDescent="0.25">
      <c r="A67" s="30">
        <f t="shared" si="0"/>
        <v>52</v>
      </c>
      <c r="B67" s="31" t="s">
        <v>114</v>
      </c>
      <c r="C67" s="32" t="s">
        <v>115</v>
      </c>
      <c r="D67" s="33" t="s">
        <v>19</v>
      </c>
      <c r="E67" s="34"/>
      <c r="F67" s="34"/>
      <c r="G67" s="35">
        <f>VLOOKUP(B67,[3]Sheet1!$B$16:$G$69,6,0)</f>
        <v>0</v>
      </c>
      <c r="H67" s="35">
        <f>VLOOKUP(B67,[2]Brokers!$B$9:$AC$69,28,0)</f>
        <v>0</v>
      </c>
      <c r="I67" s="35">
        <f>VLOOKUP(B67,[3]Sheet1!$B$16:$I$67,8,0)</f>
        <v>0</v>
      </c>
      <c r="J67" s="35">
        <f>VLOOKUP(B67,[3]Sheet1!$B$16:$J$67,9,0)</f>
        <v>0</v>
      </c>
      <c r="K67" s="35">
        <f>VLOOKUP(B67,[3]Sheet1!$B$16:$K$67,10,0)</f>
        <v>0</v>
      </c>
      <c r="L67" s="35">
        <f>VLOOKUP(B67,[3]Sheet1!$B$16:$L$67,11,0)</f>
        <v>0</v>
      </c>
      <c r="M67" s="35">
        <f>VLOOKUP(B67,[3]Sheet1!$B$16:$M$67,12,0)</f>
        <v>0</v>
      </c>
      <c r="N67" s="36">
        <f>G67+H67+I67+J67+K67+L67+M67</f>
        <v>0</v>
      </c>
      <c r="O67" s="36">
        <f>+VLOOKUP(B67,[1]Sheet1!$B$16:$N$67,13,0)+N67</f>
        <v>0</v>
      </c>
      <c r="P67" s="37">
        <f>O67/$O$68</f>
        <v>0</v>
      </c>
    </row>
    <row r="68" spans="1:17" ht="16.5" thickBot="1" x14ac:dyDescent="0.3">
      <c r="A68" s="40" t="s">
        <v>116</v>
      </c>
      <c r="B68" s="41"/>
      <c r="C68" s="42"/>
      <c r="D68" s="43">
        <f>COUNTA(D16:D67)</f>
        <v>52</v>
      </c>
      <c r="E68" s="43">
        <f>COUNTA(E16:E67)</f>
        <v>17</v>
      </c>
      <c r="F68" s="43">
        <f>COUNTA(F16:F67)</f>
        <v>13</v>
      </c>
      <c r="G68" s="44">
        <f t="shared" ref="G68:P68" si="1">SUM(G16:G67)</f>
        <v>31069056950.480011</v>
      </c>
      <c r="H68" s="44">
        <f t="shared" si="1"/>
        <v>0</v>
      </c>
      <c r="I68" s="44">
        <f t="shared" si="1"/>
        <v>301328029882</v>
      </c>
      <c r="J68" s="44">
        <f t="shared" si="1"/>
        <v>328942200000</v>
      </c>
      <c r="K68" s="44">
        <f t="shared" si="1"/>
        <v>75885335086</v>
      </c>
      <c r="L68" s="44">
        <f t="shared" si="1"/>
        <v>12000000000</v>
      </c>
      <c r="M68" s="44">
        <f t="shared" si="1"/>
        <v>95000000000</v>
      </c>
      <c r="N68" s="44">
        <f t="shared" si="1"/>
        <v>844224621918.4801</v>
      </c>
      <c r="O68" s="44">
        <f t="shared" si="1"/>
        <v>2185716178946.2998</v>
      </c>
      <c r="P68" s="45">
        <f t="shared" si="1"/>
        <v>1.0000000000000002</v>
      </c>
      <c r="Q68" s="46"/>
    </row>
    <row r="69" spans="1:17" x14ac:dyDescent="0.25">
      <c r="K69" s="47"/>
      <c r="L69" s="47"/>
      <c r="M69" s="47"/>
      <c r="N69" s="48"/>
      <c r="P69" s="47"/>
      <c r="Q69" s="46"/>
    </row>
    <row r="70" spans="1:17" x14ac:dyDescent="0.25">
      <c r="B70" s="49" t="s">
        <v>117</v>
      </c>
      <c r="C70" s="49"/>
      <c r="D70" s="50"/>
      <c r="E70" s="50"/>
      <c r="F70" s="50"/>
      <c r="H70" s="51"/>
      <c r="K70" s="47"/>
      <c r="L70" s="47"/>
      <c r="M70" s="47"/>
      <c r="N70" s="47"/>
      <c r="Q70" s="46"/>
    </row>
    <row r="71" spans="1:17" x14ac:dyDescent="0.25">
      <c r="C71" s="52"/>
      <c r="D71" s="52"/>
      <c r="E71" s="52"/>
      <c r="F71" s="52"/>
      <c r="Q71" s="46"/>
    </row>
    <row r="72" spans="1:17" x14ac:dyDescent="0.25">
      <c r="Q72" s="46"/>
    </row>
    <row r="73" spans="1:17" x14ac:dyDescent="0.25">
      <c r="Q73" s="46"/>
    </row>
  </sheetData>
  <sortState ref="B16:P67">
    <sortCondition descending="1" ref="P16:P67"/>
  </sortState>
  <mergeCells count="15">
    <mergeCell ref="N14:N15"/>
    <mergeCell ref="O14:O15"/>
    <mergeCell ref="P14:P15"/>
    <mergeCell ref="A68:C68"/>
    <mergeCell ref="B70:C70"/>
    <mergeCell ref="D9:K9"/>
    <mergeCell ref="O11:P11"/>
    <mergeCell ref="A12:A15"/>
    <mergeCell ref="B12:B15"/>
    <mergeCell ref="C12:C15"/>
    <mergeCell ref="D12:F14"/>
    <mergeCell ref="G12:N13"/>
    <mergeCell ref="O12:P13"/>
    <mergeCell ref="G14:I14"/>
    <mergeCell ref="J14:M14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Ариунсанаа . С</cp:lastModifiedBy>
  <cp:lastPrinted>2021-09-07T08:02:13Z</cp:lastPrinted>
  <dcterms:created xsi:type="dcterms:W3CDTF">2021-09-07T07:47:52Z</dcterms:created>
  <dcterms:modified xsi:type="dcterms:W3CDTF">2021-09-07T08:02:36Z</dcterms:modified>
</cp:coreProperties>
</file>