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Sheet1!$A$1:$L$70</definedName>
  </definedNames>
  <calcPr calcId="152511"/>
</workbook>
</file>

<file path=xl/calcChain.xml><?xml version="1.0" encoding="utf-8"?>
<calcChain xmlns="http://schemas.openxmlformats.org/spreadsheetml/2006/main">
  <c r="K17" i="1" l="1"/>
  <c r="K18" i="1"/>
  <c r="K20" i="1"/>
  <c r="K19" i="1"/>
  <c r="K24" i="1"/>
  <c r="K22" i="1"/>
  <c r="K21" i="1"/>
  <c r="K23" i="1"/>
  <c r="K27" i="1"/>
  <c r="K28" i="1"/>
  <c r="K30" i="1"/>
  <c r="K29" i="1"/>
  <c r="K25" i="1"/>
  <c r="K31" i="1"/>
  <c r="K33" i="1"/>
  <c r="K32" i="1"/>
  <c r="K34" i="1"/>
  <c r="K35" i="1"/>
  <c r="K37" i="1"/>
  <c r="K36" i="1"/>
  <c r="K38" i="1"/>
  <c r="K42" i="1"/>
  <c r="K41" i="1"/>
  <c r="K43" i="1"/>
  <c r="K44" i="1"/>
  <c r="K39" i="1"/>
  <c r="K26" i="1"/>
  <c r="K40" i="1"/>
  <c r="K47" i="1"/>
  <c r="K46" i="1"/>
  <c r="K45" i="1"/>
  <c r="K50" i="1"/>
  <c r="K48" i="1"/>
  <c r="K51" i="1"/>
  <c r="K52" i="1"/>
  <c r="K53" i="1"/>
  <c r="K49" i="1"/>
  <c r="K54" i="1"/>
  <c r="K56" i="1"/>
  <c r="K57" i="1"/>
  <c r="K55" i="1"/>
  <c r="K58" i="1"/>
  <c r="K59" i="1"/>
  <c r="K60" i="1"/>
  <c r="K61" i="1"/>
  <c r="K62" i="1"/>
  <c r="K63" i="1"/>
  <c r="K64" i="1"/>
  <c r="K66" i="1"/>
  <c r="K16" i="1"/>
  <c r="J17" i="1"/>
  <c r="J18" i="1"/>
  <c r="J20" i="1"/>
  <c r="J19" i="1"/>
  <c r="J24" i="1"/>
  <c r="J22" i="1"/>
  <c r="J21" i="1"/>
  <c r="J23" i="1"/>
  <c r="J27" i="1"/>
  <c r="J28" i="1"/>
  <c r="J30" i="1"/>
  <c r="J29" i="1"/>
  <c r="J25" i="1"/>
  <c r="J31" i="1"/>
  <c r="J33" i="1"/>
  <c r="J32" i="1"/>
  <c r="J34" i="1"/>
  <c r="J35" i="1"/>
  <c r="J37" i="1"/>
  <c r="J36" i="1"/>
  <c r="J38" i="1"/>
  <c r="J42" i="1"/>
  <c r="J41" i="1"/>
  <c r="J43" i="1"/>
  <c r="J44" i="1"/>
  <c r="J39" i="1"/>
  <c r="J26" i="1"/>
  <c r="J40" i="1"/>
  <c r="J47" i="1"/>
  <c r="J46" i="1"/>
  <c r="J45" i="1"/>
  <c r="J50" i="1"/>
  <c r="J48" i="1"/>
  <c r="J51" i="1"/>
  <c r="J52" i="1"/>
  <c r="J53" i="1"/>
  <c r="J49" i="1"/>
  <c r="J54" i="1"/>
  <c r="J56" i="1"/>
  <c r="J57" i="1"/>
  <c r="J55" i="1"/>
  <c r="J58" i="1"/>
  <c r="J59" i="1"/>
  <c r="J60" i="1"/>
  <c r="J61" i="1"/>
  <c r="J62" i="1"/>
  <c r="J63" i="1"/>
  <c r="J64" i="1"/>
  <c r="J66" i="1"/>
  <c r="J16" i="1"/>
  <c r="I17" i="1"/>
  <c r="I18" i="1"/>
  <c r="I20" i="1"/>
  <c r="I19" i="1"/>
  <c r="I24" i="1"/>
  <c r="I22" i="1"/>
  <c r="I21" i="1"/>
  <c r="I23" i="1"/>
  <c r="I27" i="1"/>
  <c r="I28" i="1"/>
  <c r="I30" i="1"/>
  <c r="I29" i="1"/>
  <c r="I25" i="1"/>
  <c r="I31" i="1"/>
  <c r="I33" i="1"/>
  <c r="I32" i="1"/>
  <c r="I34" i="1"/>
  <c r="I35" i="1"/>
  <c r="I37" i="1"/>
  <c r="I36" i="1"/>
  <c r="I38" i="1"/>
  <c r="I42" i="1"/>
  <c r="I41" i="1"/>
  <c r="I43" i="1"/>
  <c r="I44" i="1"/>
  <c r="I39" i="1"/>
  <c r="I26" i="1"/>
  <c r="I40" i="1"/>
  <c r="I47" i="1"/>
  <c r="I46" i="1"/>
  <c r="I45" i="1"/>
  <c r="I50" i="1"/>
  <c r="I48" i="1"/>
  <c r="I51" i="1"/>
  <c r="I52" i="1"/>
  <c r="I53" i="1"/>
  <c r="I49" i="1"/>
  <c r="I54" i="1"/>
  <c r="I56" i="1"/>
  <c r="I57" i="1"/>
  <c r="I55" i="1"/>
  <c r="I58" i="1"/>
  <c r="I59" i="1"/>
  <c r="I60" i="1"/>
  <c r="I61" i="1"/>
  <c r="I62" i="1"/>
  <c r="I63" i="1"/>
  <c r="I64" i="1"/>
  <c r="I66" i="1"/>
  <c r="I16" i="1"/>
  <c r="G17" i="1"/>
  <c r="G18" i="1"/>
  <c r="G20" i="1"/>
  <c r="G19" i="1"/>
  <c r="G24" i="1"/>
  <c r="G22" i="1"/>
  <c r="G21" i="1"/>
  <c r="G23" i="1"/>
  <c r="G27" i="1"/>
  <c r="G28" i="1"/>
  <c r="G30" i="1"/>
  <c r="G29" i="1"/>
  <c r="G25" i="1"/>
  <c r="G31" i="1"/>
  <c r="G33" i="1"/>
  <c r="G32" i="1"/>
  <c r="G34" i="1"/>
  <c r="G35" i="1"/>
  <c r="G37" i="1"/>
  <c r="G36" i="1"/>
  <c r="G38" i="1"/>
  <c r="G42" i="1"/>
  <c r="G41" i="1"/>
  <c r="G43" i="1"/>
  <c r="G44" i="1"/>
  <c r="G39" i="1"/>
  <c r="G26" i="1"/>
  <c r="G40" i="1"/>
  <c r="G47" i="1"/>
  <c r="G46" i="1"/>
  <c r="G45" i="1"/>
  <c r="G50" i="1"/>
  <c r="G48" i="1"/>
  <c r="G51" i="1"/>
  <c r="G52" i="1"/>
  <c r="G53" i="1"/>
  <c r="G49" i="1"/>
  <c r="G54" i="1"/>
  <c r="G56" i="1"/>
  <c r="G57" i="1"/>
  <c r="G55" i="1"/>
  <c r="G58" i="1"/>
  <c r="G59" i="1"/>
  <c r="G60" i="1"/>
  <c r="G61" i="1"/>
  <c r="G62" i="1"/>
  <c r="G63" i="1"/>
  <c r="G64" i="1"/>
  <c r="G66" i="1"/>
  <c r="G16" i="1"/>
  <c r="K67" i="1" l="1"/>
  <c r="H21" i="1"/>
  <c r="H20" i="1"/>
  <c r="H18" i="1"/>
  <c r="H32" i="1"/>
  <c r="H16" i="1"/>
  <c r="H25" i="1"/>
  <c r="H62" i="1"/>
  <c r="H38" i="1"/>
  <c r="H24" i="1"/>
  <c r="H27" i="1"/>
  <c r="H29" i="1"/>
  <c r="H40" i="1"/>
  <c r="H36" i="1"/>
  <c r="H22" i="1"/>
  <c r="H28" i="1"/>
  <c r="H45" i="1"/>
  <c r="H39" i="1"/>
  <c r="H35" i="1"/>
  <c r="H56" i="1"/>
  <c r="H51" i="1"/>
  <c r="H64" i="1"/>
  <c r="H30" i="1"/>
  <c r="H44" i="1"/>
  <c r="H33" i="1"/>
  <c r="H60" i="1"/>
  <c r="H42" i="1"/>
  <c r="H59" i="1"/>
  <c r="H47" i="1"/>
  <c r="H34" i="1"/>
  <c r="H48" i="1"/>
  <c r="H55" i="1"/>
  <c r="H54" i="1"/>
  <c r="H50" i="1"/>
  <c r="H57" i="1"/>
  <c r="H37" i="1"/>
  <c r="H19" i="1"/>
  <c r="H46" i="1"/>
  <c r="H49" i="1"/>
  <c r="H43" i="1"/>
  <c r="H53" i="1"/>
  <c r="H26" i="1"/>
  <c r="H23" i="1"/>
  <c r="H61" i="1"/>
  <c r="H63" i="1"/>
  <c r="H41" i="1"/>
  <c r="H58" i="1"/>
  <c r="H65" i="1"/>
  <c r="H17" i="1"/>
  <c r="F67" i="1" l="1"/>
  <c r="E67" i="1"/>
  <c r="D67" i="1"/>
  <c r="H67" i="1" l="1"/>
  <c r="H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L59" i="1" l="1"/>
  <c r="L56" i="1"/>
  <c r="L65" i="1"/>
  <c r="L58" i="1"/>
  <c r="L63" i="1"/>
  <c r="L60" i="1"/>
  <c r="L64" i="1"/>
  <c r="L70" i="1"/>
  <c r="L31" i="1"/>
  <c r="L54" i="1"/>
  <c r="L55" i="1"/>
  <c r="L36" i="1"/>
  <c r="L38" i="1"/>
  <c r="L49" i="1"/>
  <c r="L30" i="1"/>
  <c r="L57" i="1"/>
  <c r="L41" i="1"/>
  <c r="L23" i="1"/>
  <c r="L17" i="1"/>
  <c r="L21" i="1"/>
  <c r="L32" i="1"/>
  <c r="L27" i="1"/>
  <c r="L50" i="1"/>
  <c r="L19" i="1"/>
  <c r="L34" i="1"/>
  <c r="L40" i="1"/>
  <c r="L52" i="1"/>
  <c r="L44" i="1"/>
  <c r="L16" i="1"/>
  <c r="L25" i="1"/>
  <c r="L47" i="1"/>
  <c r="L22" i="1"/>
  <c r="L53" i="1"/>
  <c r="L46" i="1"/>
  <c r="L48" i="1"/>
  <c r="L42" i="1"/>
  <c r="L26" i="1"/>
  <c r="L18" i="1"/>
  <c r="L20" i="1"/>
  <c r="L61" i="1"/>
  <c r="L43" i="1"/>
  <c r="L37" i="1"/>
  <c r="L39" i="1"/>
  <c r="L28" i="1"/>
  <c r="L51" i="1"/>
  <c r="L24" i="1"/>
  <c r="L33" i="1"/>
  <c r="L29" i="1"/>
  <c r="L45" i="1"/>
  <c r="L35" i="1"/>
  <c r="L67" i="1" l="1"/>
</calcChain>
</file>

<file path=xl/sharedStrings.xml><?xml version="1.0" encoding="utf-8"?>
<sst xmlns="http://schemas.openxmlformats.org/spreadsheetml/2006/main" count="210" uniqueCount="121">
  <si>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</si>
  <si>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</si>
  <si>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</si>
  <si>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</si>
  <si>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</si>
  <si>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</si>
  <si>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</si>
  <si>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</si>
  <si>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</si>
  <si>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</si>
  <si>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</si>
  <si>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</si>
  <si>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</si>
  <si>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</si>
  <si>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</si>
  <si>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</si>
  <si>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</si>
  <si>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</si>
  <si>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</si>
  <si>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</si>
  <si>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</si>
  <si>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</si>
  <si>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</si>
  <si>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</si>
  <si>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</si>
  <si>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</si>
  <si>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</si>
  <si>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</si>
  <si>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</si>
  <si>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</si>
  <si>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</si>
  <si>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</si>
  <si>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</si>
  <si>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</si>
  <si>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</si>
  <si>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</si>
  <si>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</si>
  <si>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</si>
  <si>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</si>
  <si>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</si>
  <si>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</si>
  <si>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</si>
  <si>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</si>
  <si>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</si>
  <si>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</si>
  <si>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</si>
  <si>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</si>
  <si>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</si>
  <si>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</si>
  <si>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</si>
  <si>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</si>
  <si>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</si>
  <si>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</si>
  <si>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</si>
  <si>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</si>
  <si>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</si>
  <si>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</si>
  <si>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</si>
  <si>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</si>
  <si>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</si>
  <si>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</si>
  <si>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</si>
  <si>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</si>
  <si>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</si>
  <si>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</si>
  <si>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</si>
  <si>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</si>
  <si>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</si>
  <si>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</si>
  <si>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</si>
  <si>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</si>
  <si>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</si>
  <si>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</si>
  <si>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</si>
  <si>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</si>
  <si>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</si>
  <si>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</si>
  <si>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</si>
  <si>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</si>
  <si>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</si>
  <si>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</si>
  <si>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</si>
  <si>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</si>
  <si>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</si>
  <si>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</si>
  <si>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</si>
  <si>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</si>
  <si>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</si>
  <si>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</si>
  <si>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</si>
  <si>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</si>
  <si>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</si>
  <si>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</si>
  <si>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</si>
  <si>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</si>
  <si>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</si>
  <si>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</si>
  <si>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</si>
  <si>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</si>
  <si>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</si>
  <si>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</si>
  <si>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</si>
  <si>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</si>
  <si>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BLACKSTONE INTERNATIONAL</t>
  </si>
  <si>
    <t>SG CAPITAL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</si>
  <si>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</si>
  <si>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</si>
  <si>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</si>
  <si>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</si>
  <si>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</si>
  <si>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</si>
  <si>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</si>
  <si>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</si>
  <si>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</si>
  <si>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</si>
  <si>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</si>
  <si>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</si>
  <si>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</si>
  <si>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in 2023</t>
  </si>
  <si>
    <t>Trading value of March</t>
  </si>
  <si>
    <t>As of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</si>
</sst>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4">
                  <c:v>0</c:v>
                </c:pt>
                <c:pt idx="35">
                  <c:v>0</c:v>
                </c:pt>
                <c:pt idx="41">
                  <c:v>0</c:v>
                </c:pt>
                <c:pt idx="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7">
                  <c:v>0</c:v>
                </c:pt>
                <c:pt idx="35">
                  <c:v>0</c:v>
                </c:pt>
                <c:pt idx="36">
                  <c:v>0</c:v>
                </c:pt>
                <c:pt idx="41">
                  <c:v>0</c:v>
                </c:pt>
                <c:pt idx="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Sheet1!$G$16:$G$66</c:f>
              <c:numCache>
                <c:formatCode>_(* #,##0.00_);_(* \(#,##0.00\);_(* "-"??_);_(@_)</c:formatCode>
                <c:ptCount val="51"/>
                <c:pt idx="0">
                  <c:v>4839639201.2700005</c:v>
                </c:pt>
                <c:pt idx="1">
                  <c:v>1393947673.4400001</c:v>
                </c:pt>
                <c:pt idx="2">
                  <c:v>3246924926.7600002</c:v>
                </c:pt>
                <c:pt idx="3">
                  <c:v>622873767.44000006</c:v>
                </c:pt>
                <c:pt idx="4">
                  <c:v>332413827.75999999</c:v>
                </c:pt>
                <c:pt idx="5">
                  <c:v>3762461031.1099997</c:v>
                </c:pt>
                <c:pt idx="6">
                  <c:v>1524734137.1399999</c:v>
                </c:pt>
                <c:pt idx="7">
                  <c:v>3960129597.6500006</c:v>
                </c:pt>
                <c:pt idx="8">
                  <c:v>424972097.20000005</c:v>
                </c:pt>
                <c:pt idx="9">
                  <c:v>1360588230.7800002</c:v>
                </c:pt>
                <c:pt idx="10">
                  <c:v>1697716262.04</c:v>
                </c:pt>
                <c:pt idx="11">
                  <c:v>44584404.239999995</c:v>
                </c:pt>
                <c:pt idx="12">
                  <c:v>118604819.99000001</c:v>
                </c:pt>
                <c:pt idx="13">
                  <c:v>177240278.44</c:v>
                </c:pt>
                <c:pt idx="14">
                  <c:v>92811716.389999986</c:v>
                </c:pt>
                <c:pt idx="15">
                  <c:v>95951158.939999998</c:v>
                </c:pt>
                <c:pt idx="16">
                  <c:v>106793470.03999999</c:v>
                </c:pt>
                <c:pt idx="17">
                  <c:v>86055222</c:v>
                </c:pt>
                <c:pt idx="18">
                  <c:v>0</c:v>
                </c:pt>
                <c:pt idx="19">
                  <c:v>12828884.75</c:v>
                </c:pt>
                <c:pt idx="20">
                  <c:v>33761074.5</c:v>
                </c:pt>
                <c:pt idx="21">
                  <c:v>273700</c:v>
                </c:pt>
                <c:pt idx="22">
                  <c:v>25683404.84</c:v>
                </c:pt>
                <c:pt idx="23">
                  <c:v>55174234</c:v>
                </c:pt>
                <c:pt idx="24">
                  <c:v>62802009.439999998</c:v>
                </c:pt>
                <c:pt idx="25">
                  <c:v>13565557</c:v>
                </c:pt>
                <c:pt idx="26">
                  <c:v>7385331</c:v>
                </c:pt>
                <c:pt idx="27">
                  <c:v>17104910.5</c:v>
                </c:pt>
                <c:pt idx="28">
                  <c:v>11853062.970000001</c:v>
                </c:pt>
                <c:pt idx="29">
                  <c:v>31664791.520000003</c:v>
                </c:pt>
                <c:pt idx="30">
                  <c:v>12863819.35</c:v>
                </c:pt>
                <c:pt idx="31">
                  <c:v>4335432.5999999996</c:v>
                </c:pt>
                <c:pt idx="32">
                  <c:v>15076758</c:v>
                </c:pt>
                <c:pt idx="33">
                  <c:v>31477380</c:v>
                </c:pt>
                <c:pt idx="34">
                  <c:v>0</c:v>
                </c:pt>
                <c:pt idx="35">
                  <c:v>0</c:v>
                </c:pt>
                <c:pt idx="36">
                  <c:v>4399302.5</c:v>
                </c:pt>
                <c:pt idx="37">
                  <c:v>7691780.5</c:v>
                </c:pt>
                <c:pt idx="38">
                  <c:v>2499436</c:v>
                </c:pt>
                <c:pt idx="39">
                  <c:v>7829784.3700000001</c:v>
                </c:pt>
                <c:pt idx="40">
                  <c:v>0</c:v>
                </c:pt>
                <c:pt idx="41">
                  <c:v>863090.6100000001</c:v>
                </c:pt>
                <c:pt idx="42">
                  <c:v>654832</c:v>
                </c:pt>
                <c:pt idx="43">
                  <c:v>1741856.2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9699506100</c:v>
                </c:pt>
                <c:pt idx="1">
                  <c:v>1850000</c:v>
                </c:pt>
                <c:pt idx="2">
                  <c:v>41119010</c:v>
                </c:pt>
                <c:pt idx="3">
                  <c:v>3393876900</c:v>
                </c:pt>
                <c:pt idx="4">
                  <c:v>3956000</c:v>
                </c:pt>
                <c:pt idx="5">
                  <c:v>778100</c:v>
                </c:pt>
                <c:pt idx="6">
                  <c:v>998900</c:v>
                </c:pt>
                <c:pt idx="7">
                  <c:v>20871200</c:v>
                </c:pt>
                <c:pt idx="8">
                  <c:v>555571640</c:v>
                </c:pt>
                <c:pt idx="9">
                  <c:v>0</c:v>
                </c:pt>
                <c:pt idx="10">
                  <c:v>0</c:v>
                </c:pt>
                <c:pt idx="11">
                  <c:v>22338400</c:v>
                </c:pt>
                <c:pt idx="12">
                  <c:v>0</c:v>
                </c:pt>
                <c:pt idx="13">
                  <c:v>0</c:v>
                </c:pt>
                <c:pt idx="14">
                  <c:v>6054000</c:v>
                </c:pt>
                <c:pt idx="15">
                  <c:v>6054000</c:v>
                </c:pt>
                <c:pt idx="16">
                  <c:v>38360000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3661010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6336000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14539145301.27</c:v>
                </c:pt>
                <c:pt idx="1">
                  <c:v>1395797673.4400001</c:v>
                </c:pt>
                <c:pt idx="2">
                  <c:v>3288043936.7600002</c:v>
                </c:pt>
                <c:pt idx="3">
                  <c:v>4016750667.4400001</c:v>
                </c:pt>
                <c:pt idx="4">
                  <c:v>336369827.75999999</c:v>
                </c:pt>
                <c:pt idx="5">
                  <c:v>3763239131.1099997</c:v>
                </c:pt>
                <c:pt idx="6">
                  <c:v>1525733037.1399999</c:v>
                </c:pt>
                <c:pt idx="7">
                  <c:v>3981000797.6500006</c:v>
                </c:pt>
                <c:pt idx="8">
                  <c:v>980543737.20000005</c:v>
                </c:pt>
                <c:pt idx="9">
                  <c:v>1360588230.7800002</c:v>
                </c:pt>
                <c:pt idx="10">
                  <c:v>1697716262.04</c:v>
                </c:pt>
                <c:pt idx="11">
                  <c:v>66922804.239999995</c:v>
                </c:pt>
                <c:pt idx="12">
                  <c:v>118604819.99000001</c:v>
                </c:pt>
                <c:pt idx="13">
                  <c:v>177240278.44</c:v>
                </c:pt>
                <c:pt idx="14">
                  <c:v>98865716.389999986</c:v>
                </c:pt>
                <c:pt idx="15">
                  <c:v>102005158.94</c:v>
                </c:pt>
                <c:pt idx="16">
                  <c:v>145153470.03999999</c:v>
                </c:pt>
                <c:pt idx="17">
                  <c:v>86055222</c:v>
                </c:pt>
                <c:pt idx="18">
                  <c:v>0</c:v>
                </c:pt>
                <c:pt idx="19">
                  <c:v>12828884.75</c:v>
                </c:pt>
                <c:pt idx="20">
                  <c:v>37422084.5</c:v>
                </c:pt>
                <c:pt idx="21">
                  <c:v>273700</c:v>
                </c:pt>
                <c:pt idx="22">
                  <c:v>25683404.84</c:v>
                </c:pt>
                <c:pt idx="23">
                  <c:v>55174234</c:v>
                </c:pt>
                <c:pt idx="24">
                  <c:v>69138009.439999998</c:v>
                </c:pt>
                <c:pt idx="25">
                  <c:v>13565557</c:v>
                </c:pt>
                <c:pt idx="26">
                  <c:v>7385331</c:v>
                </c:pt>
                <c:pt idx="27">
                  <c:v>17104910.5</c:v>
                </c:pt>
                <c:pt idx="28">
                  <c:v>11853062.970000001</c:v>
                </c:pt>
                <c:pt idx="29">
                  <c:v>31664791.520000003</c:v>
                </c:pt>
                <c:pt idx="30">
                  <c:v>12863819.35</c:v>
                </c:pt>
                <c:pt idx="31">
                  <c:v>4335432.5999999996</c:v>
                </c:pt>
                <c:pt idx="32">
                  <c:v>15076758</c:v>
                </c:pt>
                <c:pt idx="33">
                  <c:v>31477380</c:v>
                </c:pt>
                <c:pt idx="34">
                  <c:v>0</c:v>
                </c:pt>
                <c:pt idx="35">
                  <c:v>0</c:v>
                </c:pt>
                <c:pt idx="36">
                  <c:v>4399302.5</c:v>
                </c:pt>
                <c:pt idx="37">
                  <c:v>7691780.5</c:v>
                </c:pt>
                <c:pt idx="38">
                  <c:v>2499436</c:v>
                </c:pt>
                <c:pt idx="39">
                  <c:v>7829784.3700000001</c:v>
                </c:pt>
                <c:pt idx="40">
                  <c:v>0</c:v>
                </c:pt>
                <c:pt idx="41">
                  <c:v>863090.6100000001</c:v>
                </c:pt>
                <c:pt idx="42">
                  <c:v>654832</c:v>
                </c:pt>
                <c:pt idx="43">
                  <c:v>1741856.2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39309452986.580002</c:v>
                </c:pt>
                <c:pt idx="1">
                  <c:v>20060230808.98</c:v>
                </c:pt>
                <c:pt idx="2">
                  <c:v>19602567701.529999</c:v>
                </c:pt>
                <c:pt idx="3">
                  <c:v>15012391263.42</c:v>
                </c:pt>
                <c:pt idx="4">
                  <c:v>12154257778.67</c:v>
                </c:pt>
                <c:pt idx="5">
                  <c:v>9061857454.3600006</c:v>
                </c:pt>
                <c:pt idx="6">
                  <c:v>6842169745.3500004</c:v>
                </c:pt>
                <c:pt idx="7">
                  <c:v>6797447190.2400007</c:v>
                </c:pt>
                <c:pt idx="8">
                  <c:v>6440247732.0500002</c:v>
                </c:pt>
                <c:pt idx="9">
                  <c:v>2294971756.29</c:v>
                </c:pt>
                <c:pt idx="10">
                  <c:v>1787319551.51</c:v>
                </c:pt>
                <c:pt idx="11">
                  <c:v>1555948783.9400003</c:v>
                </c:pt>
                <c:pt idx="12">
                  <c:v>1357357627.3099999</c:v>
                </c:pt>
                <c:pt idx="13">
                  <c:v>1124229808.1700001</c:v>
                </c:pt>
                <c:pt idx="14">
                  <c:v>1072529439.8199999</c:v>
                </c:pt>
                <c:pt idx="15">
                  <c:v>592796488.33000004</c:v>
                </c:pt>
                <c:pt idx="16">
                  <c:v>496118548.13999999</c:v>
                </c:pt>
                <c:pt idx="17">
                  <c:v>463868052.24000001</c:v>
                </c:pt>
                <c:pt idx="18">
                  <c:v>198241536.90000001</c:v>
                </c:pt>
                <c:pt idx="19">
                  <c:v>191473189.65000001</c:v>
                </c:pt>
                <c:pt idx="20">
                  <c:v>186400681.13999999</c:v>
                </c:pt>
                <c:pt idx="21">
                  <c:v>164971329.02000001</c:v>
                </c:pt>
                <c:pt idx="22">
                  <c:v>154754388.59999999</c:v>
                </c:pt>
                <c:pt idx="23">
                  <c:v>144838577.74000001</c:v>
                </c:pt>
                <c:pt idx="24">
                  <c:v>137631055.10999998</c:v>
                </c:pt>
                <c:pt idx="25">
                  <c:v>133242141.66</c:v>
                </c:pt>
                <c:pt idx="26">
                  <c:v>132413533.19</c:v>
                </c:pt>
                <c:pt idx="27">
                  <c:v>127937847.09999999</c:v>
                </c:pt>
                <c:pt idx="28">
                  <c:v>109349674.38</c:v>
                </c:pt>
                <c:pt idx="29">
                  <c:v>87732935.290000007</c:v>
                </c:pt>
                <c:pt idx="30">
                  <c:v>74169513.959999993</c:v>
                </c:pt>
                <c:pt idx="31">
                  <c:v>69899607.989999995</c:v>
                </c:pt>
                <c:pt idx="32">
                  <c:v>63041096.700000003</c:v>
                </c:pt>
                <c:pt idx="33">
                  <c:v>54841016.539999999</c:v>
                </c:pt>
                <c:pt idx="34">
                  <c:v>48728480</c:v>
                </c:pt>
                <c:pt idx="35">
                  <c:v>43767448.5</c:v>
                </c:pt>
                <c:pt idx="36">
                  <c:v>40225257.519999996</c:v>
                </c:pt>
                <c:pt idx="37">
                  <c:v>33044760.5</c:v>
                </c:pt>
                <c:pt idx="38">
                  <c:v>20400321.759999998</c:v>
                </c:pt>
                <c:pt idx="39">
                  <c:v>15181674.84</c:v>
                </c:pt>
                <c:pt idx="40">
                  <c:v>10019950</c:v>
                </c:pt>
                <c:pt idx="41">
                  <c:v>8841820.6199999992</c:v>
                </c:pt>
                <c:pt idx="42">
                  <c:v>5895288.2999999998</c:v>
                </c:pt>
                <c:pt idx="43">
                  <c:v>3615916.9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MANDAL CAPITAL MARKETS</c:v>
                  </c:pt>
                  <c:pt idx="4">
                    <c:v>ULZII&amp;CO CAPITAL</c:v>
                  </c:pt>
                  <c:pt idx="5">
                    <c:v>ARD SECURITIES</c:v>
                  </c:pt>
                  <c:pt idx="6">
                    <c:v>APEX CAPITAL</c:v>
                  </c:pt>
                  <c:pt idx="7">
                    <c:v>TAVAN BOGD CAPITAL</c:v>
                  </c:pt>
                  <c:pt idx="8">
                    <c:v>TDB SECURITIES</c:v>
                  </c:pt>
                  <c:pt idx="9">
                    <c:v>STANDART INVESTMENT</c:v>
                  </c:pt>
                  <c:pt idx="10">
                    <c:v>MICC</c:v>
                  </c:pt>
                  <c:pt idx="11">
                    <c:v>RHINOS INVESTMENT</c:v>
                  </c:pt>
                  <c:pt idx="12">
                    <c:v>NOVEL INVESTMENT</c:v>
                  </c:pt>
                  <c:pt idx="13">
                    <c:v>BUMBAT-ALTAI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GATSUURT TRADE</c:v>
                  </c:pt>
                  <c:pt idx="19">
                    <c:v>SG CAPITAL</c:v>
                  </c:pt>
                  <c:pt idx="20">
                    <c:v>ARGAI BEST</c:v>
                  </c:pt>
                  <c:pt idx="21">
                    <c:v>BULGAN BROKER</c:v>
                  </c:pt>
                  <c:pt idx="22">
                    <c:v>MONSEC</c:v>
                  </c:pt>
                  <c:pt idx="23">
                    <c:v>TULGAT CHANDMANI BAYAN</c:v>
                  </c:pt>
                  <c:pt idx="24">
                    <c:v>GAULI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TAVAN BOGD</c:v>
                  </c:pt>
                  <c:pt idx="32">
                    <c:v>MONGOL SECURITIES</c:v>
                  </c:pt>
                  <c:pt idx="33">
                    <c:v>HUNNU EMPIRE</c:v>
                  </c:pt>
                  <c:pt idx="34">
                    <c:v>BATS</c:v>
                  </c:pt>
                  <c:pt idx="35">
                    <c:v>SECAP</c:v>
                  </c:pt>
                  <c:pt idx="36">
                    <c:v>BKO CAPITAL</c:v>
                  </c:pt>
                  <c:pt idx="37">
                    <c:v>UNDURKHAAN INVEST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BLOOMSBURY SECURITIES</c:v>
                  </c:pt>
                  <c:pt idx="41">
                    <c:v>NATIONAL SECURITIES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MIBG</c:v>
                  </c:pt>
                  <c:pt idx="4">
                    <c:v>ARD</c:v>
                  </c:pt>
                  <c:pt idx="5">
                    <c:v>MNET</c:v>
                  </c:pt>
                  <c:pt idx="6">
                    <c:v>TTOL</c:v>
                  </c:pt>
                  <c:pt idx="7">
                    <c:v>ZGB</c:v>
                  </c:pt>
                  <c:pt idx="8">
                    <c:v>TDB</c:v>
                  </c:pt>
                  <c:pt idx="9">
                    <c:v>STIN</c:v>
                  </c:pt>
                  <c:pt idx="10">
                    <c:v>MICC</c:v>
                  </c:pt>
                  <c:pt idx="11">
                    <c:v>RISM</c:v>
                  </c:pt>
                  <c:pt idx="12">
                    <c:v>NOVL</c:v>
                  </c:pt>
                  <c:pt idx="13">
                    <c:v>BUMB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GATR</c:v>
                  </c:pt>
                  <c:pt idx="19">
                    <c:v>SGC</c:v>
                  </c:pt>
                  <c:pt idx="20">
                    <c:v>ARGB</c:v>
                  </c:pt>
                  <c:pt idx="21">
                    <c:v>BULG</c:v>
                  </c:pt>
                  <c:pt idx="22">
                    <c:v>MSEC</c:v>
                  </c:pt>
                  <c:pt idx="23">
                    <c:v>TCHB</c:v>
                  </c:pt>
                  <c:pt idx="24">
                    <c:v>GAUL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TABO</c:v>
                  </c:pt>
                  <c:pt idx="32">
                    <c:v>MONG</c:v>
                  </c:pt>
                  <c:pt idx="33">
                    <c:v>HUN</c:v>
                  </c:pt>
                  <c:pt idx="34">
                    <c:v>BATS</c:v>
                  </c:pt>
                  <c:pt idx="35">
                    <c:v>SECP</c:v>
                  </c:pt>
                  <c:pt idx="36">
                    <c:v>BKOC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BLMB</c:v>
                  </c:pt>
                  <c:pt idx="41">
                    <c:v>NSEC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0.0%</c:formatCode>
                <c:ptCount val="51"/>
                <c:pt idx="0">
                  <c:v>0.26509110691729237</c:v>
                </c:pt>
                <c:pt idx="1">
                  <c:v>0.13528015238432187</c:v>
                </c:pt>
                <c:pt idx="2">
                  <c:v>0.13219381028257482</c:v>
                </c:pt>
                <c:pt idx="3">
                  <c:v>0.10123904341416617</c:v>
                </c:pt>
                <c:pt idx="4">
                  <c:v>8.1964652354885398E-2</c:v>
                </c:pt>
                <c:pt idx="5">
                  <c:v>6.1110436314723376E-2</c:v>
                </c:pt>
                <c:pt idx="6">
                  <c:v>4.6141531201923852E-2</c:v>
                </c:pt>
                <c:pt idx="7">
                  <c:v>4.5839935765265738E-2</c:v>
                </c:pt>
                <c:pt idx="8">
                  <c:v>4.3431090244210761E-2</c:v>
                </c:pt>
                <c:pt idx="9">
                  <c:v>1.5476598044407652E-2</c:v>
                </c:pt>
                <c:pt idx="10">
                  <c:v>1.2053144532091496E-2</c:v>
                </c:pt>
                <c:pt idx="11">
                  <c:v>1.0492849788117979E-2</c:v>
                </c:pt>
                <c:pt idx="12">
                  <c:v>9.1536108637553133E-3</c:v>
                </c:pt>
                <c:pt idx="13">
                  <c:v>7.5814670933972003E-3</c:v>
                </c:pt>
                <c:pt idx="14">
                  <c:v>7.2328153866789155E-3</c:v>
                </c:pt>
                <c:pt idx="15">
                  <c:v>3.9976409064184084E-3</c:v>
                </c:pt>
                <c:pt idx="16">
                  <c:v>3.3456740070519813E-3</c:v>
                </c:pt>
                <c:pt idx="17">
                  <c:v>3.1281863798473678E-3</c:v>
                </c:pt>
                <c:pt idx="18">
                  <c:v>1.336881194244733E-3</c:v>
                </c:pt>
                <c:pt idx="19">
                  <c:v>1.2912374997085703E-3</c:v>
                </c:pt>
                <c:pt idx="20">
                  <c:v>1.257030030675044E-3</c:v>
                </c:pt>
                <c:pt idx="21">
                  <c:v>1.1125169366884504E-3</c:v>
                </c:pt>
                <c:pt idx="22">
                  <c:v>1.0436169688824758E-3</c:v>
                </c:pt>
                <c:pt idx="23">
                  <c:v>9.7674772809814626E-4</c:v>
                </c:pt>
                <c:pt idx="24">
                  <c:v>9.2814236712376614E-4</c:v>
                </c:pt>
                <c:pt idx="25">
                  <c:v>8.9854485720619267E-4</c:v>
                </c:pt>
                <c:pt idx="26">
                  <c:v>8.9295697134605793E-4</c:v>
                </c:pt>
                <c:pt idx="27">
                  <c:v>8.6277429288911071E-4</c:v>
                </c:pt>
                <c:pt idx="28">
                  <c:v>7.3742125672254647E-4</c:v>
                </c:pt>
                <c:pt idx="29">
                  <c:v>5.9164448147037692E-4</c:v>
                </c:pt>
                <c:pt idx="30">
                  <c:v>5.0017685470938353E-4</c:v>
                </c:pt>
                <c:pt idx="31">
                  <c:v>4.7138189537971584E-4</c:v>
                </c:pt>
                <c:pt idx="32">
                  <c:v>4.2513016172441556E-4</c:v>
                </c:pt>
                <c:pt idx="33">
                  <c:v>3.6983129182747147E-4</c:v>
                </c:pt>
                <c:pt idx="34">
                  <c:v>3.2861018712234666E-4</c:v>
                </c:pt>
                <c:pt idx="35">
                  <c:v>2.9515448545599349E-4</c:v>
                </c:pt>
                <c:pt idx="36">
                  <c:v>2.7126701675676688E-4</c:v>
                </c:pt>
                <c:pt idx="37">
                  <c:v>2.2284390835335165E-4</c:v>
                </c:pt>
                <c:pt idx="38">
                  <c:v>1.3757362328785299E-4</c:v>
                </c:pt>
                <c:pt idx="39">
                  <c:v>1.0238064084910964E-4</c:v>
                </c:pt>
                <c:pt idx="40">
                  <c:v>6.7571523767139002E-5</c:v>
                </c:pt>
                <c:pt idx="41">
                  <c:v>5.9626574201379208E-5</c:v>
                </c:pt>
                <c:pt idx="42">
                  <c:v>3.9756048031934933E-5</c:v>
                </c:pt>
                <c:pt idx="43">
                  <c:v>2.4384654089925556E-5</c:v>
                </c:pt>
                <c:pt idx="44">
                  <c:v>1.050668257119073E-6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83696"/>
        <c:axId val="29984088"/>
      </c:barChart>
      <c:catAx>
        <c:axId val="2998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84088"/>
        <c:crosses val="autoZero"/>
        <c:auto val="1"/>
        <c:lblAlgn val="ctr"/>
        <c:lblOffset val="100"/>
        <c:noMultiLvlLbl val="0"/>
      </c:catAx>
      <c:valAx>
        <c:axId val="2998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8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12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530803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3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4839639201.2700005</v>
          </cell>
          <cell r="H16">
            <v>0</v>
          </cell>
          <cell r="I16">
            <v>9699506100</v>
          </cell>
          <cell r="J16">
            <v>14539145301.27</v>
          </cell>
          <cell r="K16">
            <v>39309452986.580002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1393947673.4400001</v>
          </cell>
          <cell r="H17">
            <v>0</v>
          </cell>
          <cell r="I17">
            <v>1850000</v>
          </cell>
          <cell r="J17">
            <v>1395797673.4400001</v>
          </cell>
          <cell r="K17">
            <v>20060230808.98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3246924926.7600002</v>
          </cell>
          <cell r="H18">
            <v>0</v>
          </cell>
          <cell r="I18">
            <v>41119010</v>
          </cell>
          <cell r="J18">
            <v>3288043936.7600002</v>
          </cell>
          <cell r="K18">
            <v>19602567701.529999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622873767.44000006</v>
          </cell>
          <cell r="H19">
            <v>0</v>
          </cell>
          <cell r="I19">
            <v>3393876900</v>
          </cell>
          <cell r="J19">
            <v>4016750667.4400001</v>
          </cell>
          <cell r="K19">
            <v>15012391263.42</v>
          </cell>
        </row>
        <row r="20">
          <cell r="B20" t="str">
            <v>ARD</v>
          </cell>
          <cell r="C20" t="str">
            <v>"ӨЛЗИЙ ЭНД КО КАПИТАЛ ҮЦК" ХХК</v>
          </cell>
          <cell r="D20" t="str">
            <v>●</v>
          </cell>
          <cell r="E20" t="str">
            <v>●</v>
          </cell>
          <cell r="G20">
            <v>332413827.75999999</v>
          </cell>
          <cell r="H20">
            <v>0</v>
          </cell>
          <cell r="I20">
            <v>3956000</v>
          </cell>
          <cell r="J20">
            <v>336369827.75999999</v>
          </cell>
          <cell r="K20">
            <v>12154257778.67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3762461031.1099997</v>
          </cell>
          <cell r="H21">
            <v>0</v>
          </cell>
          <cell r="I21">
            <v>778100</v>
          </cell>
          <cell r="J21">
            <v>3763239131.1099997</v>
          </cell>
          <cell r="K21">
            <v>9061857454.3600006</v>
          </cell>
        </row>
        <row r="22">
          <cell r="B22" t="str">
            <v>TTOL</v>
          </cell>
          <cell r="C22" t="str">
            <v>"АПЕКС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1524734137.1399999</v>
          </cell>
          <cell r="H22">
            <v>0</v>
          </cell>
          <cell r="I22">
            <v>998900</v>
          </cell>
          <cell r="J22">
            <v>1525733037.1399999</v>
          </cell>
          <cell r="K22">
            <v>6842169745.3500004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3960129597.6500006</v>
          </cell>
          <cell r="H23">
            <v>0</v>
          </cell>
          <cell r="I23">
            <v>20871200</v>
          </cell>
          <cell r="J23">
            <v>3981000797.6500006</v>
          </cell>
          <cell r="K23">
            <v>6797447190.2400007</v>
          </cell>
        </row>
        <row r="24">
          <cell r="B24" t="str">
            <v>TDB</v>
          </cell>
          <cell r="C24" t="str">
            <v>"ТИ ДИ БИ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424972097.20000005</v>
          </cell>
          <cell r="H24">
            <v>0</v>
          </cell>
          <cell r="I24">
            <v>555571640</v>
          </cell>
          <cell r="J24">
            <v>980543737.20000005</v>
          </cell>
          <cell r="K24">
            <v>6440247732.0500002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1360588230.7800002</v>
          </cell>
          <cell r="H25">
            <v>0</v>
          </cell>
          <cell r="I25">
            <v>0</v>
          </cell>
          <cell r="J25">
            <v>1360588230.7800002</v>
          </cell>
          <cell r="K25">
            <v>2294971756.29</v>
          </cell>
        </row>
        <row r="26">
          <cell r="B26" t="str">
            <v>MICC</v>
          </cell>
          <cell r="C26" t="str">
            <v>"ЭМ АЙ СИ СИ  ҮЦК" ХХК</v>
          </cell>
          <cell r="D26" t="str">
            <v>●</v>
          </cell>
          <cell r="E26" t="str">
            <v>●</v>
          </cell>
          <cell r="G26">
            <v>1697716262.04</v>
          </cell>
          <cell r="H26">
            <v>0</v>
          </cell>
          <cell r="I26">
            <v>0</v>
          </cell>
          <cell r="J26">
            <v>1697716262.04</v>
          </cell>
          <cell r="K26">
            <v>1787319551.51</v>
          </cell>
        </row>
        <row r="27">
          <cell r="B27" t="str">
            <v>RISM</v>
          </cell>
          <cell r="C27" t="str">
            <v>"РАЙНОС ИНВЕСТМЕНТ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44584404.239999995</v>
          </cell>
          <cell r="H27">
            <v>0</v>
          </cell>
          <cell r="I27">
            <v>22338400</v>
          </cell>
          <cell r="J27">
            <v>66922804.239999995</v>
          </cell>
          <cell r="K27">
            <v>1555948783.9400003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118604819.99000001</v>
          </cell>
          <cell r="H28">
            <v>0</v>
          </cell>
          <cell r="I28">
            <v>0</v>
          </cell>
          <cell r="J28">
            <v>118604819.99000001</v>
          </cell>
          <cell r="K28">
            <v>1357357627.3099999</v>
          </cell>
        </row>
        <row r="29">
          <cell r="B29" t="str">
            <v>BUMB</v>
          </cell>
          <cell r="C29" t="str">
            <v>"БУМБАТ-АЛТАЙ ҮЦК" ХХК</v>
          </cell>
          <cell r="D29" t="str">
            <v>●</v>
          </cell>
          <cell r="G29">
            <v>177240278.44</v>
          </cell>
          <cell r="H29">
            <v>0</v>
          </cell>
          <cell r="I29">
            <v>0</v>
          </cell>
          <cell r="J29">
            <v>177240278.44</v>
          </cell>
          <cell r="K29">
            <v>1124229808.1700001</v>
          </cell>
        </row>
        <row r="30">
          <cell r="B30" t="str">
            <v>GDSC</v>
          </cell>
          <cell r="C30" t="str">
            <v>"ГҮҮДСЕК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92811716.389999986</v>
          </cell>
          <cell r="H30">
            <v>0</v>
          </cell>
          <cell r="I30">
            <v>6054000</v>
          </cell>
          <cell r="J30">
            <v>98865716.389999986</v>
          </cell>
          <cell r="K30">
            <v>1072529439.8199999</v>
          </cell>
        </row>
        <row r="31">
          <cell r="B31" t="str">
            <v>STOK</v>
          </cell>
          <cell r="C31" t="str">
            <v>"СТОКЛАБ СЕКЬЮРИТИЗ ҮЦК" ХХК</v>
          </cell>
          <cell r="D31" t="str">
            <v>●</v>
          </cell>
          <cell r="G31">
            <v>95951158.939999998</v>
          </cell>
          <cell r="H31">
            <v>0</v>
          </cell>
          <cell r="I31">
            <v>6054000</v>
          </cell>
          <cell r="J31">
            <v>102005158.94</v>
          </cell>
          <cell r="K31">
            <v>592796488.33000004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106793470.03999999</v>
          </cell>
          <cell r="H32">
            <v>0</v>
          </cell>
          <cell r="I32">
            <v>38360000</v>
          </cell>
          <cell r="J32">
            <v>145153470.03999999</v>
          </cell>
          <cell r="K32">
            <v>496118548.13999999</v>
          </cell>
        </row>
        <row r="33">
          <cell r="B33" t="str">
            <v>LFTI</v>
          </cell>
          <cell r="C33" t="str">
            <v>"ЛАЙФТАЙМ ИНВЕСТМЕНТ ҮЦК" ХХК</v>
          </cell>
          <cell r="D33" t="str">
            <v>●</v>
          </cell>
          <cell r="E33" t="str">
            <v>●</v>
          </cell>
          <cell r="G33">
            <v>86055222</v>
          </cell>
          <cell r="H33">
            <v>0</v>
          </cell>
          <cell r="I33">
            <v>0</v>
          </cell>
          <cell r="J33">
            <v>86055222</v>
          </cell>
          <cell r="K33">
            <v>463868052.24000001</v>
          </cell>
        </row>
        <row r="34">
          <cell r="B34" t="str">
            <v>GATR</v>
          </cell>
          <cell r="C34" t="str">
            <v>"ГАЦУУРТ ТРЕЙД ҮЦК" ХХК</v>
          </cell>
          <cell r="D34" t="str">
            <v>●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198241536.90000001</v>
          </cell>
        </row>
        <row r="35">
          <cell r="B35" t="str">
            <v>SGC</v>
          </cell>
          <cell r="C35" t="str">
            <v>"ЭС ЖИ КАПИТАЛ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12828884.75</v>
          </cell>
          <cell r="H35">
            <v>0</v>
          </cell>
          <cell r="I35">
            <v>0</v>
          </cell>
          <cell r="J35">
            <v>12828884.75</v>
          </cell>
          <cell r="K35">
            <v>191473189.65000001</v>
          </cell>
        </row>
        <row r="36">
          <cell r="B36" t="str">
            <v>ARGB</v>
          </cell>
          <cell r="C36" t="str">
            <v>"АРГАЙ БЭСТ ҮЦК" ХХК</v>
          </cell>
          <cell r="D36" t="str">
            <v>●</v>
          </cell>
          <cell r="G36">
            <v>33761074.5</v>
          </cell>
          <cell r="H36">
            <v>0</v>
          </cell>
          <cell r="I36">
            <v>3661010</v>
          </cell>
          <cell r="J36">
            <v>37422084.5</v>
          </cell>
          <cell r="K36">
            <v>186400681.13999999</v>
          </cell>
        </row>
        <row r="37">
          <cell r="B37" t="str">
            <v>BULG</v>
          </cell>
          <cell r="C37" t="str">
            <v>"БУЛГАН БРОКЕР ҮЦК" ХХК</v>
          </cell>
          <cell r="D37" t="str">
            <v>●</v>
          </cell>
          <cell r="G37">
            <v>273700</v>
          </cell>
          <cell r="H37">
            <v>0</v>
          </cell>
          <cell r="I37">
            <v>0</v>
          </cell>
          <cell r="J37">
            <v>273700</v>
          </cell>
          <cell r="K37">
            <v>164971329.02000001</v>
          </cell>
        </row>
        <row r="38">
          <cell r="B38" t="str">
            <v>MSEC</v>
          </cell>
          <cell r="C38" t="str">
            <v>"МОНСЕК ҮЦК" ХХК</v>
          </cell>
          <cell r="D38" t="str">
            <v>●</v>
          </cell>
          <cell r="G38">
            <v>25683404.84</v>
          </cell>
          <cell r="H38">
            <v>0</v>
          </cell>
          <cell r="I38">
            <v>0</v>
          </cell>
          <cell r="J38">
            <v>25683404.84</v>
          </cell>
          <cell r="K38">
            <v>154754388.59999999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55174234</v>
          </cell>
          <cell r="H39">
            <v>0</v>
          </cell>
          <cell r="I39">
            <v>0</v>
          </cell>
          <cell r="J39">
            <v>55174234</v>
          </cell>
          <cell r="K39">
            <v>144838577.74000001</v>
          </cell>
        </row>
        <row r="40">
          <cell r="B40" t="str">
            <v>GAUL</v>
          </cell>
          <cell r="C40" t="str">
            <v>"ГАҮЛИ ҮЦК" ХХК</v>
          </cell>
          <cell r="D40" t="str">
            <v>●</v>
          </cell>
          <cell r="G40">
            <v>62802009.439999998</v>
          </cell>
          <cell r="H40">
            <v>0</v>
          </cell>
          <cell r="I40">
            <v>6336000</v>
          </cell>
          <cell r="J40">
            <v>69138009.439999998</v>
          </cell>
          <cell r="K40">
            <v>137631055.10999998</v>
          </cell>
        </row>
        <row r="41">
          <cell r="B41" t="str">
            <v>ALTN</v>
          </cell>
          <cell r="C41" t="str">
            <v>"АЛТАН ХОРОМСОГ ҮЦК" ХХК</v>
          </cell>
          <cell r="D41" t="str">
            <v>●</v>
          </cell>
          <cell r="G41">
            <v>13565557</v>
          </cell>
          <cell r="H41">
            <v>0</v>
          </cell>
          <cell r="I41">
            <v>0</v>
          </cell>
          <cell r="J41">
            <v>13565557</v>
          </cell>
          <cell r="K41">
            <v>133242141.66</v>
          </cell>
        </row>
        <row r="42">
          <cell r="B42" t="str">
            <v>DELG</v>
          </cell>
          <cell r="C42" t="str">
            <v>"ДИ ЭЙЧ КАПИТАЛ ҮЦК" ХХК</v>
          </cell>
          <cell r="D42" t="str">
            <v>●</v>
          </cell>
          <cell r="G42">
            <v>7385331</v>
          </cell>
          <cell r="H42">
            <v>0</v>
          </cell>
          <cell r="I42">
            <v>0</v>
          </cell>
          <cell r="J42">
            <v>7385331</v>
          </cell>
          <cell r="K42">
            <v>132413533.19</v>
          </cell>
        </row>
        <row r="43">
          <cell r="B43" t="str">
            <v>TNGR</v>
          </cell>
          <cell r="C43" t="str">
            <v>"ТЭНГЭР КАПИТАЛ  ҮЦК" ХХК</v>
          </cell>
          <cell r="D43" t="str">
            <v>●</v>
          </cell>
          <cell r="E43" t="str">
            <v>●</v>
          </cell>
          <cell r="F43" t="str">
            <v>●</v>
          </cell>
          <cell r="G43">
            <v>17104910.5</v>
          </cell>
          <cell r="H43">
            <v>0</v>
          </cell>
          <cell r="I43">
            <v>0</v>
          </cell>
          <cell r="J43">
            <v>17104910.5</v>
          </cell>
          <cell r="K43">
            <v>127937847.09999999</v>
          </cell>
        </row>
        <row r="44">
          <cell r="B44" t="str">
            <v>DRBR</v>
          </cell>
          <cell r="C44" t="str">
            <v>"ДАРХАН БРОКЕР ҮЦК" ХХК</v>
          </cell>
          <cell r="D44" t="str">
            <v>●</v>
          </cell>
          <cell r="G44">
            <v>11853062.970000001</v>
          </cell>
          <cell r="H44">
            <v>0</v>
          </cell>
          <cell r="I44">
            <v>0</v>
          </cell>
          <cell r="J44">
            <v>11853062.970000001</v>
          </cell>
          <cell r="K44">
            <v>109349674.38</v>
          </cell>
        </row>
        <row r="45">
          <cell r="B45" t="str">
            <v>ZRGD</v>
          </cell>
          <cell r="C45" t="str">
            <v>"ЗЭРГЭД ҮЦК" ХХК</v>
          </cell>
          <cell r="D45" t="str">
            <v>●</v>
          </cell>
          <cell r="G45">
            <v>31664791.520000003</v>
          </cell>
          <cell r="H45">
            <v>0</v>
          </cell>
          <cell r="I45">
            <v>0</v>
          </cell>
          <cell r="J45">
            <v>31664791.520000003</v>
          </cell>
          <cell r="K45">
            <v>87732935.290000007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12863819.35</v>
          </cell>
          <cell r="H46">
            <v>0</v>
          </cell>
          <cell r="I46">
            <v>0</v>
          </cell>
          <cell r="J46">
            <v>12863819.35</v>
          </cell>
          <cell r="K46">
            <v>74169513.959999993</v>
          </cell>
        </row>
        <row r="47">
          <cell r="B47" t="str">
            <v>TABO</v>
          </cell>
          <cell r="C47" t="str">
            <v>"ТАВАН БОГД ҮЦК" ХХК</v>
          </cell>
          <cell r="D47" t="str">
            <v>●</v>
          </cell>
          <cell r="G47">
            <v>4335432.5999999996</v>
          </cell>
          <cell r="H47">
            <v>0</v>
          </cell>
          <cell r="I47">
            <v>0</v>
          </cell>
          <cell r="J47">
            <v>4335432.5999999996</v>
          </cell>
          <cell r="K47">
            <v>69899607.989999995</v>
          </cell>
        </row>
        <row r="48">
          <cell r="B48" t="str">
            <v>MONG</v>
          </cell>
          <cell r="C48" t="str">
            <v>"МОНГОЛ СЕКЮРИТИЕС ҮЦК" ХК</v>
          </cell>
          <cell r="D48" t="str">
            <v>●</v>
          </cell>
          <cell r="G48">
            <v>15076758</v>
          </cell>
          <cell r="H48">
            <v>0</v>
          </cell>
          <cell r="I48">
            <v>0</v>
          </cell>
          <cell r="J48">
            <v>15076758</v>
          </cell>
          <cell r="K48">
            <v>63041096.700000003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31477380</v>
          </cell>
          <cell r="H49">
            <v>0</v>
          </cell>
          <cell r="I49">
            <v>0</v>
          </cell>
          <cell r="J49">
            <v>31477380</v>
          </cell>
          <cell r="K49">
            <v>54841016.539999999</v>
          </cell>
        </row>
        <row r="50">
          <cell r="B50" t="str">
            <v>BATS</v>
          </cell>
          <cell r="C50" t="str">
            <v>"БАТС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48728480</v>
          </cell>
        </row>
        <row r="51">
          <cell r="B51" t="str">
            <v>SECP</v>
          </cell>
          <cell r="C51" t="str">
            <v>"СИКАП  ҮЦК" ХХК</v>
          </cell>
          <cell r="D51" t="str">
            <v>●</v>
          </cell>
          <cell r="F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43767448.5</v>
          </cell>
        </row>
        <row r="52">
          <cell r="B52" t="str">
            <v>BKOC</v>
          </cell>
          <cell r="C52" t="str">
            <v>"БКО КАПИТАЛ ҮЦК" ХХК</v>
          </cell>
          <cell r="D52" t="str">
            <v>●</v>
          </cell>
          <cell r="G52">
            <v>4399302.5</v>
          </cell>
          <cell r="I52">
            <v>0</v>
          </cell>
          <cell r="J52">
            <v>4399302.5</v>
          </cell>
          <cell r="K52">
            <v>40225257.519999996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G53">
            <v>7691780.5</v>
          </cell>
          <cell r="H53">
            <v>0</v>
          </cell>
          <cell r="I53">
            <v>0</v>
          </cell>
          <cell r="J53">
            <v>7691780.5</v>
          </cell>
          <cell r="K53">
            <v>33044760.5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2499436</v>
          </cell>
          <cell r="H54">
            <v>0</v>
          </cell>
          <cell r="I54">
            <v>0</v>
          </cell>
          <cell r="J54">
            <v>2499436</v>
          </cell>
          <cell r="K54">
            <v>20400321.759999998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G55">
            <v>7829784.3700000001</v>
          </cell>
          <cell r="H55">
            <v>0</v>
          </cell>
          <cell r="I55">
            <v>0</v>
          </cell>
          <cell r="J55">
            <v>7829784.3700000001</v>
          </cell>
          <cell r="K55">
            <v>15181674.84</v>
          </cell>
        </row>
        <row r="56">
          <cell r="B56" t="str">
            <v>BLMB</v>
          </cell>
          <cell r="C56" t="str">
            <v xml:space="preserve">"БЛҮМСБЮРИ СЕКЮРИТИЕС ҮЦК" ХХК 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10019950</v>
          </cell>
        </row>
        <row r="57">
          <cell r="B57" t="str">
            <v>NSEC</v>
          </cell>
          <cell r="C57" t="str">
            <v>"НЭЙШНЛ СЕКЮРИТИС ҮЦК" ХХК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863090.6100000001</v>
          </cell>
          <cell r="H57">
            <v>0</v>
          </cell>
          <cell r="I57">
            <v>0</v>
          </cell>
          <cell r="J57">
            <v>863090.6100000001</v>
          </cell>
          <cell r="K57">
            <v>8841820.6199999992</v>
          </cell>
        </row>
        <row r="58">
          <cell r="B58" t="str">
            <v>BSK</v>
          </cell>
          <cell r="C58" t="str">
            <v>"БЛЮСКАЙ СЕКЬЮРИТИЗ ҮЦК" ХК</v>
          </cell>
          <cell r="D58" t="str">
            <v>●</v>
          </cell>
          <cell r="G58">
            <v>654832</v>
          </cell>
          <cell r="H58">
            <v>0</v>
          </cell>
          <cell r="I58">
            <v>0</v>
          </cell>
          <cell r="J58">
            <v>654832</v>
          </cell>
          <cell r="K58">
            <v>5895288.2999999998</v>
          </cell>
        </row>
        <row r="59">
          <cell r="B59" t="str">
            <v>GDEV</v>
          </cell>
          <cell r="C59" t="str">
            <v>"ГРАНДДЕВЕЛОПМЕНТ ҮЦК" ХХК</v>
          </cell>
          <cell r="D59" t="str">
            <v>●</v>
          </cell>
          <cell r="G59">
            <v>1741856.2</v>
          </cell>
          <cell r="H59">
            <v>0</v>
          </cell>
          <cell r="I59">
            <v>0</v>
          </cell>
          <cell r="J59">
            <v>1741856.2</v>
          </cell>
          <cell r="K59">
            <v>3615916.9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I60">
            <v>0</v>
          </cell>
          <cell r="J60">
            <v>0</v>
          </cell>
          <cell r="K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L69" sqref="L6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4.5703125" style="1" customWidth="1"/>
    <col min="11" max="11" width="24.42578125" style="1" customWidth="1"/>
    <col min="12" max="12" width="16.7109375" style="1" customWidth="1"/>
    <col min="13" max="13" width="22.28515625" style="4" bestFit="1" customWidth="1"/>
    <col min="14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3" ht="13.9" customHeight="1" x14ac:dyDescent="0.25"/>
    <row r="7" spans="1:13" x14ac:dyDescent="0.25">
      <c r="I7" s="5"/>
    </row>
    <row r="8" spans="1:13" x14ac:dyDescent="0.25">
      <c r="H8" s="6"/>
      <c r="I8" s="7"/>
      <c r="J8" s="7"/>
    </row>
    <row r="9" spans="1:13" ht="15" customHeight="1" x14ac:dyDescent="0.25">
      <c r="B9" s="21"/>
      <c r="D9" s="40" t="s">
        <v>53</v>
      </c>
      <c r="E9" s="40"/>
      <c r="F9" s="40"/>
      <c r="G9" s="40"/>
      <c r="H9" s="40"/>
      <c r="I9" s="40"/>
      <c r="J9" s="8"/>
      <c r="K9" s="8"/>
      <c r="L9" s="8"/>
    </row>
    <row r="11" spans="1:13" ht="15" customHeight="1" thickBot="1" x14ac:dyDescent="0.3">
      <c r="J11" s="23"/>
      <c r="K11" s="37" t="s">
        <v>120</v>
      </c>
      <c r="L11" s="37"/>
    </row>
    <row r="12" spans="1:13" ht="14.45" customHeight="1" x14ac:dyDescent="0.25">
      <c r="A12" s="47" t="s">
        <v>0</v>
      </c>
      <c r="B12" s="49" t="s">
        <v>45</v>
      </c>
      <c r="C12" s="49" t="s">
        <v>46</v>
      </c>
      <c r="D12" s="49" t="s">
        <v>47</v>
      </c>
      <c r="E12" s="49"/>
      <c r="F12" s="49"/>
      <c r="G12" s="51" t="s">
        <v>119</v>
      </c>
      <c r="H12" s="51"/>
      <c r="I12" s="51"/>
      <c r="J12" s="51"/>
      <c r="K12" s="54" t="s">
        <v>118</v>
      </c>
      <c r="L12" s="55"/>
    </row>
    <row r="13" spans="1:13" s="21" customFormat="1" ht="15.75" customHeight="1" x14ac:dyDescent="0.25">
      <c r="A13" s="48"/>
      <c r="B13" s="50"/>
      <c r="C13" s="50"/>
      <c r="D13" s="50"/>
      <c r="E13" s="50"/>
      <c r="F13" s="50"/>
      <c r="G13" s="38"/>
      <c r="H13" s="38"/>
      <c r="I13" s="38"/>
      <c r="J13" s="38"/>
      <c r="K13" s="39"/>
      <c r="L13" s="45"/>
      <c r="M13" s="9"/>
    </row>
    <row r="14" spans="1:13" s="21" customFormat="1" ht="42" customHeight="1" x14ac:dyDescent="0.25">
      <c r="A14" s="48"/>
      <c r="B14" s="50"/>
      <c r="C14" s="50"/>
      <c r="D14" s="50"/>
      <c r="E14" s="50"/>
      <c r="F14" s="50"/>
      <c r="G14" s="52" t="s">
        <v>54</v>
      </c>
      <c r="H14" s="53"/>
      <c r="I14" s="53"/>
      <c r="J14" s="38" t="s">
        <v>55</v>
      </c>
      <c r="K14" s="39" t="s">
        <v>56</v>
      </c>
      <c r="L14" s="45" t="s">
        <v>57</v>
      </c>
      <c r="M14" s="9"/>
    </row>
    <row r="15" spans="1:13" s="21" customFormat="1" ht="42" customHeight="1" x14ac:dyDescent="0.25">
      <c r="A15" s="48"/>
      <c r="B15" s="50"/>
      <c r="C15" s="50"/>
      <c r="D15" s="27" t="s">
        <v>48</v>
      </c>
      <c r="E15" s="27" t="s">
        <v>49</v>
      </c>
      <c r="F15" s="27" t="s">
        <v>50</v>
      </c>
      <c r="G15" s="33" t="s">
        <v>105</v>
      </c>
      <c r="H15" s="28" t="s">
        <v>59</v>
      </c>
      <c r="I15" s="28" t="s">
        <v>58</v>
      </c>
      <c r="J15" s="38"/>
      <c r="K15" s="39"/>
      <c r="L15" s="46"/>
      <c r="M15" s="9"/>
    </row>
    <row r="16" spans="1:13" x14ac:dyDescent="0.25">
      <c r="A16" s="10">
        <v>1</v>
      </c>
      <c r="B16" s="11" t="s">
        <v>5</v>
      </c>
      <c r="C16" s="29" t="s">
        <v>69</v>
      </c>
      <c r="D16" s="12" t="s">
        <v>2</v>
      </c>
      <c r="E16" s="13" t="s">
        <v>2</v>
      </c>
      <c r="F16" s="13" t="s">
        <v>2</v>
      </c>
      <c r="G16" s="14">
        <f>VLOOKUP(B16,[2]Sheet1!$B$16:$G$66,6,0)</f>
        <v>4839639201.2700005</v>
      </c>
      <c r="H16" s="14">
        <f>VLOOKUP(B16,[1]Brokers!$B$9:$AD$69,29,0)</f>
        <v>0</v>
      </c>
      <c r="I16" s="14">
        <f>VLOOKUP(B16,[2]Sheet1!$B$16:$I$66,8,0)</f>
        <v>9699506100</v>
      </c>
      <c r="J16" s="34">
        <f>VLOOKUP(B16,[2]Sheet1!$B$16:$J$66,9,0)</f>
        <v>14539145301.27</v>
      </c>
      <c r="K16" s="34">
        <f>VLOOKUP(B16,[2]Sheet1!$B$16:$K$66,10,0)</f>
        <v>39309452986.580002</v>
      </c>
      <c r="L16" s="30">
        <f>K16/$K$67</f>
        <v>0.26509110691729237</v>
      </c>
    </row>
    <row r="17" spans="1:13" x14ac:dyDescent="0.25">
      <c r="A17" s="10">
        <v>2</v>
      </c>
      <c r="B17" s="11" t="s">
        <v>1</v>
      </c>
      <c r="C17" s="29" t="s">
        <v>68</v>
      </c>
      <c r="D17" s="12" t="s">
        <v>2</v>
      </c>
      <c r="E17" s="13" t="s">
        <v>2</v>
      </c>
      <c r="F17" s="13" t="s">
        <v>2</v>
      </c>
      <c r="G17" s="14">
        <f>VLOOKUP(B17,[2]Sheet1!$B$16:$G$66,6,0)</f>
        <v>1393947673.4400001</v>
      </c>
      <c r="H17" s="14">
        <f>VLOOKUP(B17,[1]Brokers!$B$9:$AD$69,29,0)</f>
        <v>0</v>
      </c>
      <c r="I17" s="14">
        <f>VLOOKUP(B17,[2]Sheet1!$B$16:$I$66,8,0)</f>
        <v>1850000</v>
      </c>
      <c r="J17" s="34">
        <f>VLOOKUP(B17,[2]Sheet1!$B$16:$J$66,9,0)</f>
        <v>1395797673.4400001</v>
      </c>
      <c r="K17" s="34">
        <f>VLOOKUP(B17,[2]Sheet1!$B$16:$K$66,10,0)</f>
        <v>20060230808.98</v>
      </c>
      <c r="L17" s="30">
        <f>K17/$K$67</f>
        <v>0.13528015238432187</v>
      </c>
    </row>
    <row r="18" spans="1:13" x14ac:dyDescent="0.25">
      <c r="A18" s="10">
        <v>3</v>
      </c>
      <c r="B18" s="11" t="s">
        <v>61</v>
      </c>
      <c r="C18" s="29" t="s">
        <v>75</v>
      </c>
      <c r="D18" s="12" t="s">
        <v>2</v>
      </c>
      <c r="E18" s="13" t="s">
        <v>2</v>
      </c>
      <c r="F18" s="13"/>
      <c r="G18" s="14">
        <f>VLOOKUP(B18,[2]Sheet1!$B$16:$G$66,6,0)</f>
        <v>3246924926.7600002</v>
      </c>
      <c r="H18" s="14">
        <f>VLOOKUP(B18,[1]Brokers!$B$9:$AD$69,29,0)</f>
        <v>0</v>
      </c>
      <c r="I18" s="14">
        <f>VLOOKUP(B18,[2]Sheet1!$B$16:$I$66,8,0)</f>
        <v>41119010</v>
      </c>
      <c r="J18" s="34">
        <f>VLOOKUP(B18,[2]Sheet1!$B$16:$J$66,9,0)</f>
        <v>3288043936.7600002</v>
      </c>
      <c r="K18" s="34">
        <f>VLOOKUP(B18,[2]Sheet1!$B$16:$K$66,10,0)</f>
        <v>19602567701.529999</v>
      </c>
      <c r="L18" s="30">
        <f>K18/$K$67</f>
        <v>0.13219381028257482</v>
      </c>
    </row>
    <row r="19" spans="1:13" s="22" customFormat="1" x14ac:dyDescent="0.25">
      <c r="A19" s="10">
        <v>4</v>
      </c>
      <c r="B19" s="11" t="s">
        <v>12</v>
      </c>
      <c r="C19" s="29" t="s">
        <v>117</v>
      </c>
      <c r="D19" s="12" t="s">
        <v>2</v>
      </c>
      <c r="E19" s="13"/>
      <c r="F19" s="13"/>
      <c r="G19" s="14">
        <f>VLOOKUP(B19,[2]Sheet1!$B$16:$G$66,6,0)</f>
        <v>622873767.44000006</v>
      </c>
      <c r="H19" s="14">
        <f>VLOOKUP(B19,[1]Brokers!$B$9:$AD$69,29,0)</f>
        <v>0</v>
      </c>
      <c r="I19" s="14">
        <f>VLOOKUP(B19,[2]Sheet1!$B$16:$I$66,8,0)</f>
        <v>3393876900</v>
      </c>
      <c r="J19" s="34">
        <f>VLOOKUP(B19,[2]Sheet1!$B$16:$J$66,9,0)</f>
        <v>4016750667.4400001</v>
      </c>
      <c r="K19" s="34">
        <f>VLOOKUP(B19,[2]Sheet1!$B$16:$K$66,10,0)</f>
        <v>15012391263.42</v>
      </c>
      <c r="L19" s="30">
        <f>K19/$K$67</f>
        <v>0.10123904341416617</v>
      </c>
      <c r="M19" s="9"/>
    </row>
    <row r="20" spans="1:13" x14ac:dyDescent="0.25">
      <c r="A20" s="10">
        <v>5</v>
      </c>
      <c r="B20" s="11" t="s">
        <v>7</v>
      </c>
      <c r="C20" s="29" t="s">
        <v>112</v>
      </c>
      <c r="D20" s="12" t="s">
        <v>2</v>
      </c>
      <c r="E20" s="13" t="s">
        <v>2</v>
      </c>
      <c r="F20" s="13"/>
      <c r="G20" s="14">
        <f>VLOOKUP(B20,[2]Sheet1!$B$16:$G$66,6,0)</f>
        <v>332413827.75999999</v>
      </c>
      <c r="H20" s="14">
        <f>VLOOKUP(B20,[1]Brokers!$B$9:$AD$69,29,0)</f>
        <v>0</v>
      </c>
      <c r="I20" s="14">
        <f>VLOOKUP(B20,[2]Sheet1!$B$16:$I$66,8,0)</f>
        <v>3956000</v>
      </c>
      <c r="J20" s="34">
        <f>VLOOKUP(B20,[2]Sheet1!$B$16:$J$66,9,0)</f>
        <v>336369827.75999999</v>
      </c>
      <c r="K20" s="34">
        <f>VLOOKUP(B20,[2]Sheet1!$B$16:$K$66,10,0)</f>
        <v>12154257778.67</v>
      </c>
      <c r="L20" s="30">
        <f>K20/$K$67</f>
        <v>8.1964652354885398E-2</v>
      </c>
    </row>
    <row r="21" spans="1:13" x14ac:dyDescent="0.25">
      <c r="A21" s="10">
        <v>6</v>
      </c>
      <c r="B21" s="11" t="s">
        <v>10</v>
      </c>
      <c r="C21" s="29" t="s">
        <v>67</v>
      </c>
      <c r="D21" s="12" t="s">
        <v>2</v>
      </c>
      <c r="E21" s="13" t="s">
        <v>2</v>
      </c>
      <c r="F21" s="13" t="s">
        <v>2</v>
      </c>
      <c r="G21" s="14">
        <f>VLOOKUP(B21,[2]Sheet1!$B$16:$G$66,6,0)</f>
        <v>3762461031.1099997</v>
      </c>
      <c r="H21" s="14">
        <f>VLOOKUP(B21,[1]Brokers!$B$9:$AD$69,29,0)</f>
        <v>0</v>
      </c>
      <c r="I21" s="14">
        <f>VLOOKUP(B21,[2]Sheet1!$B$16:$I$66,8,0)</f>
        <v>778100</v>
      </c>
      <c r="J21" s="34">
        <f>VLOOKUP(B21,[2]Sheet1!$B$16:$J$66,9,0)</f>
        <v>3763239131.1099997</v>
      </c>
      <c r="K21" s="34">
        <f>VLOOKUP(B21,[2]Sheet1!$B$16:$K$66,10,0)</f>
        <v>9061857454.3600006</v>
      </c>
      <c r="L21" s="30">
        <f>K21/$K$67</f>
        <v>6.1110436314723376E-2</v>
      </c>
    </row>
    <row r="22" spans="1:13" x14ac:dyDescent="0.25">
      <c r="A22" s="10">
        <v>7</v>
      </c>
      <c r="B22" s="11" t="s">
        <v>33</v>
      </c>
      <c r="C22" s="29" t="s">
        <v>76</v>
      </c>
      <c r="D22" s="12" t="s">
        <v>2</v>
      </c>
      <c r="E22" s="13"/>
      <c r="F22" s="13" t="s">
        <v>2</v>
      </c>
      <c r="G22" s="14">
        <f>VLOOKUP(B22,[2]Sheet1!$B$16:$G$66,6,0)</f>
        <v>1524734137.1399999</v>
      </c>
      <c r="H22" s="14">
        <f>VLOOKUP(B22,[1]Brokers!$B$9:$AD$69,29,0)</f>
        <v>0</v>
      </c>
      <c r="I22" s="14">
        <f>VLOOKUP(B22,[2]Sheet1!$B$16:$I$66,8,0)</f>
        <v>998900</v>
      </c>
      <c r="J22" s="34">
        <f>VLOOKUP(B22,[2]Sheet1!$B$16:$J$66,9,0)</f>
        <v>1525733037.1399999</v>
      </c>
      <c r="K22" s="34">
        <f>VLOOKUP(B22,[2]Sheet1!$B$16:$K$66,10,0)</f>
        <v>6842169745.3500004</v>
      </c>
      <c r="L22" s="30">
        <f>K22/$K$67</f>
        <v>4.6141531201923852E-2</v>
      </c>
    </row>
    <row r="23" spans="1:13" x14ac:dyDescent="0.25">
      <c r="A23" s="10">
        <v>8</v>
      </c>
      <c r="B23" s="11" t="s">
        <v>40</v>
      </c>
      <c r="C23" s="29" t="s">
        <v>116</v>
      </c>
      <c r="D23" s="12" t="s">
        <v>2</v>
      </c>
      <c r="E23" s="13"/>
      <c r="F23" s="13"/>
      <c r="G23" s="14">
        <f>VLOOKUP(B23,[2]Sheet1!$B$16:$G$66,6,0)</f>
        <v>3960129597.6500006</v>
      </c>
      <c r="H23" s="14">
        <f>VLOOKUP(B23,[1]Brokers!$B$9:$AD$69,29,0)</f>
        <v>0</v>
      </c>
      <c r="I23" s="14">
        <f>VLOOKUP(B23,[2]Sheet1!$B$16:$I$66,8,0)</f>
        <v>20871200</v>
      </c>
      <c r="J23" s="34">
        <f>VLOOKUP(B23,[2]Sheet1!$B$16:$J$66,9,0)</f>
        <v>3981000797.6500006</v>
      </c>
      <c r="K23" s="34">
        <f>VLOOKUP(B23,[2]Sheet1!$B$16:$K$66,10,0)</f>
        <v>6797447190.2400007</v>
      </c>
      <c r="L23" s="30">
        <f>K23/$K$67</f>
        <v>4.5839935765265738E-2</v>
      </c>
    </row>
    <row r="24" spans="1:13" x14ac:dyDescent="0.25">
      <c r="A24" s="10">
        <v>9</v>
      </c>
      <c r="B24" s="11" t="s">
        <v>8</v>
      </c>
      <c r="C24" s="29" t="s">
        <v>111</v>
      </c>
      <c r="D24" s="12" t="s">
        <v>2</v>
      </c>
      <c r="E24" s="13" t="s">
        <v>2</v>
      </c>
      <c r="F24" s="13"/>
      <c r="G24" s="14">
        <f>VLOOKUP(B24,[2]Sheet1!$B$16:$G$66,6,0)</f>
        <v>424972097.20000005</v>
      </c>
      <c r="H24" s="14">
        <f>VLOOKUP(B24,[1]Brokers!$B$9:$AD$69,29,0)</f>
        <v>0</v>
      </c>
      <c r="I24" s="14">
        <f>VLOOKUP(B24,[2]Sheet1!$B$16:$I$66,8,0)</f>
        <v>555571640</v>
      </c>
      <c r="J24" s="34">
        <f>VLOOKUP(B24,[2]Sheet1!$B$16:$J$66,9,0)</f>
        <v>980543737.20000005</v>
      </c>
      <c r="K24" s="34">
        <f>VLOOKUP(B24,[2]Sheet1!$B$16:$K$66,10,0)</f>
        <v>6440247732.0500002</v>
      </c>
      <c r="L24" s="30">
        <f>K24/$K$67</f>
        <v>4.3431090244210761E-2</v>
      </c>
      <c r="M24" s="1"/>
    </row>
    <row r="25" spans="1:13" x14ac:dyDescent="0.25">
      <c r="A25" s="10">
        <v>10</v>
      </c>
      <c r="B25" s="11" t="s">
        <v>9</v>
      </c>
      <c r="C25" s="29" t="s">
        <v>71</v>
      </c>
      <c r="D25" s="12" t="s">
        <v>2</v>
      </c>
      <c r="E25" s="13" t="s">
        <v>2</v>
      </c>
      <c r="F25" s="13" t="s">
        <v>2</v>
      </c>
      <c r="G25" s="14">
        <f>VLOOKUP(B25,[2]Sheet1!$B$16:$G$66,6,0)</f>
        <v>1360588230.7800002</v>
      </c>
      <c r="H25" s="14">
        <f>VLOOKUP(B25,[1]Brokers!$B$9:$AD$69,29,0)</f>
        <v>0</v>
      </c>
      <c r="I25" s="14">
        <f>VLOOKUP(B25,[2]Sheet1!$B$16:$I$66,8,0)</f>
        <v>0</v>
      </c>
      <c r="J25" s="34">
        <f>VLOOKUP(B25,[2]Sheet1!$B$16:$J$66,9,0)</f>
        <v>1360588230.7800002</v>
      </c>
      <c r="K25" s="34">
        <f>VLOOKUP(B25,[2]Sheet1!$B$16:$K$66,10,0)</f>
        <v>2294971756.29</v>
      </c>
      <c r="L25" s="30">
        <f>K25/$K$67</f>
        <v>1.5476598044407652E-2</v>
      </c>
    </row>
    <row r="26" spans="1:13" x14ac:dyDescent="0.25">
      <c r="A26" s="10">
        <v>11</v>
      </c>
      <c r="B26" s="11" t="s">
        <v>35</v>
      </c>
      <c r="C26" s="29" t="s">
        <v>35</v>
      </c>
      <c r="D26" s="12" t="s">
        <v>2</v>
      </c>
      <c r="E26" s="13" t="s">
        <v>2</v>
      </c>
      <c r="F26" s="13"/>
      <c r="G26" s="14">
        <f>VLOOKUP(B26,[2]Sheet1!$B$16:$G$66,6,0)</f>
        <v>1697716262.04</v>
      </c>
      <c r="H26" s="14">
        <f>VLOOKUP(B26,[1]Brokers!$B$9:$AD$69,29,0)</f>
        <v>0</v>
      </c>
      <c r="I26" s="14">
        <f>VLOOKUP(B26,[2]Sheet1!$B$16:$I$66,8,0)</f>
        <v>0</v>
      </c>
      <c r="J26" s="34">
        <f>VLOOKUP(B26,[2]Sheet1!$B$16:$J$66,9,0)</f>
        <v>1697716262.04</v>
      </c>
      <c r="K26" s="34">
        <f>VLOOKUP(B26,[2]Sheet1!$B$16:$K$66,10,0)</f>
        <v>1787319551.51</v>
      </c>
      <c r="L26" s="30">
        <f>K26/$K$67</f>
        <v>1.2053144532091496E-2</v>
      </c>
    </row>
    <row r="27" spans="1:13" x14ac:dyDescent="0.25">
      <c r="A27" s="10">
        <v>12</v>
      </c>
      <c r="B27" s="11" t="s">
        <v>65</v>
      </c>
      <c r="C27" s="29" t="s">
        <v>66</v>
      </c>
      <c r="D27" s="12" t="s">
        <v>2</v>
      </c>
      <c r="E27" s="13"/>
      <c r="F27" s="13" t="s">
        <v>2</v>
      </c>
      <c r="G27" s="14">
        <f>VLOOKUP(B27,[2]Sheet1!$B$16:$G$66,6,0)</f>
        <v>44584404.239999995</v>
      </c>
      <c r="H27" s="14">
        <f>VLOOKUP(B27,[1]Brokers!$B$9:$AD$69,29,0)</f>
        <v>0</v>
      </c>
      <c r="I27" s="14">
        <f>VLOOKUP(B27,[2]Sheet1!$B$16:$I$66,8,0)</f>
        <v>22338400</v>
      </c>
      <c r="J27" s="34">
        <f>VLOOKUP(B27,[2]Sheet1!$B$16:$J$66,9,0)</f>
        <v>66922804.239999995</v>
      </c>
      <c r="K27" s="34">
        <f>VLOOKUP(B27,[2]Sheet1!$B$16:$K$66,10,0)</f>
        <v>1555948783.9400003</v>
      </c>
      <c r="L27" s="30">
        <f>K27/$K$67</f>
        <v>1.0492849788117979E-2</v>
      </c>
    </row>
    <row r="28" spans="1:13" x14ac:dyDescent="0.25">
      <c r="A28" s="10">
        <v>13</v>
      </c>
      <c r="B28" s="11" t="s">
        <v>3</v>
      </c>
      <c r="C28" s="29" t="s">
        <v>73</v>
      </c>
      <c r="D28" s="12" t="s">
        <v>2</v>
      </c>
      <c r="E28" s="13"/>
      <c r="F28" s="13" t="s">
        <v>2</v>
      </c>
      <c r="G28" s="14">
        <f>VLOOKUP(B28,[2]Sheet1!$B$16:$G$66,6,0)</f>
        <v>118604819.99000001</v>
      </c>
      <c r="H28" s="14">
        <f>VLOOKUP(B28,[1]Brokers!$B$9:$AD$69,29,0)</f>
        <v>0</v>
      </c>
      <c r="I28" s="14">
        <f>VLOOKUP(B28,[2]Sheet1!$B$16:$I$66,8,0)</f>
        <v>0</v>
      </c>
      <c r="J28" s="34">
        <f>VLOOKUP(B28,[2]Sheet1!$B$16:$J$66,9,0)</f>
        <v>118604819.99000001</v>
      </c>
      <c r="K28" s="34">
        <f>VLOOKUP(B28,[2]Sheet1!$B$16:$K$66,10,0)</f>
        <v>1357357627.3099999</v>
      </c>
      <c r="L28" s="30">
        <f>K28/$K$67</f>
        <v>9.1536108637553133E-3</v>
      </c>
    </row>
    <row r="29" spans="1:13" x14ac:dyDescent="0.25">
      <c r="A29" s="10">
        <v>14</v>
      </c>
      <c r="B29" s="11" t="s">
        <v>15</v>
      </c>
      <c r="C29" s="29" t="s">
        <v>72</v>
      </c>
      <c r="D29" s="12" t="s">
        <v>2</v>
      </c>
      <c r="E29" s="13"/>
      <c r="F29" s="13"/>
      <c r="G29" s="14">
        <f>VLOOKUP(B29,[2]Sheet1!$B$16:$G$66,6,0)</f>
        <v>177240278.44</v>
      </c>
      <c r="H29" s="14">
        <f>VLOOKUP(B29,[1]Brokers!$B$9:$AD$69,29,0)</f>
        <v>0</v>
      </c>
      <c r="I29" s="14">
        <f>VLOOKUP(B29,[2]Sheet1!$B$16:$I$66,8,0)</f>
        <v>0</v>
      </c>
      <c r="J29" s="34">
        <f>VLOOKUP(B29,[2]Sheet1!$B$16:$J$66,9,0)</f>
        <v>177240278.44</v>
      </c>
      <c r="K29" s="34">
        <f>VLOOKUP(B29,[2]Sheet1!$B$16:$K$66,10,0)</f>
        <v>1124229808.1700001</v>
      </c>
      <c r="L29" s="30">
        <f>K29/$K$67</f>
        <v>7.5814670933972003E-3</v>
      </c>
    </row>
    <row r="30" spans="1:13" x14ac:dyDescent="0.25">
      <c r="A30" s="10">
        <f t="shared" ref="A30:A48" si="0">+A29+1</f>
        <v>15</v>
      </c>
      <c r="B30" s="11" t="s">
        <v>39</v>
      </c>
      <c r="C30" s="29" t="s">
        <v>86</v>
      </c>
      <c r="D30" s="12" t="s">
        <v>2</v>
      </c>
      <c r="E30" s="13" t="s">
        <v>2</v>
      </c>
      <c r="F30" s="13" t="s">
        <v>2</v>
      </c>
      <c r="G30" s="14">
        <f>VLOOKUP(B30,[2]Sheet1!$B$16:$G$66,6,0)</f>
        <v>92811716.389999986</v>
      </c>
      <c r="H30" s="14">
        <f>VLOOKUP(B30,[1]Brokers!$B$9:$AD$69,29,0)</f>
        <v>0</v>
      </c>
      <c r="I30" s="14">
        <f>VLOOKUP(B30,[2]Sheet1!$B$16:$I$66,8,0)</f>
        <v>6054000</v>
      </c>
      <c r="J30" s="34">
        <f>VLOOKUP(B30,[2]Sheet1!$B$16:$J$66,9,0)</f>
        <v>98865716.389999986</v>
      </c>
      <c r="K30" s="34">
        <f>VLOOKUP(B30,[2]Sheet1!$B$16:$K$66,10,0)</f>
        <v>1072529439.8199999</v>
      </c>
      <c r="L30" s="30">
        <f>K30/$K$67</f>
        <v>7.2328153866789155E-3</v>
      </c>
    </row>
    <row r="31" spans="1:13" x14ac:dyDescent="0.25">
      <c r="A31" s="10">
        <f t="shared" si="0"/>
        <v>16</v>
      </c>
      <c r="B31" s="11" t="s">
        <v>106</v>
      </c>
      <c r="C31" s="29" t="s">
        <v>107</v>
      </c>
      <c r="D31" s="12" t="s">
        <v>2</v>
      </c>
      <c r="E31" s="13"/>
      <c r="F31" s="13"/>
      <c r="G31" s="14">
        <f>VLOOKUP(B31,[2]Sheet1!$B$16:$G$66,6,0)</f>
        <v>95951158.939999998</v>
      </c>
      <c r="H31" s="14">
        <v>0</v>
      </c>
      <c r="I31" s="14">
        <f>VLOOKUP(B31,[2]Sheet1!$B$16:$I$66,8,0)</f>
        <v>6054000</v>
      </c>
      <c r="J31" s="34">
        <f>VLOOKUP(B31,[2]Sheet1!$B$16:$J$66,9,0)</f>
        <v>102005158.94</v>
      </c>
      <c r="K31" s="34">
        <f>VLOOKUP(B31,[2]Sheet1!$B$16:$K$66,10,0)</f>
        <v>592796488.33000004</v>
      </c>
      <c r="L31" s="30">
        <f>K31/$K$67</f>
        <v>3.9976409064184084E-3</v>
      </c>
    </row>
    <row r="32" spans="1:13" x14ac:dyDescent="0.25">
      <c r="A32" s="10">
        <f t="shared" si="0"/>
        <v>17</v>
      </c>
      <c r="B32" s="11" t="s">
        <v>6</v>
      </c>
      <c r="C32" s="29" t="s">
        <v>70</v>
      </c>
      <c r="D32" s="12" t="s">
        <v>2</v>
      </c>
      <c r="E32" s="13" t="s">
        <v>2</v>
      </c>
      <c r="F32" s="13" t="s">
        <v>2</v>
      </c>
      <c r="G32" s="14">
        <f>VLOOKUP(B32,[2]Sheet1!$B$16:$G$66,6,0)</f>
        <v>106793470.03999999</v>
      </c>
      <c r="H32" s="14">
        <f>VLOOKUP(B32,[1]Brokers!$B$9:$AD$69,29,0)</f>
        <v>0</v>
      </c>
      <c r="I32" s="14">
        <f>VLOOKUP(B32,[2]Sheet1!$B$16:$I$66,8,0)</f>
        <v>38360000</v>
      </c>
      <c r="J32" s="34">
        <f>VLOOKUP(B32,[2]Sheet1!$B$16:$J$66,9,0)</f>
        <v>145153470.03999999</v>
      </c>
      <c r="K32" s="34">
        <f>VLOOKUP(B32,[2]Sheet1!$B$16:$K$66,10,0)</f>
        <v>496118548.13999999</v>
      </c>
      <c r="L32" s="30">
        <f>K32/$K$67</f>
        <v>3.3456740070519813E-3</v>
      </c>
      <c r="M32" s="1"/>
    </row>
    <row r="33" spans="1:13" x14ac:dyDescent="0.25">
      <c r="A33" s="10">
        <f t="shared" si="0"/>
        <v>18</v>
      </c>
      <c r="B33" s="11" t="s">
        <v>16</v>
      </c>
      <c r="C33" s="29" t="s">
        <v>82</v>
      </c>
      <c r="D33" s="12" t="s">
        <v>2</v>
      </c>
      <c r="E33" s="13" t="s">
        <v>2</v>
      </c>
      <c r="F33" s="13"/>
      <c r="G33" s="14">
        <f>VLOOKUP(B33,[2]Sheet1!$B$16:$G$66,6,0)</f>
        <v>86055222</v>
      </c>
      <c r="H33" s="14">
        <f>VLOOKUP(B33,[1]Brokers!$B$9:$AD$69,29,0)</f>
        <v>0</v>
      </c>
      <c r="I33" s="14">
        <f>VLOOKUP(B33,[2]Sheet1!$B$16:$I$66,8,0)</f>
        <v>0</v>
      </c>
      <c r="J33" s="34">
        <f>VLOOKUP(B33,[2]Sheet1!$B$16:$J$66,9,0)</f>
        <v>86055222</v>
      </c>
      <c r="K33" s="34">
        <f>VLOOKUP(B33,[2]Sheet1!$B$16:$K$66,10,0)</f>
        <v>463868052.24000001</v>
      </c>
      <c r="L33" s="30">
        <f>K33/$K$67</f>
        <v>3.1281863798473678E-3</v>
      </c>
      <c r="M33" s="1"/>
    </row>
    <row r="34" spans="1:13" x14ac:dyDescent="0.25">
      <c r="A34" s="10">
        <f t="shared" si="0"/>
        <v>19</v>
      </c>
      <c r="B34" s="11" t="s">
        <v>38</v>
      </c>
      <c r="C34" s="29" t="s">
        <v>96</v>
      </c>
      <c r="D34" s="12" t="s">
        <v>2</v>
      </c>
      <c r="E34" s="13"/>
      <c r="F34" s="13"/>
      <c r="G34" s="14">
        <f>VLOOKUP(B34,[2]Sheet1!$B$16:$G$66,6,0)</f>
        <v>0</v>
      </c>
      <c r="H34" s="14">
        <f>VLOOKUP(B34,[1]Brokers!$B$9:$AD$69,29,0)</f>
        <v>0</v>
      </c>
      <c r="I34" s="14">
        <f>VLOOKUP(B34,[2]Sheet1!$B$16:$I$66,8,0)</f>
        <v>0</v>
      </c>
      <c r="J34" s="34">
        <f>VLOOKUP(B34,[2]Sheet1!$B$16:$J$66,9,0)</f>
        <v>0</v>
      </c>
      <c r="K34" s="34">
        <f>VLOOKUP(B34,[2]Sheet1!$B$16:$K$66,10,0)</f>
        <v>198241536.90000001</v>
      </c>
      <c r="L34" s="30">
        <f>K34/$K$67</f>
        <v>1.336881194244733E-3</v>
      </c>
      <c r="M34" s="1"/>
    </row>
    <row r="35" spans="1:13" x14ac:dyDescent="0.25">
      <c r="A35" s="10">
        <f t="shared" si="0"/>
        <v>20</v>
      </c>
      <c r="B35" s="11" t="s">
        <v>41</v>
      </c>
      <c r="C35" s="29" t="s">
        <v>104</v>
      </c>
      <c r="D35" s="12" t="s">
        <v>2</v>
      </c>
      <c r="E35" s="13" t="s">
        <v>2</v>
      </c>
      <c r="F35" s="13" t="s">
        <v>2</v>
      </c>
      <c r="G35" s="14">
        <f>VLOOKUP(B35,[2]Sheet1!$B$16:$G$66,6,0)</f>
        <v>12828884.75</v>
      </c>
      <c r="H35" s="14">
        <f>VLOOKUP(B35,[1]Brokers!$B$9:$AD$69,29,0)</f>
        <v>0</v>
      </c>
      <c r="I35" s="14">
        <f>VLOOKUP(B35,[2]Sheet1!$B$16:$I$66,8,0)</f>
        <v>0</v>
      </c>
      <c r="J35" s="34">
        <f>VLOOKUP(B35,[2]Sheet1!$B$16:$J$66,9,0)</f>
        <v>12828884.75</v>
      </c>
      <c r="K35" s="34">
        <f>VLOOKUP(B35,[2]Sheet1!$B$16:$K$66,10,0)</f>
        <v>191473189.65000001</v>
      </c>
      <c r="L35" s="30">
        <f>K35/$K$67</f>
        <v>1.2912374997085703E-3</v>
      </c>
      <c r="M35" s="1"/>
    </row>
    <row r="36" spans="1:13" x14ac:dyDescent="0.25">
      <c r="A36" s="10">
        <f t="shared" si="0"/>
        <v>21</v>
      </c>
      <c r="B36" s="11" t="s">
        <v>36</v>
      </c>
      <c r="C36" s="29" t="s">
        <v>101</v>
      </c>
      <c r="D36" s="12" t="s">
        <v>2</v>
      </c>
      <c r="E36" s="13"/>
      <c r="F36" s="13"/>
      <c r="G36" s="14">
        <f>VLOOKUP(B36,[2]Sheet1!$B$16:$G$66,6,0)</f>
        <v>33761074.5</v>
      </c>
      <c r="H36" s="14">
        <f>VLOOKUP(B36,[1]Brokers!$B$9:$AD$69,29,0)</f>
        <v>0</v>
      </c>
      <c r="I36" s="14">
        <f>VLOOKUP(B36,[2]Sheet1!$B$16:$I$66,8,0)</f>
        <v>3661010</v>
      </c>
      <c r="J36" s="34">
        <f>VLOOKUP(B36,[2]Sheet1!$B$16:$J$66,9,0)</f>
        <v>37422084.5</v>
      </c>
      <c r="K36" s="34">
        <f>VLOOKUP(B36,[2]Sheet1!$B$16:$K$66,10,0)</f>
        <v>186400681.13999999</v>
      </c>
      <c r="L36" s="30">
        <f>K36/$K$67</f>
        <v>1.257030030675044E-3</v>
      </c>
      <c r="M36" s="1"/>
    </row>
    <row r="37" spans="1:13" x14ac:dyDescent="0.25">
      <c r="A37" s="10">
        <f t="shared" si="0"/>
        <v>22</v>
      </c>
      <c r="B37" s="11" t="s">
        <v>19</v>
      </c>
      <c r="C37" s="29" t="s">
        <v>95</v>
      </c>
      <c r="D37" s="12" t="s">
        <v>2</v>
      </c>
      <c r="E37" s="13"/>
      <c r="F37" s="13"/>
      <c r="G37" s="14">
        <f>VLOOKUP(B37,[2]Sheet1!$B$16:$G$66,6,0)</f>
        <v>273700</v>
      </c>
      <c r="H37" s="14">
        <f>VLOOKUP(B37,[1]Brokers!$B$9:$AD$69,29,0)</f>
        <v>0</v>
      </c>
      <c r="I37" s="14">
        <f>VLOOKUP(B37,[2]Sheet1!$B$16:$I$66,8,0)</f>
        <v>0</v>
      </c>
      <c r="J37" s="34">
        <f>VLOOKUP(B37,[2]Sheet1!$B$16:$J$66,9,0)</f>
        <v>273700</v>
      </c>
      <c r="K37" s="34">
        <f>VLOOKUP(B37,[2]Sheet1!$B$16:$K$66,10,0)</f>
        <v>164971329.02000001</v>
      </c>
      <c r="L37" s="30">
        <f>K37/$K$67</f>
        <v>1.1125169366884504E-3</v>
      </c>
      <c r="M37" s="1"/>
    </row>
    <row r="38" spans="1:13" x14ac:dyDescent="0.25">
      <c r="A38" s="10">
        <f t="shared" si="0"/>
        <v>23</v>
      </c>
      <c r="B38" s="11" t="s">
        <v>13</v>
      </c>
      <c r="C38" s="29" t="s">
        <v>85</v>
      </c>
      <c r="D38" s="12" t="s">
        <v>2</v>
      </c>
      <c r="E38" s="13"/>
      <c r="F38" s="13"/>
      <c r="G38" s="14">
        <f>VLOOKUP(B38,[2]Sheet1!$B$16:$G$66,6,0)</f>
        <v>25683404.84</v>
      </c>
      <c r="H38" s="14">
        <f>VLOOKUP(B38,[1]Brokers!$B$9:$AD$69,29,0)</f>
        <v>0</v>
      </c>
      <c r="I38" s="14">
        <f>VLOOKUP(B38,[2]Sheet1!$B$16:$I$66,8,0)</f>
        <v>0</v>
      </c>
      <c r="J38" s="34">
        <f>VLOOKUP(B38,[2]Sheet1!$B$16:$J$66,9,0)</f>
        <v>25683404.84</v>
      </c>
      <c r="K38" s="34">
        <f>VLOOKUP(B38,[2]Sheet1!$B$16:$K$66,10,0)</f>
        <v>154754388.59999999</v>
      </c>
      <c r="L38" s="30">
        <f>K38/$K$67</f>
        <v>1.0436169688824758E-3</v>
      </c>
      <c r="M38" s="1"/>
    </row>
    <row r="39" spans="1:13" x14ac:dyDescent="0.25">
      <c r="A39" s="10">
        <f t="shared" si="0"/>
        <v>24</v>
      </c>
      <c r="B39" s="11" t="s">
        <v>24</v>
      </c>
      <c r="C39" s="29" t="s">
        <v>78</v>
      </c>
      <c r="D39" s="12" t="s">
        <v>2</v>
      </c>
      <c r="E39" s="13"/>
      <c r="F39" s="13"/>
      <c r="G39" s="14">
        <f>VLOOKUP(B39,[2]Sheet1!$B$16:$G$66,6,0)</f>
        <v>55174234</v>
      </c>
      <c r="H39" s="14">
        <f>VLOOKUP(B39,[1]Brokers!$B$9:$AD$69,29,0)</f>
        <v>0</v>
      </c>
      <c r="I39" s="14">
        <f>VLOOKUP(B39,[2]Sheet1!$B$16:$I$66,8,0)</f>
        <v>0</v>
      </c>
      <c r="J39" s="34">
        <f>VLOOKUP(B39,[2]Sheet1!$B$16:$J$66,9,0)</f>
        <v>55174234</v>
      </c>
      <c r="K39" s="34">
        <f>VLOOKUP(B39,[2]Sheet1!$B$16:$K$66,10,0)</f>
        <v>144838577.74000001</v>
      </c>
      <c r="L39" s="30">
        <f>K39/$K$67</f>
        <v>9.7674772809814626E-4</v>
      </c>
      <c r="M39" s="1"/>
    </row>
    <row r="40" spans="1:13" x14ac:dyDescent="0.25">
      <c r="A40" s="10">
        <f t="shared" si="0"/>
        <v>25</v>
      </c>
      <c r="B40" s="11" t="s">
        <v>11</v>
      </c>
      <c r="C40" s="29" t="s">
        <v>77</v>
      </c>
      <c r="D40" s="12" t="s">
        <v>2</v>
      </c>
      <c r="E40" s="13" t="s">
        <v>108</v>
      </c>
      <c r="F40" s="13"/>
      <c r="G40" s="14">
        <f>VLOOKUP(B40,[2]Sheet1!$B$16:$G$66,6,0)</f>
        <v>62802009.439999998</v>
      </c>
      <c r="H40" s="14">
        <f>VLOOKUP(B40,[1]Brokers!$B$9:$AD$69,29,0)</f>
        <v>0</v>
      </c>
      <c r="I40" s="14">
        <f>VLOOKUP(B40,[2]Sheet1!$B$16:$I$66,8,0)</f>
        <v>6336000</v>
      </c>
      <c r="J40" s="34">
        <f>VLOOKUP(B40,[2]Sheet1!$B$16:$J$66,9,0)</f>
        <v>69138009.439999998</v>
      </c>
      <c r="K40" s="34">
        <f>VLOOKUP(B40,[2]Sheet1!$B$16:$K$66,10,0)</f>
        <v>137631055.10999998</v>
      </c>
      <c r="L40" s="30">
        <f>K40/$K$67</f>
        <v>9.2814236712376614E-4</v>
      </c>
      <c r="M40" s="1"/>
    </row>
    <row r="41" spans="1:13" x14ac:dyDescent="0.25">
      <c r="A41" s="10">
        <f t="shared" si="0"/>
        <v>26</v>
      </c>
      <c r="B41" s="11" t="s">
        <v>27</v>
      </c>
      <c r="C41" s="29" t="s">
        <v>100</v>
      </c>
      <c r="D41" s="12" t="s">
        <v>2</v>
      </c>
      <c r="E41" s="13"/>
      <c r="F41" s="13"/>
      <c r="G41" s="14">
        <f>VLOOKUP(B41,[2]Sheet1!$B$16:$G$66,6,0)</f>
        <v>13565557</v>
      </c>
      <c r="H41" s="14">
        <f>VLOOKUP(B41,[1]Brokers!$B$9:$AD$69,29,0)</f>
        <v>0</v>
      </c>
      <c r="I41" s="14">
        <f>VLOOKUP(B41,[2]Sheet1!$B$16:$I$66,8,0)</f>
        <v>0</v>
      </c>
      <c r="J41" s="34">
        <f>VLOOKUP(B41,[2]Sheet1!$B$16:$J$66,9,0)</f>
        <v>13565557</v>
      </c>
      <c r="K41" s="34">
        <f>VLOOKUP(B41,[2]Sheet1!$B$16:$K$66,10,0)</f>
        <v>133242141.66</v>
      </c>
      <c r="L41" s="30">
        <f>K41/$K$67</f>
        <v>8.9854485720619267E-4</v>
      </c>
      <c r="M41" s="1"/>
    </row>
    <row r="42" spans="1:13" x14ac:dyDescent="0.25">
      <c r="A42" s="10">
        <v>27</v>
      </c>
      <c r="B42" s="11" t="s">
        <v>17</v>
      </c>
      <c r="C42" s="29" t="s">
        <v>113</v>
      </c>
      <c r="D42" s="12" t="s">
        <v>2</v>
      </c>
      <c r="E42" s="13"/>
      <c r="F42" s="13"/>
      <c r="G42" s="14">
        <f>VLOOKUP(B42,[2]Sheet1!$B$16:$G$66,6,0)</f>
        <v>7385331</v>
      </c>
      <c r="H42" s="14">
        <f>VLOOKUP(B42,[1]Brokers!$B$9:$AD$69,29,0)</f>
        <v>0</v>
      </c>
      <c r="I42" s="14">
        <f>VLOOKUP(B42,[2]Sheet1!$B$16:$I$66,8,0)</f>
        <v>0</v>
      </c>
      <c r="J42" s="34">
        <f>VLOOKUP(B42,[2]Sheet1!$B$16:$J$66,9,0)</f>
        <v>7385331</v>
      </c>
      <c r="K42" s="34">
        <f>VLOOKUP(B42,[2]Sheet1!$B$16:$K$66,10,0)</f>
        <v>132413533.19</v>
      </c>
      <c r="L42" s="30">
        <f>K42/$K$67</f>
        <v>8.9295697134605793E-4</v>
      </c>
      <c r="M42" s="1"/>
    </row>
    <row r="43" spans="1:13" x14ac:dyDescent="0.25">
      <c r="A43" s="10">
        <f t="shared" si="0"/>
        <v>28</v>
      </c>
      <c r="B43" s="11" t="s">
        <v>4</v>
      </c>
      <c r="C43" s="29" t="s">
        <v>88</v>
      </c>
      <c r="D43" s="12" t="s">
        <v>2</v>
      </c>
      <c r="E43" s="13"/>
      <c r="F43" s="13" t="s">
        <v>2</v>
      </c>
      <c r="G43" s="14">
        <f>VLOOKUP(B43,[2]Sheet1!$B$16:$G$66,6,0)</f>
        <v>17104910.5</v>
      </c>
      <c r="H43" s="14">
        <f>VLOOKUP(B43,[1]Brokers!$B$9:$AD$69,29,0)</f>
        <v>0</v>
      </c>
      <c r="I43" s="14">
        <f>VLOOKUP(B43,[2]Sheet1!$B$16:$I$66,8,0)</f>
        <v>0</v>
      </c>
      <c r="J43" s="34">
        <f>VLOOKUP(B43,[2]Sheet1!$B$16:$J$66,9,0)</f>
        <v>17104910.5</v>
      </c>
      <c r="K43" s="34">
        <f>VLOOKUP(B43,[2]Sheet1!$B$16:$K$66,10,0)</f>
        <v>127937847.09999999</v>
      </c>
      <c r="L43" s="30">
        <f>K43/$K$67</f>
        <v>8.6277429288911071E-4</v>
      </c>
      <c r="M43" s="1"/>
    </row>
    <row r="44" spans="1:13" x14ac:dyDescent="0.25">
      <c r="A44" s="10">
        <f t="shared" si="0"/>
        <v>29</v>
      </c>
      <c r="B44" s="11" t="s">
        <v>29</v>
      </c>
      <c r="C44" s="29" t="s">
        <v>91</v>
      </c>
      <c r="D44" s="12" t="s">
        <v>2</v>
      </c>
      <c r="E44" s="13"/>
      <c r="F44" s="13"/>
      <c r="G44" s="14">
        <f>VLOOKUP(B44,[2]Sheet1!$B$16:$G$66,6,0)</f>
        <v>11853062.970000001</v>
      </c>
      <c r="H44" s="14">
        <f>VLOOKUP(B44,[1]Brokers!$B$9:$AD$69,29,0)</f>
        <v>0</v>
      </c>
      <c r="I44" s="14">
        <f>VLOOKUP(B44,[2]Sheet1!$B$16:$I$66,8,0)</f>
        <v>0</v>
      </c>
      <c r="J44" s="34">
        <f>VLOOKUP(B44,[2]Sheet1!$B$16:$J$66,9,0)</f>
        <v>11853062.970000001</v>
      </c>
      <c r="K44" s="34">
        <f>VLOOKUP(B44,[2]Sheet1!$B$16:$K$66,10,0)</f>
        <v>109349674.38</v>
      </c>
      <c r="L44" s="30">
        <f>K44/$K$67</f>
        <v>7.3742125672254647E-4</v>
      </c>
      <c r="M44" s="1"/>
    </row>
    <row r="45" spans="1:13" x14ac:dyDescent="0.25">
      <c r="A45" s="10">
        <f t="shared" si="0"/>
        <v>30</v>
      </c>
      <c r="B45" s="11" t="s">
        <v>18</v>
      </c>
      <c r="C45" s="29" t="s">
        <v>79</v>
      </c>
      <c r="D45" s="12" t="s">
        <v>2</v>
      </c>
      <c r="E45" s="13"/>
      <c r="F45" s="13"/>
      <c r="G45" s="14">
        <f>VLOOKUP(B45,[2]Sheet1!$B$16:$G$66,6,0)</f>
        <v>31664791.520000003</v>
      </c>
      <c r="H45" s="14">
        <f>VLOOKUP(B45,[1]Brokers!$B$9:$AD$69,29,0)</f>
        <v>0</v>
      </c>
      <c r="I45" s="14">
        <f>VLOOKUP(B45,[2]Sheet1!$B$16:$I$66,8,0)</f>
        <v>0</v>
      </c>
      <c r="J45" s="34">
        <f>VLOOKUP(B45,[2]Sheet1!$B$16:$J$66,9,0)</f>
        <v>31664791.520000003</v>
      </c>
      <c r="K45" s="34">
        <f>VLOOKUP(B45,[2]Sheet1!$B$16:$K$66,10,0)</f>
        <v>87732935.290000007</v>
      </c>
      <c r="L45" s="30">
        <f>K45/$K$67</f>
        <v>5.9164448147037692E-4</v>
      </c>
      <c r="M45" s="1"/>
    </row>
    <row r="46" spans="1:13" x14ac:dyDescent="0.25">
      <c r="A46" s="10">
        <f t="shared" si="0"/>
        <v>31</v>
      </c>
      <c r="B46" s="11" t="s">
        <v>30</v>
      </c>
      <c r="C46" s="29" t="s">
        <v>92</v>
      </c>
      <c r="D46" s="12" t="s">
        <v>2</v>
      </c>
      <c r="E46" s="13"/>
      <c r="F46" s="13"/>
      <c r="G46" s="14">
        <f>VLOOKUP(B46,[2]Sheet1!$B$16:$G$66,6,0)</f>
        <v>12863819.35</v>
      </c>
      <c r="H46" s="14">
        <f>VLOOKUP(B46,[1]Brokers!$B$9:$AD$69,29,0)</f>
        <v>0</v>
      </c>
      <c r="I46" s="14">
        <f>VLOOKUP(B46,[2]Sheet1!$B$16:$I$66,8,0)</f>
        <v>0</v>
      </c>
      <c r="J46" s="34">
        <f>VLOOKUP(B46,[2]Sheet1!$B$16:$J$66,9,0)</f>
        <v>12863819.35</v>
      </c>
      <c r="K46" s="34">
        <f>VLOOKUP(B46,[2]Sheet1!$B$16:$K$66,10,0)</f>
        <v>74169513.959999993</v>
      </c>
      <c r="L46" s="30">
        <f>K46/$K$67</f>
        <v>5.0017685470938353E-4</v>
      </c>
      <c r="M46" s="1"/>
    </row>
    <row r="47" spans="1:13" x14ac:dyDescent="0.25">
      <c r="A47" s="10">
        <f t="shared" si="0"/>
        <v>32</v>
      </c>
      <c r="B47" s="11" t="s">
        <v>22</v>
      </c>
      <c r="C47" s="29" t="s">
        <v>83</v>
      </c>
      <c r="D47" s="12" t="s">
        <v>2</v>
      </c>
      <c r="E47" s="13"/>
      <c r="F47" s="13"/>
      <c r="G47" s="14">
        <f>VLOOKUP(B47,[2]Sheet1!$B$16:$G$66,6,0)</f>
        <v>4335432.5999999996</v>
      </c>
      <c r="H47" s="14">
        <f>VLOOKUP(B47,[1]Brokers!$B$9:$AD$69,29,0)</f>
        <v>0</v>
      </c>
      <c r="I47" s="14">
        <f>VLOOKUP(B47,[2]Sheet1!$B$16:$I$66,8,0)</f>
        <v>0</v>
      </c>
      <c r="J47" s="34">
        <f>VLOOKUP(B47,[2]Sheet1!$B$16:$J$66,9,0)</f>
        <v>4335432.5999999996</v>
      </c>
      <c r="K47" s="34">
        <f>VLOOKUP(B47,[2]Sheet1!$B$16:$K$66,10,0)</f>
        <v>69899607.989999995</v>
      </c>
      <c r="L47" s="30">
        <f>K47/$K$67</f>
        <v>4.7138189537971584E-4</v>
      </c>
      <c r="M47" s="1"/>
    </row>
    <row r="48" spans="1:13" x14ac:dyDescent="0.25">
      <c r="A48" s="10">
        <f t="shared" si="0"/>
        <v>33</v>
      </c>
      <c r="B48" s="11" t="s">
        <v>31</v>
      </c>
      <c r="C48" s="29" t="s">
        <v>80</v>
      </c>
      <c r="D48" s="12" t="s">
        <v>2</v>
      </c>
      <c r="E48" s="13"/>
      <c r="F48" s="13"/>
      <c r="G48" s="14">
        <f>VLOOKUP(B48,[2]Sheet1!$B$16:$G$66,6,0)</f>
        <v>15076758</v>
      </c>
      <c r="H48" s="14">
        <f>VLOOKUP(B48,[1]Brokers!$B$9:$AD$69,29,0)</f>
        <v>0</v>
      </c>
      <c r="I48" s="14">
        <f>VLOOKUP(B48,[2]Sheet1!$B$16:$I$66,8,0)</f>
        <v>0</v>
      </c>
      <c r="J48" s="34">
        <f>VLOOKUP(B48,[2]Sheet1!$B$16:$J$66,9,0)</f>
        <v>15076758</v>
      </c>
      <c r="K48" s="34">
        <f>VLOOKUP(B48,[2]Sheet1!$B$16:$K$66,10,0)</f>
        <v>63041096.700000003</v>
      </c>
      <c r="L48" s="30">
        <f>K48/$K$67</f>
        <v>4.2513016172441556E-4</v>
      </c>
    </row>
    <row r="49" spans="1:13" x14ac:dyDescent="0.25">
      <c r="A49" s="10">
        <f t="shared" ref="A49:A64" si="1">+A48+1</f>
        <v>34</v>
      </c>
      <c r="B49" s="11" t="s">
        <v>44</v>
      </c>
      <c r="C49" s="29" t="s">
        <v>93</v>
      </c>
      <c r="D49" s="12" t="s">
        <v>2</v>
      </c>
      <c r="E49" s="13"/>
      <c r="F49" s="13"/>
      <c r="G49" s="14">
        <f>VLOOKUP(B49,[2]Sheet1!$B$16:$G$66,6,0)</f>
        <v>31477380</v>
      </c>
      <c r="H49" s="14">
        <f>VLOOKUP(B49,[1]Brokers!$B$9:$AD$69,29,0)</f>
        <v>0</v>
      </c>
      <c r="I49" s="14">
        <f>VLOOKUP(B49,[2]Sheet1!$B$16:$I$66,8,0)</f>
        <v>0</v>
      </c>
      <c r="J49" s="34">
        <f>VLOOKUP(B49,[2]Sheet1!$B$16:$J$66,9,0)</f>
        <v>31477380</v>
      </c>
      <c r="K49" s="34">
        <f>VLOOKUP(B49,[2]Sheet1!$B$16:$K$66,10,0)</f>
        <v>54841016.539999999</v>
      </c>
      <c r="L49" s="30">
        <f>K49/$K$67</f>
        <v>3.6983129182747147E-4</v>
      </c>
    </row>
    <row r="50" spans="1:13" s="16" customFormat="1" x14ac:dyDescent="0.25">
      <c r="A50" s="10">
        <f t="shared" si="1"/>
        <v>35</v>
      </c>
      <c r="B50" s="11" t="s">
        <v>42</v>
      </c>
      <c r="C50" s="29" t="s">
        <v>42</v>
      </c>
      <c r="D50" s="12" t="s">
        <v>2</v>
      </c>
      <c r="E50" s="13"/>
      <c r="F50" s="13"/>
      <c r="G50" s="14">
        <f>VLOOKUP(B50,[2]Sheet1!$B$16:$G$66,6,0)</f>
        <v>0</v>
      </c>
      <c r="H50" s="14">
        <f>VLOOKUP(B50,[1]Brokers!$B$9:$AD$69,29,0)</f>
        <v>0</v>
      </c>
      <c r="I50" s="14">
        <f>VLOOKUP(B50,[2]Sheet1!$B$16:$I$66,8,0)</f>
        <v>0</v>
      </c>
      <c r="J50" s="34">
        <f>VLOOKUP(B50,[2]Sheet1!$B$16:$J$66,9,0)</f>
        <v>0</v>
      </c>
      <c r="K50" s="34">
        <f>VLOOKUP(B50,[2]Sheet1!$B$16:$K$66,10,0)</f>
        <v>48728480</v>
      </c>
      <c r="L50" s="30">
        <f>K50/$K$67</f>
        <v>3.2861018712234666E-4</v>
      </c>
      <c r="M50" s="15"/>
    </row>
    <row r="51" spans="1:13" x14ac:dyDescent="0.25">
      <c r="A51" s="10">
        <f t="shared" si="1"/>
        <v>36</v>
      </c>
      <c r="B51" s="11" t="s">
        <v>23</v>
      </c>
      <c r="C51" s="29" t="s">
        <v>81</v>
      </c>
      <c r="D51" s="12" t="s">
        <v>2</v>
      </c>
      <c r="E51" s="13" t="s">
        <v>2</v>
      </c>
      <c r="F51" s="13" t="s">
        <v>2</v>
      </c>
      <c r="G51" s="14">
        <f>VLOOKUP(B51,[2]Sheet1!$B$16:$G$66,6,0)</f>
        <v>0</v>
      </c>
      <c r="H51" s="14">
        <f>VLOOKUP(B51,[1]Brokers!$B$9:$AD$69,29,0)</f>
        <v>0</v>
      </c>
      <c r="I51" s="14">
        <f>VLOOKUP(B51,[2]Sheet1!$B$16:$I$66,8,0)</f>
        <v>0</v>
      </c>
      <c r="J51" s="34">
        <f>VLOOKUP(B51,[2]Sheet1!$B$16:$J$66,9,0)</f>
        <v>0</v>
      </c>
      <c r="K51" s="34">
        <f>VLOOKUP(B51,[2]Sheet1!$B$16:$K$66,10,0)</f>
        <v>43767448.5</v>
      </c>
      <c r="L51" s="30">
        <f>K51/$K$67</f>
        <v>2.9515448545599349E-4</v>
      </c>
    </row>
    <row r="52" spans="1:13" x14ac:dyDescent="0.25">
      <c r="A52" s="10">
        <f t="shared" si="1"/>
        <v>37</v>
      </c>
      <c r="B52" s="11" t="s">
        <v>109</v>
      </c>
      <c r="C52" s="29" t="s">
        <v>110</v>
      </c>
      <c r="D52" s="12" t="s">
        <v>2</v>
      </c>
      <c r="E52" s="13"/>
      <c r="F52" s="13" t="s">
        <v>2</v>
      </c>
      <c r="G52" s="14">
        <f>VLOOKUP(B52,[2]Sheet1!$B$16:$G$66,6,0)</f>
        <v>4399302.5</v>
      </c>
      <c r="H52" s="14">
        <v>0</v>
      </c>
      <c r="I52" s="14">
        <f>VLOOKUP(B52,[2]Sheet1!$B$16:$I$66,8,0)</f>
        <v>0</v>
      </c>
      <c r="J52" s="34">
        <f>VLOOKUP(B52,[2]Sheet1!$B$16:$J$66,9,0)</f>
        <v>4399302.5</v>
      </c>
      <c r="K52" s="34">
        <f>VLOOKUP(B52,[2]Sheet1!$B$16:$K$66,10,0)</f>
        <v>40225257.519999996</v>
      </c>
      <c r="L52" s="30">
        <f>K52/$K$67</f>
        <v>2.7126701675676688E-4</v>
      </c>
    </row>
    <row r="53" spans="1:13" x14ac:dyDescent="0.25">
      <c r="A53" s="10">
        <f t="shared" si="1"/>
        <v>38</v>
      </c>
      <c r="B53" s="11" t="s">
        <v>21</v>
      </c>
      <c r="C53" s="29" t="s">
        <v>89</v>
      </c>
      <c r="D53" s="12" t="s">
        <v>2</v>
      </c>
      <c r="E53" s="13"/>
      <c r="F53" s="13"/>
      <c r="G53" s="14">
        <f>VLOOKUP(B53,[2]Sheet1!$B$16:$G$66,6,0)</f>
        <v>7691780.5</v>
      </c>
      <c r="H53" s="14">
        <f>VLOOKUP(B53,[1]Brokers!$B$9:$AD$69,29,0)</f>
        <v>0</v>
      </c>
      <c r="I53" s="14">
        <f>VLOOKUP(B53,[2]Sheet1!$B$16:$I$66,8,0)</f>
        <v>0</v>
      </c>
      <c r="J53" s="34">
        <f>VLOOKUP(B53,[2]Sheet1!$B$16:$J$66,9,0)</f>
        <v>7691780.5</v>
      </c>
      <c r="K53" s="34">
        <f>VLOOKUP(B53,[2]Sheet1!$B$16:$K$66,10,0)</f>
        <v>33044760.5</v>
      </c>
      <c r="L53" s="30">
        <f>K53/$K$67</f>
        <v>2.2284390835335165E-4</v>
      </c>
    </row>
    <row r="54" spans="1:13" x14ac:dyDescent="0.25">
      <c r="A54" s="10">
        <f t="shared" si="1"/>
        <v>39</v>
      </c>
      <c r="B54" s="11" t="s">
        <v>28</v>
      </c>
      <c r="C54" s="29" t="s">
        <v>94</v>
      </c>
      <c r="D54" s="12" t="s">
        <v>2</v>
      </c>
      <c r="E54" s="13"/>
      <c r="F54" s="13"/>
      <c r="G54" s="14">
        <f>VLOOKUP(B54,[2]Sheet1!$B$16:$G$66,6,0)</f>
        <v>2499436</v>
      </c>
      <c r="H54" s="14">
        <f>VLOOKUP(B54,[1]Brokers!$B$9:$AD$69,29,0)</f>
        <v>0</v>
      </c>
      <c r="I54" s="14">
        <f>VLOOKUP(B54,[2]Sheet1!$B$16:$I$66,8,0)</f>
        <v>0</v>
      </c>
      <c r="J54" s="34">
        <f>VLOOKUP(B54,[2]Sheet1!$B$16:$J$66,9,0)</f>
        <v>2499436</v>
      </c>
      <c r="K54" s="34">
        <f>VLOOKUP(B54,[2]Sheet1!$B$16:$K$66,10,0)</f>
        <v>20400321.759999998</v>
      </c>
      <c r="L54" s="30">
        <f>K54/$K$67</f>
        <v>1.3757362328785299E-4</v>
      </c>
    </row>
    <row r="55" spans="1:13" x14ac:dyDescent="0.25">
      <c r="A55" s="10">
        <f t="shared" si="1"/>
        <v>40</v>
      </c>
      <c r="B55" s="11" t="s">
        <v>63</v>
      </c>
      <c r="C55" s="29" t="s">
        <v>64</v>
      </c>
      <c r="D55" s="12" t="s">
        <v>2</v>
      </c>
      <c r="E55" s="13"/>
      <c r="F55" s="13"/>
      <c r="G55" s="14">
        <f>VLOOKUP(B55,[2]Sheet1!$B$16:$G$66,6,0)</f>
        <v>7829784.3700000001</v>
      </c>
      <c r="H55" s="14">
        <f>VLOOKUP(B55,[1]Brokers!$B$9:$AD$69,29,0)</f>
        <v>0</v>
      </c>
      <c r="I55" s="14">
        <f>VLOOKUP(B55,[2]Sheet1!$B$16:$I$66,8,0)</f>
        <v>0</v>
      </c>
      <c r="J55" s="34">
        <f>VLOOKUP(B55,[2]Sheet1!$B$16:$J$66,9,0)</f>
        <v>7829784.3700000001</v>
      </c>
      <c r="K55" s="34">
        <f>VLOOKUP(B55,[2]Sheet1!$B$16:$K$66,10,0)</f>
        <v>15181674.84</v>
      </c>
      <c r="L55" s="30">
        <f>K55/$K$67</f>
        <v>1.0238064084910964E-4</v>
      </c>
    </row>
    <row r="56" spans="1:13" x14ac:dyDescent="0.25">
      <c r="A56" s="10">
        <f t="shared" si="1"/>
        <v>41</v>
      </c>
      <c r="B56" s="11" t="s">
        <v>20</v>
      </c>
      <c r="C56" s="29" t="s">
        <v>74</v>
      </c>
      <c r="D56" s="12" t="s">
        <v>2</v>
      </c>
      <c r="E56" s="13"/>
      <c r="F56" s="13"/>
      <c r="G56" s="14">
        <f>VLOOKUP(B56,[2]Sheet1!$B$16:$G$66,6,0)</f>
        <v>0</v>
      </c>
      <c r="H56" s="14">
        <f>VLOOKUP(B56,[1]Brokers!$B$9:$AD$69,29,0)</f>
        <v>0</v>
      </c>
      <c r="I56" s="14">
        <f>VLOOKUP(B56,[2]Sheet1!$B$16:$I$66,8,0)</f>
        <v>0</v>
      </c>
      <c r="J56" s="34">
        <f>VLOOKUP(B56,[2]Sheet1!$B$16:$J$66,9,0)</f>
        <v>0</v>
      </c>
      <c r="K56" s="34">
        <f>VLOOKUP(B56,[2]Sheet1!$B$16:$K$66,10,0)</f>
        <v>10019950</v>
      </c>
      <c r="L56" s="30">
        <f>K56/$K$67</f>
        <v>6.7571523767139002E-5</v>
      </c>
    </row>
    <row r="57" spans="1:13" x14ac:dyDescent="0.25">
      <c r="A57" s="10">
        <f t="shared" si="1"/>
        <v>42</v>
      </c>
      <c r="B57" s="11" t="s">
        <v>14</v>
      </c>
      <c r="C57" s="29" t="s">
        <v>87</v>
      </c>
      <c r="D57" s="12" t="s">
        <v>2</v>
      </c>
      <c r="E57" s="13" t="s">
        <v>2</v>
      </c>
      <c r="F57" s="13" t="s">
        <v>2</v>
      </c>
      <c r="G57" s="14">
        <f>VLOOKUP(B57,[2]Sheet1!$B$16:$G$66,6,0)</f>
        <v>863090.6100000001</v>
      </c>
      <c r="H57" s="14">
        <f>VLOOKUP(B57,[1]Brokers!$B$9:$AD$69,29,0)</f>
        <v>0</v>
      </c>
      <c r="I57" s="14">
        <f>VLOOKUP(B57,[2]Sheet1!$B$16:$I$66,8,0)</f>
        <v>0</v>
      </c>
      <c r="J57" s="34">
        <f>VLOOKUP(B57,[2]Sheet1!$B$16:$J$66,9,0)</f>
        <v>863090.6100000001</v>
      </c>
      <c r="K57" s="34">
        <f>VLOOKUP(B57,[2]Sheet1!$B$16:$K$66,10,0)</f>
        <v>8841820.6199999992</v>
      </c>
      <c r="L57" s="30">
        <f>K57/$K$67</f>
        <v>5.9626574201379208E-5</v>
      </c>
    </row>
    <row r="58" spans="1:13" x14ac:dyDescent="0.25">
      <c r="A58" s="10">
        <v>43</v>
      </c>
      <c r="B58" s="11" t="s">
        <v>37</v>
      </c>
      <c r="C58" s="29" t="s">
        <v>102</v>
      </c>
      <c r="D58" s="12" t="s">
        <v>2</v>
      </c>
      <c r="E58" s="13"/>
      <c r="F58" s="13"/>
      <c r="G58" s="14">
        <f>VLOOKUP(B58,[2]Sheet1!$B$16:$G$66,6,0)</f>
        <v>654832</v>
      </c>
      <c r="H58" s="14">
        <f>VLOOKUP(B58,[1]Brokers!$B$9:$AD$69,29,0)</f>
        <v>0</v>
      </c>
      <c r="I58" s="14">
        <f>VLOOKUP(B58,[2]Sheet1!$B$16:$I$66,8,0)</f>
        <v>0</v>
      </c>
      <c r="J58" s="34">
        <f>VLOOKUP(B58,[2]Sheet1!$B$16:$J$66,9,0)</f>
        <v>654832</v>
      </c>
      <c r="K58" s="34">
        <f>VLOOKUP(B58,[2]Sheet1!$B$16:$K$66,10,0)</f>
        <v>5895288.2999999998</v>
      </c>
      <c r="L58" s="30">
        <f>K58/$K$67</f>
        <v>3.9756048031934933E-5</v>
      </c>
    </row>
    <row r="59" spans="1:13" x14ac:dyDescent="0.25">
      <c r="A59" s="10">
        <f t="shared" si="1"/>
        <v>44</v>
      </c>
      <c r="B59" s="11" t="s">
        <v>32</v>
      </c>
      <c r="C59" s="29" t="s">
        <v>98</v>
      </c>
      <c r="D59" s="12" t="s">
        <v>2</v>
      </c>
      <c r="E59" s="13"/>
      <c r="F59" s="13"/>
      <c r="G59" s="14">
        <f>VLOOKUP(B59,[2]Sheet1!$B$16:$G$66,6,0)</f>
        <v>1741856.2</v>
      </c>
      <c r="H59" s="14">
        <f>VLOOKUP(B59,[1]Brokers!$B$9:$AD$69,29,0)</f>
        <v>0</v>
      </c>
      <c r="I59" s="14">
        <f>VLOOKUP(B59,[2]Sheet1!$B$16:$I$66,8,0)</f>
        <v>0</v>
      </c>
      <c r="J59" s="34">
        <f>VLOOKUP(B59,[2]Sheet1!$B$16:$J$66,9,0)</f>
        <v>1741856.2</v>
      </c>
      <c r="K59" s="34">
        <f>VLOOKUP(B59,[2]Sheet1!$B$16:$K$66,10,0)</f>
        <v>3615916.9</v>
      </c>
      <c r="L59" s="30">
        <f>K59/$K$67</f>
        <v>2.4384654089925556E-5</v>
      </c>
    </row>
    <row r="60" spans="1:13" x14ac:dyDescent="0.25">
      <c r="A60" s="10">
        <v>45</v>
      </c>
      <c r="B60" s="11" t="s">
        <v>34</v>
      </c>
      <c r="C60" s="29" t="s">
        <v>90</v>
      </c>
      <c r="D60" s="12" t="s">
        <v>2</v>
      </c>
      <c r="E60" s="13"/>
      <c r="F60" s="13"/>
      <c r="G60" s="14">
        <f>VLOOKUP(B60,[2]Sheet1!$B$16:$G$66,6,0)</f>
        <v>0</v>
      </c>
      <c r="H60" s="14">
        <f>VLOOKUP(B60,[1]Brokers!$B$9:$AD$69,29,0)</f>
        <v>0</v>
      </c>
      <c r="I60" s="14">
        <f>VLOOKUP(B60,[2]Sheet1!$B$16:$I$66,8,0)</f>
        <v>0</v>
      </c>
      <c r="J60" s="34">
        <f>VLOOKUP(B60,[2]Sheet1!$B$16:$J$66,9,0)</f>
        <v>0</v>
      </c>
      <c r="K60" s="34">
        <f>VLOOKUP(B60,[2]Sheet1!$B$16:$K$66,10,0)</f>
        <v>155800</v>
      </c>
      <c r="L60" s="30">
        <f>K60/$K$67</f>
        <v>1.050668257119073E-6</v>
      </c>
    </row>
    <row r="61" spans="1:13" x14ac:dyDescent="0.25">
      <c r="A61" s="10">
        <f t="shared" si="1"/>
        <v>46</v>
      </c>
      <c r="B61" s="11" t="s">
        <v>60</v>
      </c>
      <c r="C61" s="29" t="s">
        <v>97</v>
      </c>
      <c r="D61" s="12" t="s">
        <v>2</v>
      </c>
      <c r="E61" s="13"/>
      <c r="F61" s="13"/>
      <c r="G61" s="14">
        <f>VLOOKUP(B61,[2]Sheet1!$B$16:$G$66,6,0)</f>
        <v>0</v>
      </c>
      <c r="H61" s="14">
        <f>VLOOKUP(B61,[1]Brokers!$B$9:$AD$69,29,0)</f>
        <v>0</v>
      </c>
      <c r="I61" s="14">
        <f>VLOOKUP(B61,[2]Sheet1!$B$16:$I$66,8,0)</f>
        <v>0</v>
      </c>
      <c r="J61" s="34">
        <f>VLOOKUP(B61,[2]Sheet1!$B$16:$J$66,9,0)</f>
        <v>0</v>
      </c>
      <c r="K61" s="34">
        <f>VLOOKUP(B61,[2]Sheet1!$B$16:$K$66,10,0)</f>
        <v>0</v>
      </c>
      <c r="L61" s="30">
        <f>K61/$K$67</f>
        <v>0</v>
      </c>
    </row>
    <row r="62" spans="1:13" x14ac:dyDescent="0.25">
      <c r="A62" s="10">
        <f t="shared" si="1"/>
        <v>47</v>
      </c>
      <c r="B62" s="11" t="s">
        <v>25</v>
      </c>
      <c r="C62" s="29" t="s">
        <v>99</v>
      </c>
      <c r="D62" s="12" t="s">
        <v>2</v>
      </c>
      <c r="E62" s="13" t="s">
        <v>2</v>
      </c>
      <c r="F62" s="13" t="s">
        <v>2</v>
      </c>
      <c r="G62" s="14">
        <f>VLOOKUP(B62,[2]Sheet1!$B$16:$G$66,6,0)</f>
        <v>0</v>
      </c>
      <c r="H62" s="14">
        <f>VLOOKUP(B62,[1]Brokers!$B$9:$AD$69,29,0)</f>
        <v>0</v>
      </c>
      <c r="I62" s="14">
        <f>VLOOKUP(B62,[2]Sheet1!$B$16:$I$66,8,0)</f>
        <v>0</v>
      </c>
      <c r="J62" s="34">
        <f>VLOOKUP(B62,[2]Sheet1!$B$16:$J$66,9,0)</f>
        <v>0</v>
      </c>
      <c r="K62" s="34">
        <f>VLOOKUP(B62,[2]Sheet1!$B$16:$K$66,10,0)</f>
        <v>0</v>
      </c>
      <c r="L62" s="30">
        <v>0</v>
      </c>
    </row>
    <row r="63" spans="1:13" x14ac:dyDescent="0.25">
      <c r="A63" s="10">
        <f t="shared" si="1"/>
        <v>48</v>
      </c>
      <c r="B63" s="11" t="s">
        <v>26</v>
      </c>
      <c r="C63" s="29" t="s">
        <v>103</v>
      </c>
      <c r="D63" s="12" t="s">
        <v>2</v>
      </c>
      <c r="E63" s="13"/>
      <c r="F63" s="13"/>
      <c r="G63" s="14">
        <f>VLOOKUP(B63,[2]Sheet1!$B$16:$G$66,6,0)</f>
        <v>0</v>
      </c>
      <c r="H63" s="14">
        <f>VLOOKUP(B63,[1]Brokers!$B$9:$AD$69,29,0)</f>
        <v>0</v>
      </c>
      <c r="I63" s="14">
        <f>VLOOKUP(B63,[2]Sheet1!$B$16:$I$66,8,0)</f>
        <v>0</v>
      </c>
      <c r="J63" s="34">
        <f>VLOOKUP(B63,[2]Sheet1!$B$16:$J$66,9,0)</f>
        <v>0</v>
      </c>
      <c r="K63" s="34">
        <f>VLOOKUP(B63,[2]Sheet1!$B$16:$K$66,10,0)</f>
        <v>0</v>
      </c>
      <c r="L63" s="30">
        <f>K63/$K$67</f>
        <v>0</v>
      </c>
    </row>
    <row r="64" spans="1:13" x14ac:dyDescent="0.25">
      <c r="A64" s="10">
        <f t="shared" si="1"/>
        <v>49</v>
      </c>
      <c r="B64" s="11" t="s">
        <v>62</v>
      </c>
      <c r="C64" s="29" t="s">
        <v>84</v>
      </c>
      <c r="D64" s="12" t="s">
        <v>2</v>
      </c>
      <c r="E64" s="13"/>
      <c r="F64" s="13"/>
      <c r="G64" s="14">
        <f>VLOOKUP(B64,[2]Sheet1!$B$16:$G$66,6,0)</f>
        <v>0</v>
      </c>
      <c r="H64" s="14">
        <f>VLOOKUP(B64,[1]Brokers!$B$9:$AD$69,29,0)</f>
        <v>0</v>
      </c>
      <c r="I64" s="14">
        <f>VLOOKUP(B64,[2]Sheet1!$B$16:$I$66,8,0)</f>
        <v>0</v>
      </c>
      <c r="J64" s="34">
        <f>VLOOKUP(B64,[2]Sheet1!$B$16:$J$66,9,0)</f>
        <v>0</v>
      </c>
      <c r="K64" s="34">
        <f>VLOOKUP(B64,[2]Sheet1!$B$16:$K$66,10,0)</f>
        <v>0</v>
      </c>
      <c r="L64" s="30">
        <f>K64/$K$67</f>
        <v>0</v>
      </c>
    </row>
    <row r="65" spans="1:13" x14ac:dyDescent="0.25">
      <c r="A65" s="10">
        <v>50</v>
      </c>
      <c r="B65" s="11" t="s">
        <v>43</v>
      </c>
      <c r="C65" s="29" t="s">
        <v>43</v>
      </c>
      <c r="D65" s="12" t="s">
        <v>2</v>
      </c>
      <c r="E65" s="13"/>
      <c r="F65" s="13"/>
      <c r="G65" s="14">
        <v>0</v>
      </c>
      <c r="H65" s="14">
        <f>VLOOKUP(B65,[1]Brokers!$B$9:$AD$69,29,0)</f>
        <v>0</v>
      </c>
      <c r="I65" s="14">
        <v>0</v>
      </c>
      <c r="J65" s="34">
        <v>0</v>
      </c>
      <c r="K65" s="34">
        <v>0</v>
      </c>
      <c r="L65" s="30">
        <f>K65/$K$67</f>
        <v>0</v>
      </c>
    </row>
    <row r="66" spans="1:13" x14ac:dyDescent="0.25">
      <c r="A66" s="10">
        <v>51</v>
      </c>
      <c r="B66" s="11" t="s">
        <v>114</v>
      </c>
      <c r="C66" s="29" t="s">
        <v>115</v>
      </c>
      <c r="D66" s="12" t="s">
        <v>2</v>
      </c>
      <c r="E66" s="13"/>
      <c r="F66" s="13"/>
      <c r="G66" s="14">
        <f>VLOOKUP(B66,[2]Sheet1!$B$16:$G$66,6,0)</f>
        <v>0</v>
      </c>
      <c r="H66" s="14"/>
      <c r="I66" s="14">
        <f>VLOOKUP(B66,[2]Sheet1!$B$16:$I$66,8,0)</f>
        <v>0</v>
      </c>
      <c r="J66" s="34">
        <f>VLOOKUP(B66,[2]Sheet1!$B$16:$J$66,9,0)</f>
        <v>0</v>
      </c>
      <c r="K66" s="34">
        <f>VLOOKUP(B66,[2]Sheet1!$B$16:$K$66,10,0)</f>
        <v>0</v>
      </c>
      <c r="L66" s="30">
        <v>0</v>
      </c>
    </row>
    <row r="67" spans="1:13" ht="16.5" customHeight="1" thickBot="1" x14ac:dyDescent="0.3">
      <c r="A67" s="42" t="s">
        <v>51</v>
      </c>
      <c r="B67" s="43"/>
      <c r="C67" s="44"/>
      <c r="D67" s="26">
        <f>COUNTA(D16:D66)</f>
        <v>51</v>
      </c>
      <c r="E67" s="26">
        <f>COUNTA(E16:E66)</f>
        <v>16</v>
      </c>
      <c r="F67" s="26">
        <f>COUNTA(F16:F66)</f>
        <v>15</v>
      </c>
      <c r="G67" s="35">
        <v>24249972255.279999</v>
      </c>
      <c r="H67" s="31">
        <f>SUM(H16:H66)</f>
        <v>0</v>
      </c>
      <c r="I67" s="35">
        <v>13801331260</v>
      </c>
      <c r="J67" s="36">
        <v>38051303515.279999</v>
      </c>
      <c r="K67" s="31">
        <f>SUM(K16:K66)</f>
        <v>148286577560.84</v>
      </c>
      <c r="L67" s="32">
        <f>SUM(L16:L66)</f>
        <v>0.99999999999999989</v>
      </c>
      <c r="M67" s="17"/>
    </row>
    <row r="68" spans="1:13" x14ac:dyDescent="0.25">
      <c r="J68" s="19" t="s">
        <v>108</v>
      </c>
      <c r="L68" s="18"/>
      <c r="M68" s="17"/>
    </row>
    <row r="69" spans="1:13" ht="27.6" customHeight="1" x14ac:dyDescent="0.25">
      <c r="B69" s="41" t="s">
        <v>52</v>
      </c>
      <c r="C69" s="41"/>
      <c r="D69" s="24"/>
      <c r="E69" s="24"/>
      <c r="F69" s="24"/>
      <c r="H69" s="20"/>
      <c r="J69" s="18"/>
      <c r="K69" s="1" t="s">
        <v>108</v>
      </c>
      <c r="M69" s="17"/>
    </row>
    <row r="70" spans="1:13" ht="27.6" customHeight="1" x14ac:dyDescent="0.25">
      <c r="C70" s="25"/>
      <c r="D70" s="25"/>
      <c r="E70" s="25"/>
      <c r="F70" s="25"/>
      <c r="G70" s="2" t="s">
        <v>108</v>
      </c>
      <c r="H70" s="20">
        <f>SUM(H16:H66)</f>
        <v>0</v>
      </c>
      <c r="I70" s="18" t="s">
        <v>108</v>
      </c>
      <c r="J70" s="18" t="s">
        <v>108</v>
      </c>
      <c r="K70" s="18" t="s">
        <v>108</v>
      </c>
      <c r="L70" s="18">
        <f>SUM(J70:K70)</f>
        <v>0</v>
      </c>
      <c r="M70" s="17"/>
    </row>
    <row r="71" spans="1:13" x14ac:dyDescent="0.25">
      <c r="M71" s="17"/>
    </row>
    <row r="72" spans="1:13" x14ac:dyDescent="0.25">
      <c r="M72" s="17"/>
    </row>
  </sheetData>
  <autoFilter ref="E15:F67"/>
  <sortState ref="B16:L66">
    <sortCondition descending="1" ref="L16:L66"/>
  </sortState>
  <mergeCells count="14">
    <mergeCell ref="K11:L11"/>
    <mergeCell ref="J14:J15"/>
    <mergeCell ref="K14:K15"/>
    <mergeCell ref="D9:I9"/>
    <mergeCell ref="B69:C69"/>
    <mergeCell ref="A67:C67"/>
    <mergeCell ref="L14:L15"/>
    <mergeCell ref="A12:A15"/>
    <mergeCell ref="B12:B15"/>
    <mergeCell ref="C12:C15"/>
    <mergeCell ref="D12:F14"/>
    <mergeCell ref="G12:J13"/>
    <mergeCell ref="G14:I14"/>
    <mergeCell ref="K12:L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2023-03-13T07:05:40Z</cp:lastPrinted>
  <dcterms:created xsi:type="dcterms:W3CDTF">2017-06-09T07:51:20Z</dcterms:created>
  <dcterms:modified xsi:type="dcterms:W3CDTF">2023-04-10T04:27:48Z</dcterms:modified>
</cp:coreProperties>
</file>