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Sheet1!$E$15:$F$70</definedName>
    <definedName name="_xlnm.Print_Area" localSheetId="0">Sheet1!$A$1:$O$73</definedName>
  </definedNames>
  <calcPr calcId="152511"/>
</workbook>
</file>

<file path=xl/calcChain.xml><?xml version="1.0" encoding="utf-8"?>
<calcChain xmlns="http://schemas.openxmlformats.org/spreadsheetml/2006/main">
  <c r="M44" i="1" l="1"/>
  <c r="M52" i="1"/>
  <c r="M50" i="1"/>
  <c r="M51" i="1"/>
  <c r="M58" i="1"/>
  <c r="M64" i="1"/>
  <c r="M68" i="1"/>
  <c r="L22" i="1"/>
  <c r="L16" i="1"/>
  <c r="L21" i="1"/>
  <c r="L20" i="1"/>
  <c r="L18" i="1"/>
  <c r="L70" i="1" s="1"/>
  <c r="L35" i="1"/>
  <c r="L19" i="1"/>
  <c r="L23" i="1"/>
  <c r="L24" i="1"/>
  <c r="L27" i="1"/>
  <c r="L26" i="1"/>
  <c r="L29" i="1"/>
  <c r="L30" i="1"/>
  <c r="L28" i="1"/>
  <c r="L31" i="1"/>
  <c r="L37" i="1"/>
  <c r="L34" i="1"/>
  <c r="L38" i="1"/>
  <c r="L32" i="1"/>
  <c r="L33" i="1"/>
  <c r="L36" i="1"/>
  <c r="L41" i="1"/>
  <c r="L39" i="1"/>
  <c r="L40" i="1"/>
  <c r="L42" i="1"/>
  <c r="L43" i="1"/>
  <c r="L25" i="1"/>
  <c r="L44" i="1"/>
  <c r="L45" i="1"/>
  <c r="L46" i="1"/>
  <c r="L47" i="1"/>
  <c r="L52" i="1"/>
  <c r="L49" i="1"/>
  <c r="L48" i="1"/>
  <c r="L54" i="1"/>
  <c r="L50" i="1"/>
  <c r="L53" i="1"/>
  <c r="L56" i="1"/>
  <c r="L55" i="1"/>
  <c r="L51" i="1"/>
  <c r="L57" i="1"/>
  <c r="L59" i="1"/>
  <c r="L60" i="1"/>
  <c r="L58" i="1"/>
  <c r="L61" i="1"/>
  <c r="L62" i="1"/>
  <c r="L63" i="1"/>
  <c r="L64" i="1"/>
  <c r="L65" i="1"/>
  <c r="L66" i="1"/>
  <c r="L67" i="1"/>
  <c r="L68" i="1"/>
  <c r="L69" i="1"/>
  <c r="L17" i="1"/>
  <c r="J25" i="1"/>
  <c r="J44" i="1"/>
  <c r="J45" i="1"/>
  <c r="M45" i="1" s="1"/>
  <c r="J46" i="1"/>
  <c r="J47" i="1"/>
  <c r="J52" i="1"/>
  <c r="J49" i="1"/>
  <c r="M49" i="1" s="1"/>
  <c r="J48" i="1"/>
  <c r="J54" i="1"/>
  <c r="J50" i="1"/>
  <c r="J53" i="1"/>
  <c r="M53" i="1" s="1"/>
  <c r="J56" i="1"/>
  <c r="J55" i="1"/>
  <c r="J51" i="1"/>
  <c r="J57" i="1"/>
  <c r="M57" i="1" s="1"/>
  <c r="J59" i="1"/>
  <c r="J60" i="1"/>
  <c r="J58" i="1"/>
  <c r="J61" i="1"/>
  <c r="M61" i="1" s="1"/>
  <c r="J62" i="1"/>
  <c r="J63" i="1"/>
  <c r="J64" i="1"/>
  <c r="J65" i="1"/>
  <c r="M65" i="1" s="1"/>
  <c r="J66" i="1"/>
  <c r="J67" i="1"/>
  <c r="J68" i="1"/>
  <c r="J69" i="1"/>
  <c r="M69" i="1" s="1"/>
  <c r="J22" i="1"/>
  <c r="M22" i="1" s="1"/>
  <c r="J16" i="1"/>
  <c r="M16" i="1" s="1"/>
  <c r="J21" i="1"/>
  <c r="M21" i="1" s="1"/>
  <c r="J20" i="1"/>
  <c r="M20" i="1" s="1"/>
  <c r="J18" i="1"/>
  <c r="M18" i="1" s="1"/>
  <c r="J35" i="1"/>
  <c r="M35" i="1" s="1"/>
  <c r="J19" i="1"/>
  <c r="M19" i="1" s="1"/>
  <c r="J23" i="1"/>
  <c r="M23" i="1" s="1"/>
  <c r="J24" i="1"/>
  <c r="M24" i="1" s="1"/>
  <c r="J27" i="1"/>
  <c r="M27" i="1" s="1"/>
  <c r="J26" i="1"/>
  <c r="M26" i="1" s="1"/>
  <c r="J29" i="1"/>
  <c r="M29" i="1" s="1"/>
  <c r="J30" i="1"/>
  <c r="M30" i="1" s="1"/>
  <c r="J28" i="1"/>
  <c r="M28" i="1" s="1"/>
  <c r="J31" i="1"/>
  <c r="M31" i="1" s="1"/>
  <c r="J37" i="1"/>
  <c r="M37" i="1" s="1"/>
  <c r="J34" i="1"/>
  <c r="M34" i="1" s="1"/>
  <c r="J38" i="1"/>
  <c r="M38" i="1" s="1"/>
  <c r="J32" i="1"/>
  <c r="M32" i="1" s="1"/>
  <c r="J33" i="1"/>
  <c r="M33" i="1" s="1"/>
  <c r="J36" i="1"/>
  <c r="M36" i="1" s="1"/>
  <c r="J41" i="1"/>
  <c r="M41" i="1" s="1"/>
  <c r="J39" i="1"/>
  <c r="M39" i="1" s="1"/>
  <c r="J40" i="1"/>
  <c r="M40" i="1" s="1"/>
  <c r="J42" i="1"/>
  <c r="M42" i="1" s="1"/>
  <c r="J43" i="1"/>
  <c r="M43" i="1" s="1"/>
  <c r="J17" i="1"/>
  <c r="M17" i="1" s="1"/>
  <c r="H25" i="1"/>
  <c r="H44" i="1"/>
  <c r="H45" i="1"/>
  <c r="H46" i="1"/>
  <c r="H47" i="1"/>
  <c r="H52" i="1"/>
  <c r="H49" i="1"/>
  <c r="H48" i="1"/>
  <c r="H54" i="1"/>
  <c r="H50" i="1"/>
  <c r="H53" i="1"/>
  <c r="H56" i="1"/>
  <c r="H55" i="1"/>
  <c r="H51" i="1"/>
  <c r="H57" i="1"/>
  <c r="H59" i="1"/>
  <c r="H60" i="1"/>
  <c r="H58" i="1"/>
  <c r="H61" i="1"/>
  <c r="H62" i="1"/>
  <c r="H63" i="1"/>
  <c r="H64" i="1"/>
  <c r="H65" i="1"/>
  <c r="H66" i="1"/>
  <c r="H67" i="1"/>
  <c r="H68" i="1"/>
  <c r="H69" i="1"/>
  <c r="H36" i="1"/>
  <c r="H41" i="1"/>
  <c r="H39" i="1"/>
  <c r="H40" i="1"/>
  <c r="H42" i="1"/>
  <c r="H43" i="1"/>
  <c r="I44" i="1"/>
  <c r="I45" i="1"/>
  <c r="I46" i="1"/>
  <c r="M46" i="1" s="1"/>
  <c r="I47" i="1"/>
  <c r="M47" i="1" s="1"/>
  <c r="I52" i="1"/>
  <c r="I49" i="1"/>
  <c r="I48" i="1"/>
  <c r="M48" i="1" s="1"/>
  <c r="I54" i="1"/>
  <c r="M54" i="1" s="1"/>
  <c r="I50" i="1"/>
  <c r="I53" i="1"/>
  <c r="I56" i="1"/>
  <c r="M56" i="1" s="1"/>
  <c r="I55" i="1"/>
  <c r="M55" i="1" s="1"/>
  <c r="I51" i="1"/>
  <c r="I57" i="1"/>
  <c r="I59" i="1"/>
  <c r="M59" i="1" s="1"/>
  <c r="I60" i="1"/>
  <c r="M60" i="1" s="1"/>
  <c r="I58" i="1"/>
  <c r="I61" i="1"/>
  <c r="I62" i="1"/>
  <c r="M62" i="1" s="1"/>
  <c r="I63" i="1"/>
  <c r="M63" i="1" s="1"/>
  <c r="I64" i="1"/>
  <c r="I65" i="1"/>
  <c r="I66" i="1"/>
  <c r="M66" i="1" s="1"/>
  <c r="I67" i="1"/>
  <c r="M67" i="1" s="1"/>
  <c r="I68" i="1"/>
  <c r="I69" i="1"/>
  <c r="I25" i="1"/>
  <c r="M25" i="1" s="1"/>
  <c r="I22" i="1"/>
  <c r="I16" i="1"/>
  <c r="I21" i="1"/>
  <c r="I20" i="1"/>
  <c r="I18" i="1"/>
  <c r="I35" i="1"/>
  <c r="I19" i="1"/>
  <c r="I23" i="1"/>
  <c r="I24" i="1"/>
  <c r="I27" i="1"/>
  <c r="I26" i="1"/>
  <c r="I29" i="1"/>
  <c r="I30" i="1"/>
  <c r="I28" i="1"/>
  <c r="I31" i="1"/>
  <c r="I37" i="1"/>
  <c r="I34" i="1"/>
  <c r="I38" i="1"/>
  <c r="I32" i="1"/>
  <c r="I33" i="1"/>
  <c r="I36" i="1"/>
  <c r="I41" i="1"/>
  <c r="I39" i="1"/>
  <c r="I40" i="1"/>
  <c r="I42" i="1"/>
  <c r="I43" i="1"/>
  <c r="I17" i="1"/>
  <c r="H22" i="1"/>
  <c r="H16" i="1"/>
  <c r="H21" i="1"/>
  <c r="H20" i="1"/>
  <c r="H18" i="1"/>
  <c r="H35" i="1"/>
  <c r="H19" i="1"/>
  <c r="H23" i="1"/>
  <c r="H24" i="1"/>
  <c r="H27" i="1"/>
  <c r="H26" i="1"/>
  <c r="H29" i="1"/>
  <c r="H30" i="1"/>
  <c r="H28" i="1"/>
  <c r="H31" i="1"/>
  <c r="H37" i="1"/>
  <c r="H34" i="1"/>
  <c r="H38" i="1"/>
  <c r="H32" i="1"/>
  <c r="H33" i="1"/>
  <c r="H17" i="1"/>
  <c r="G22" i="1"/>
  <c r="G16" i="1"/>
  <c r="G21" i="1"/>
  <c r="G20" i="1"/>
  <c r="G18" i="1"/>
  <c r="G35" i="1"/>
  <c r="G19" i="1"/>
  <c r="G23" i="1"/>
  <c r="G24" i="1"/>
  <c r="G27" i="1"/>
  <c r="G26" i="1"/>
  <c r="G29" i="1"/>
  <c r="G30" i="1"/>
  <c r="G28" i="1"/>
  <c r="G31" i="1"/>
  <c r="G37" i="1"/>
  <c r="G34" i="1"/>
  <c r="G38" i="1"/>
  <c r="G32" i="1"/>
  <c r="G33" i="1"/>
  <c r="G36" i="1"/>
  <c r="G41" i="1"/>
  <c r="G39" i="1"/>
  <c r="G40" i="1"/>
  <c r="G42" i="1"/>
  <c r="G43" i="1"/>
  <c r="G25" i="1"/>
  <c r="G44" i="1"/>
  <c r="G45" i="1"/>
  <c r="G46" i="1"/>
  <c r="G47" i="1"/>
  <c r="G52" i="1"/>
  <c r="G49" i="1"/>
  <c r="G48" i="1"/>
  <c r="G54" i="1"/>
  <c r="G50" i="1"/>
  <c r="G53" i="1"/>
  <c r="G56" i="1"/>
  <c r="G55" i="1"/>
  <c r="G51" i="1"/>
  <c r="G57" i="1"/>
  <c r="G59" i="1"/>
  <c r="G60" i="1"/>
  <c r="G58" i="1"/>
  <c r="G61" i="1"/>
  <c r="G62" i="1"/>
  <c r="G63" i="1"/>
  <c r="G64" i="1"/>
  <c r="G65" i="1"/>
  <c r="G66" i="1"/>
  <c r="G67" i="1"/>
  <c r="G68" i="1"/>
  <c r="G69" i="1"/>
  <c r="G17" i="1"/>
  <c r="K70" i="1" l="1"/>
  <c r="F70" i="1"/>
  <c r="E70" i="1"/>
  <c r="D70" i="1"/>
  <c r="J70" i="1"/>
  <c r="H70" i="1" l="1"/>
  <c r="G70" i="1"/>
  <c r="I70" i="1"/>
  <c r="M7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N25" i="1" l="1"/>
  <c r="N69" i="1" l="1"/>
  <c r="N48" i="1" l="1"/>
  <c r="N66" i="1" l="1"/>
  <c r="N39" i="1"/>
  <c r="N35" i="1"/>
  <c r="N54" i="1"/>
  <c r="N20" i="1"/>
  <c r="N31" i="1"/>
  <c r="N64" i="1"/>
  <c r="N42" i="1"/>
  <c r="N61" i="1"/>
  <c r="N47" i="1"/>
  <c r="N56" i="1"/>
  <c r="N62" i="1"/>
  <c r="N67" i="1"/>
  <c r="N18" i="1"/>
  <c r="N49" i="1"/>
  <c r="N27" i="1"/>
  <c r="N28" i="1"/>
  <c r="N50" i="1"/>
  <c r="N63" i="1"/>
  <c r="N41" i="1"/>
  <c r="N58" i="1"/>
  <c r="N17" i="1"/>
  <c r="N36" i="1"/>
  <c r="N52" i="1"/>
  <c r="N46" i="1"/>
  <c r="N57" i="1"/>
  <c r="N16" i="1"/>
  <c r="N38" i="1"/>
  <c r="N45" i="1"/>
  <c r="N40" i="1"/>
  <c r="N55" i="1"/>
  <c r="N23" i="1"/>
  <c r="N33" i="1"/>
  <c r="N26" i="1"/>
  <c r="N65" i="1"/>
  <c r="N30" i="1"/>
  <c r="N22" i="1"/>
  <c r="N68" i="1"/>
  <c r="N60" i="1"/>
  <c r="N29" i="1"/>
  <c r="N44" i="1"/>
  <c r="N43" i="1"/>
  <c r="N32" i="1"/>
  <c r="N51" i="1"/>
  <c r="N19" i="1"/>
  <c r="N37" i="1"/>
  <c r="N53" i="1"/>
  <c r="N21" i="1"/>
  <c r="N34" i="1"/>
  <c r="N59" i="1"/>
  <c r="N24" i="1" l="1"/>
  <c r="N70" i="1" l="1"/>
  <c r="O25" i="1" l="1"/>
  <c r="O69" i="1"/>
  <c r="O48" i="1"/>
  <c r="O34" i="1"/>
  <c r="O44" i="1"/>
  <c r="O33" i="1"/>
  <c r="O16" i="1"/>
  <c r="O63" i="1"/>
  <c r="O56" i="1"/>
  <c r="O35" i="1"/>
  <c r="O37" i="1"/>
  <c r="O68" i="1"/>
  <c r="O40" i="1"/>
  <c r="O17" i="1"/>
  <c r="O18" i="1"/>
  <c r="O31" i="1"/>
  <c r="O53" i="1"/>
  <c r="O60" i="1"/>
  <c r="O55" i="1"/>
  <c r="O46" i="1"/>
  <c r="O28" i="1"/>
  <c r="O61" i="1"/>
  <c r="O66" i="1"/>
  <c r="O51" i="1"/>
  <c r="O30" i="1"/>
  <c r="O38" i="1"/>
  <c r="O41" i="1"/>
  <c r="O62" i="1"/>
  <c r="O54" i="1"/>
  <c r="O19" i="1"/>
  <c r="O22" i="1"/>
  <c r="O45" i="1"/>
  <c r="O36" i="1"/>
  <c r="O49" i="1"/>
  <c r="O64" i="1"/>
  <c r="O59" i="1"/>
  <c r="O43" i="1"/>
  <c r="O26" i="1"/>
  <c r="O57" i="1"/>
  <c r="O50" i="1"/>
  <c r="O47" i="1"/>
  <c r="O39" i="1"/>
  <c r="O32" i="1"/>
  <c r="O65" i="1"/>
  <c r="O58" i="1"/>
  <c r="O67" i="1"/>
  <c r="O20" i="1"/>
  <c r="O21" i="1"/>
  <c r="O29" i="1"/>
  <c r="O23" i="1"/>
  <c r="O52" i="1"/>
  <c r="O27" i="1"/>
  <c r="O42" i="1"/>
  <c r="O24" i="1"/>
  <c r="O70" i="1" l="1"/>
</calcChain>
</file>

<file path=xl/sharedStrings.xml><?xml version="1.0" encoding="utf-8"?>
<sst xmlns="http://schemas.openxmlformats.org/spreadsheetml/2006/main" count="217" uniqueCount="124">
  <si>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</si>
  <si>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</si>
  <si>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</si>
  <si>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</si>
  <si>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</si>
  <si>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</si>
  <si>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</si>
  <si>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</si>
  <si>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</si>
  <si>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</si>
  <si>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</si>
  <si>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</si>
  <si>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</si>
  <si>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</si>
  <si>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</si>
  <si>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</si>
  <si>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</si>
  <si>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</si>
  <si>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</si>
  <si>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</si>
  <si>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</si>
  <si>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</si>
  <si>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</si>
  <si>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</si>
  <si>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</si>
  <si>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</si>
  <si>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</si>
  <si>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</si>
  <si>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</si>
  <si>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</si>
  <si>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</si>
  <si>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</si>
  <si>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</si>
  <si>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</si>
  <si>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</si>
  <si>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</si>
  <si>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</si>
  <si>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</si>
  <si>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</si>
  <si>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</si>
  <si>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</si>
  <si>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</si>
  <si>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</si>
  <si>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</si>
  <si>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</si>
  <si>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</si>
  <si>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</si>
  <si>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</si>
  <si>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</si>
  <si>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</si>
  <si>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</si>
  <si>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</si>
  <si>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</si>
  <si>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</si>
  <si>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</si>
  <si>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</si>
  <si>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</si>
  <si>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</si>
  <si>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</si>
  <si>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</si>
  <si>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</si>
  <si>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</si>
  <si>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</si>
  <si>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</si>
  <si>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</si>
  <si>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</si>
  <si>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</si>
  <si>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</si>
  <si>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</si>
  <si>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</si>
  <si>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</si>
  <si>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</si>
  <si>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</si>
  <si>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Trading value in 2020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</si>
  <si>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</si>
  <si>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</si>
  <si>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</si>
  <si>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</si>
  <si>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</si>
  <si>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</si>
  <si>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</si>
  <si>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</si>
  <si>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</si>
  <si>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</si>
  <si>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</si>
  <si>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</si>
  <si>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</si>
  <si>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</si>
  <si>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</si>
  <si>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</si>
  <si>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</si>
  <si>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</si>
  <si>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</si>
  <si>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</si>
  <si>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</si>
  <si>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</si>
  <si>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</si>
  <si>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</si>
  <si>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</si>
  <si>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</si>
  <si>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</si>
  <si>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</si>
  <si>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</si>
  <si>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</si>
  <si>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</si>
  <si>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</si>
  <si>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</si>
  <si>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</si>
  <si>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</si>
  <si>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</si>
  <si>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</si>
  <si>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</si>
  <si>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</si>
  <si>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</si>
  <si>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</si>
  <si>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</si>
  <si>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</si>
  <si>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</si>
  <si>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</si>
  <si>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</si>
  <si>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CAPITAL MARKET CORPORATION</t>
  </si>
  <si>
    <t>ACE AND T CAPITAL</t>
  </si>
  <si>
    <t>Trading value of June</t>
  </si>
  <si>
    <t>As of June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</si>
</sst>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730357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20/Mnth20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6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45</v>
          </cell>
          <cell r="G11">
            <v>27345</v>
          </cell>
          <cell r="H11">
            <v>27345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61519</v>
          </cell>
          <cell r="E12">
            <v>13278287.279999999</v>
          </cell>
          <cell r="F12">
            <v>69432</v>
          </cell>
          <cell r="G12">
            <v>6234750.8099999996</v>
          </cell>
          <cell r="H12">
            <v>19513038.09</v>
          </cell>
          <cell r="I12">
            <v>20875</v>
          </cell>
          <cell r="J12">
            <v>2358875</v>
          </cell>
          <cell r="K12">
            <v>0</v>
          </cell>
          <cell r="L12">
            <v>0</v>
          </cell>
          <cell r="M12">
            <v>2358875</v>
          </cell>
          <cell r="N12">
            <v>15913</v>
          </cell>
          <cell r="O12">
            <v>1591300000</v>
          </cell>
          <cell r="P12">
            <v>50000</v>
          </cell>
          <cell r="Q12">
            <v>5000000000</v>
          </cell>
          <cell r="R12">
            <v>6591300000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1924229</v>
          </cell>
          <cell r="E15">
            <v>1231050405.6900001</v>
          </cell>
          <cell r="F15">
            <v>1725639</v>
          </cell>
          <cell r="G15">
            <v>1159158636.7</v>
          </cell>
          <cell r="H15">
            <v>2390209042.3900003</v>
          </cell>
          <cell r="I15">
            <v>43443874</v>
          </cell>
          <cell r="J15">
            <v>4909157762</v>
          </cell>
          <cell r="K15">
            <v>47063944</v>
          </cell>
          <cell r="L15">
            <v>5318225672</v>
          </cell>
          <cell r="M15">
            <v>10227383434</v>
          </cell>
          <cell r="N15">
            <v>1712</v>
          </cell>
          <cell r="O15">
            <v>171200000</v>
          </cell>
          <cell r="P15">
            <v>0</v>
          </cell>
          <cell r="Q15">
            <v>0</v>
          </cell>
          <cell r="R15">
            <v>171200000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12134</v>
          </cell>
          <cell r="E17">
            <v>8104127</v>
          </cell>
          <cell r="F17">
            <v>5360</v>
          </cell>
          <cell r="G17">
            <v>13184540</v>
          </cell>
          <cell r="H17">
            <v>21288667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10964</v>
          </cell>
          <cell r="G19">
            <v>5819265</v>
          </cell>
          <cell r="H19">
            <v>5819265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3202740</v>
          </cell>
          <cell r="E20">
            <v>139279358.34</v>
          </cell>
          <cell r="F20">
            <v>2017775</v>
          </cell>
          <cell r="G20">
            <v>82157484.799999997</v>
          </cell>
          <cell r="H20">
            <v>221436843.13999999</v>
          </cell>
          <cell r="I20">
            <v>21840</v>
          </cell>
          <cell r="J20">
            <v>2467920</v>
          </cell>
          <cell r="K20">
            <v>0</v>
          </cell>
          <cell r="L20">
            <v>0</v>
          </cell>
          <cell r="M20">
            <v>2467920</v>
          </cell>
          <cell r="N20">
            <v>64</v>
          </cell>
          <cell r="O20">
            <v>6400000</v>
          </cell>
          <cell r="P20">
            <v>0</v>
          </cell>
          <cell r="Q20">
            <v>0</v>
          </cell>
          <cell r="R20">
            <v>6400000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3576735</v>
          </cell>
          <cell r="E21">
            <v>113155389.39</v>
          </cell>
          <cell r="F21">
            <v>1364958</v>
          </cell>
          <cell r="G21">
            <v>49306465.670000002</v>
          </cell>
          <cell r="H21">
            <v>162461855.06</v>
          </cell>
          <cell r="I21">
            <v>10667</v>
          </cell>
          <cell r="J21">
            <v>1205371</v>
          </cell>
          <cell r="K21">
            <v>0</v>
          </cell>
          <cell r="L21">
            <v>0</v>
          </cell>
          <cell r="M21">
            <v>1205371</v>
          </cell>
          <cell r="N21">
            <v>24821</v>
          </cell>
          <cell r="O21">
            <v>2482100000</v>
          </cell>
          <cell r="P21">
            <v>0</v>
          </cell>
          <cell r="Q21">
            <v>0</v>
          </cell>
          <cell r="R21">
            <v>2482100000</v>
          </cell>
          <cell r="S21">
            <v>3</v>
          </cell>
          <cell r="T21">
            <v>297000</v>
          </cell>
          <cell r="U21">
            <v>1</v>
          </cell>
          <cell r="V21">
            <v>99980</v>
          </cell>
          <cell r="W21">
            <v>396980</v>
          </cell>
          <cell r="X21">
            <v>0</v>
          </cell>
          <cell r="Y21">
            <v>0</v>
          </cell>
          <cell r="Z21">
            <v>5825</v>
          </cell>
          <cell r="AA21">
            <v>586862610</v>
          </cell>
          <cell r="AB21">
            <v>5825</v>
          </cell>
          <cell r="AC21">
            <v>586862610</v>
          </cell>
          <cell r="AD21">
            <v>1173725220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26065</v>
          </cell>
          <cell r="E23">
            <v>6349438.7999999998</v>
          </cell>
          <cell r="F23">
            <v>12334</v>
          </cell>
          <cell r="G23">
            <v>2581340</v>
          </cell>
          <cell r="H23">
            <v>8930778.8000000007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3392</v>
          </cell>
          <cell r="G25">
            <v>662650</v>
          </cell>
          <cell r="H25">
            <v>662650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8653</v>
          </cell>
          <cell r="E26">
            <v>4578667.3</v>
          </cell>
          <cell r="F26">
            <v>1053</v>
          </cell>
          <cell r="G26">
            <v>122916</v>
          </cell>
          <cell r="H26">
            <v>4701583.3</v>
          </cell>
          <cell r="I26">
            <v>9901</v>
          </cell>
          <cell r="J26">
            <v>1118813</v>
          </cell>
          <cell r="K26">
            <v>0</v>
          </cell>
          <cell r="L26">
            <v>0</v>
          </cell>
          <cell r="M26">
            <v>1118813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5952</v>
          </cell>
          <cell r="E27">
            <v>13677549.9</v>
          </cell>
          <cell r="F27">
            <v>241</v>
          </cell>
          <cell r="G27">
            <v>2452100</v>
          </cell>
          <cell r="H27">
            <v>16129649.9</v>
          </cell>
          <cell r="I27">
            <v>24159</v>
          </cell>
          <cell r="J27">
            <v>2729967</v>
          </cell>
          <cell r="K27">
            <v>0</v>
          </cell>
          <cell r="L27">
            <v>0</v>
          </cell>
          <cell r="M27">
            <v>2729967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500</v>
          </cell>
          <cell r="E28">
            <v>94000</v>
          </cell>
          <cell r="F28">
            <v>0</v>
          </cell>
          <cell r="G28">
            <v>0</v>
          </cell>
          <cell r="H28">
            <v>94000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4875</v>
          </cell>
          <cell r="E30">
            <v>1220100</v>
          </cell>
          <cell r="F30">
            <v>100</v>
          </cell>
          <cell r="G30">
            <v>14900</v>
          </cell>
          <cell r="H30">
            <v>1235000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229215</v>
          </cell>
          <cell r="E31">
            <v>17104191.219999999</v>
          </cell>
          <cell r="F31">
            <v>133784</v>
          </cell>
          <cell r="G31">
            <v>59683947.840000004</v>
          </cell>
          <cell r="H31">
            <v>76788139.060000002</v>
          </cell>
          <cell r="I31">
            <v>1726170</v>
          </cell>
          <cell r="J31">
            <v>195057210</v>
          </cell>
          <cell r="K31">
            <v>0</v>
          </cell>
          <cell r="L31">
            <v>0</v>
          </cell>
          <cell r="M31">
            <v>195057210</v>
          </cell>
          <cell r="N31">
            <v>364</v>
          </cell>
          <cell r="O31">
            <v>36400000</v>
          </cell>
          <cell r="P31">
            <v>0</v>
          </cell>
          <cell r="Q31">
            <v>0</v>
          </cell>
          <cell r="R31">
            <v>36400000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0</v>
          </cell>
          <cell r="E32">
            <v>0</v>
          </cell>
          <cell r="F32">
            <v>1834</v>
          </cell>
          <cell r="G32">
            <v>11325700</v>
          </cell>
          <cell r="H32">
            <v>11325700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67167</v>
          </cell>
          <cell r="E33">
            <v>11729538.92</v>
          </cell>
          <cell r="F33">
            <v>53624</v>
          </cell>
          <cell r="G33">
            <v>5810484</v>
          </cell>
          <cell r="H33">
            <v>17540022.920000002</v>
          </cell>
          <cell r="I33">
            <v>11857</v>
          </cell>
          <cell r="J33">
            <v>1339841</v>
          </cell>
          <cell r="K33">
            <v>0</v>
          </cell>
          <cell r="L33">
            <v>0</v>
          </cell>
          <cell r="M33">
            <v>1339841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45408</v>
          </cell>
          <cell r="E34">
            <v>5275179.29</v>
          </cell>
          <cell r="F34">
            <v>403093</v>
          </cell>
          <cell r="G34">
            <v>52010621.399999999</v>
          </cell>
          <cell r="H34">
            <v>57285800.689999998</v>
          </cell>
          <cell r="I34">
            <v>247175</v>
          </cell>
          <cell r="J34">
            <v>27930775</v>
          </cell>
          <cell r="K34">
            <v>0</v>
          </cell>
          <cell r="L34">
            <v>0</v>
          </cell>
          <cell r="M34">
            <v>27930775</v>
          </cell>
          <cell r="N34">
            <v>157</v>
          </cell>
          <cell r="O34">
            <v>15700000</v>
          </cell>
          <cell r="P34">
            <v>0</v>
          </cell>
          <cell r="Q34">
            <v>0</v>
          </cell>
          <cell r="R34">
            <v>15700000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5000</v>
          </cell>
          <cell r="J35">
            <v>565000</v>
          </cell>
          <cell r="K35">
            <v>0</v>
          </cell>
          <cell r="L35">
            <v>0</v>
          </cell>
          <cell r="M35">
            <v>565000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19774</v>
          </cell>
          <cell r="E36">
            <v>2785126.3</v>
          </cell>
          <cell r="F36">
            <v>9070</v>
          </cell>
          <cell r="G36">
            <v>1023400</v>
          </cell>
          <cell r="H36">
            <v>3808526.3</v>
          </cell>
          <cell r="I36">
            <v>10000</v>
          </cell>
          <cell r="J36">
            <v>1130000</v>
          </cell>
          <cell r="K36">
            <v>0</v>
          </cell>
          <cell r="L36">
            <v>0</v>
          </cell>
          <cell r="M36">
            <v>1130000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12338</v>
          </cell>
          <cell r="E37">
            <v>30568367</v>
          </cell>
          <cell r="F37">
            <v>0</v>
          </cell>
          <cell r="G37">
            <v>0</v>
          </cell>
          <cell r="H37">
            <v>30568367</v>
          </cell>
          <cell r="I37">
            <v>44</v>
          </cell>
          <cell r="J37">
            <v>4972</v>
          </cell>
          <cell r="K37">
            <v>0</v>
          </cell>
          <cell r="L37">
            <v>0</v>
          </cell>
          <cell r="M37">
            <v>4972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3272</v>
          </cell>
          <cell r="E38">
            <v>16933225</v>
          </cell>
          <cell r="F38">
            <v>0</v>
          </cell>
          <cell r="G38">
            <v>0</v>
          </cell>
          <cell r="H38">
            <v>16933225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1641</v>
          </cell>
          <cell r="E39">
            <v>399918.4</v>
          </cell>
          <cell r="F39">
            <v>15000</v>
          </cell>
          <cell r="G39">
            <v>8130000</v>
          </cell>
          <cell r="H39">
            <v>8529918.4000000004</v>
          </cell>
          <cell r="I39">
            <v>1085</v>
          </cell>
          <cell r="J39">
            <v>122605</v>
          </cell>
          <cell r="K39">
            <v>0</v>
          </cell>
          <cell r="L39">
            <v>0</v>
          </cell>
          <cell r="M39">
            <v>122605</v>
          </cell>
          <cell r="N39">
            <v>20</v>
          </cell>
          <cell r="O39">
            <v>2000000</v>
          </cell>
          <cell r="P39">
            <v>0</v>
          </cell>
          <cell r="Q39">
            <v>0</v>
          </cell>
          <cell r="R39">
            <v>2000000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2895</v>
          </cell>
          <cell r="G40">
            <v>1737790</v>
          </cell>
          <cell r="H40">
            <v>1737790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416911</v>
          </cell>
          <cell r="E42">
            <v>83750048.549999997</v>
          </cell>
          <cell r="F42">
            <v>545291</v>
          </cell>
          <cell r="G42">
            <v>89247093.040000007</v>
          </cell>
          <cell r="H42">
            <v>172997141.59</v>
          </cell>
          <cell r="I42">
            <v>584744</v>
          </cell>
          <cell r="J42">
            <v>66076072</v>
          </cell>
          <cell r="K42">
            <v>0</v>
          </cell>
          <cell r="L42">
            <v>0</v>
          </cell>
          <cell r="M42">
            <v>66076072</v>
          </cell>
          <cell r="N42">
            <v>320</v>
          </cell>
          <cell r="O42">
            <v>32000000</v>
          </cell>
          <cell r="P42">
            <v>0</v>
          </cell>
          <cell r="Q42">
            <v>0</v>
          </cell>
          <cell r="R42">
            <v>32000000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0</v>
          </cell>
          <cell r="E45">
            <v>0</v>
          </cell>
          <cell r="F45">
            <v>299</v>
          </cell>
          <cell r="G45">
            <v>269100</v>
          </cell>
          <cell r="H45">
            <v>269100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100000</v>
          </cell>
          <cell r="P45">
            <v>0</v>
          </cell>
          <cell r="Q45">
            <v>0</v>
          </cell>
          <cell r="R45">
            <v>100000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116703</v>
          </cell>
          <cell r="E46">
            <v>12591309.35</v>
          </cell>
          <cell r="F46">
            <v>84569</v>
          </cell>
          <cell r="G46">
            <v>16179720.699999999</v>
          </cell>
          <cell r="H46">
            <v>28771030.049999997</v>
          </cell>
          <cell r="I46">
            <v>42745</v>
          </cell>
          <cell r="J46">
            <v>4830185</v>
          </cell>
          <cell r="K46">
            <v>0</v>
          </cell>
          <cell r="L46">
            <v>0</v>
          </cell>
          <cell r="M46">
            <v>4830185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16231</v>
          </cell>
          <cell r="E47">
            <v>3224449.94</v>
          </cell>
          <cell r="F47">
            <v>288650</v>
          </cell>
          <cell r="G47">
            <v>19523167.399999999</v>
          </cell>
          <cell r="H47">
            <v>22747617.34</v>
          </cell>
          <cell r="I47">
            <v>872</v>
          </cell>
          <cell r="J47">
            <v>98536</v>
          </cell>
          <cell r="K47">
            <v>0</v>
          </cell>
          <cell r="L47">
            <v>0</v>
          </cell>
          <cell r="M47">
            <v>98536</v>
          </cell>
          <cell r="N47">
            <v>5</v>
          </cell>
          <cell r="O47">
            <v>500000</v>
          </cell>
          <cell r="P47">
            <v>0</v>
          </cell>
          <cell r="Q47">
            <v>0</v>
          </cell>
          <cell r="R47">
            <v>500000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</v>
          </cell>
          <cell r="E48">
            <v>546</v>
          </cell>
          <cell r="F48">
            <v>2397</v>
          </cell>
          <cell r="G48">
            <v>467538.29</v>
          </cell>
          <cell r="H48">
            <v>468084.29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3921153</v>
          </cell>
          <cell r="G49">
            <v>119686212.14</v>
          </cell>
          <cell r="H49">
            <v>119686212.14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5362</v>
          </cell>
          <cell r="O49">
            <v>536200000</v>
          </cell>
          <cell r="P49">
            <v>0</v>
          </cell>
          <cell r="Q49">
            <v>0</v>
          </cell>
          <cell r="R49">
            <v>536200000</v>
          </cell>
          <cell r="S49">
            <v>8</v>
          </cell>
          <cell r="T49">
            <v>790880</v>
          </cell>
          <cell r="U49">
            <v>10</v>
          </cell>
          <cell r="V49">
            <v>987900</v>
          </cell>
          <cell r="W49">
            <v>1778780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 t="str">
            <v>SANR</v>
          </cell>
          <cell r="C50" t="str">
            <v>Санар ХХК</v>
          </cell>
          <cell r="D50">
            <v>12658</v>
          </cell>
          <cell r="E50">
            <v>7004710</v>
          </cell>
          <cell r="F50">
            <v>9156</v>
          </cell>
          <cell r="G50">
            <v>2240325</v>
          </cell>
          <cell r="H50">
            <v>9245035</v>
          </cell>
          <cell r="I50">
            <v>970</v>
          </cell>
          <cell r="J50">
            <v>109610</v>
          </cell>
          <cell r="K50">
            <v>0</v>
          </cell>
          <cell r="L50">
            <v>0</v>
          </cell>
          <cell r="M50">
            <v>109610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B51" t="str">
            <v>SECP</v>
          </cell>
          <cell r="C51" t="str">
            <v>СИКАП</v>
          </cell>
          <cell r="D51">
            <v>218968</v>
          </cell>
          <cell r="E51">
            <v>13868450.550000001</v>
          </cell>
          <cell r="F51">
            <v>0</v>
          </cell>
          <cell r="G51">
            <v>0</v>
          </cell>
          <cell r="H51">
            <v>13868450.550000001</v>
          </cell>
          <cell r="I51">
            <v>11274</v>
          </cell>
          <cell r="J51">
            <v>1273962</v>
          </cell>
          <cell r="K51">
            <v>0</v>
          </cell>
          <cell r="L51">
            <v>0</v>
          </cell>
          <cell r="M51">
            <v>1273962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2235</v>
          </cell>
          <cell r="E52">
            <v>299610.02</v>
          </cell>
          <cell r="F52">
            <v>1350</v>
          </cell>
          <cell r="G52">
            <v>502800</v>
          </cell>
          <cell r="H52">
            <v>802410.02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227892</v>
          </cell>
          <cell r="E54">
            <v>47321050.200000003</v>
          </cell>
          <cell r="F54">
            <v>116259</v>
          </cell>
          <cell r="G54">
            <v>27609824.98</v>
          </cell>
          <cell r="H54">
            <v>74930875.180000007</v>
          </cell>
          <cell r="I54">
            <v>30559</v>
          </cell>
          <cell r="J54">
            <v>3453167</v>
          </cell>
          <cell r="K54">
            <v>0</v>
          </cell>
          <cell r="L54">
            <v>0</v>
          </cell>
          <cell r="M54">
            <v>3453167</v>
          </cell>
          <cell r="N54">
            <v>670</v>
          </cell>
          <cell r="O54">
            <v>67000000</v>
          </cell>
          <cell r="P54">
            <v>0</v>
          </cell>
          <cell r="Q54">
            <v>0</v>
          </cell>
          <cell r="R54">
            <v>67000000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8732</v>
          </cell>
          <cell r="E55">
            <v>4191645</v>
          </cell>
          <cell r="F55">
            <v>88814</v>
          </cell>
          <cell r="G55">
            <v>7844413.4299999997</v>
          </cell>
          <cell r="H55">
            <v>12036058.43</v>
          </cell>
          <cell r="I55">
            <v>646</v>
          </cell>
          <cell r="J55">
            <v>72998</v>
          </cell>
          <cell r="K55">
            <v>0</v>
          </cell>
          <cell r="L55">
            <v>0</v>
          </cell>
          <cell r="M55">
            <v>72998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335</v>
          </cell>
          <cell r="E56">
            <v>1473050</v>
          </cell>
          <cell r="F56">
            <v>35198</v>
          </cell>
          <cell r="G56">
            <v>44749060</v>
          </cell>
          <cell r="H56">
            <v>46222110</v>
          </cell>
          <cell r="I56">
            <v>190</v>
          </cell>
          <cell r="J56">
            <v>21470</v>
          </cell>
          <cell r="K56">
            <v>0</v>
          </cell>
          <cell r="L56">
            <v>0</v>
          </cell>
          <cell r="M56">
            <v>21470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492319</v>
          </cell>
          <cell r="E57">
            <v>43365770.969999999</v>
          </cell>
          <cell r="F57">
            <v>312972</v>
          </cell>
          <cell r="G57">
            <v>77379292.120000005</v>
          </cell>
          <cell r="H57">
            <v>120745063.09</v>
          </cell>
          <cell r="I57">
            <v>841875</v>
          </cell>
          <cell r="J57">
            <v>95131875</v>
          </cell>
          <cell r="K57">
            <v>0</v>
          </cell>
          <cell r="L57">
            <v>0</v>
          </cell>
          <cell r="M57">
            <v>95131875</v>
          </cell>
          <cell r="N57">
            <v>205</v>
          </cell>
          <cell r="O57">
            <v>20500000</v>
          </cell>
          <cell r="P57">
            <v>0</v>
          </cell>
          <cell r="Q57">
            <v>0</v>
          </cell>
          <cell r="R57">
            <v>20500000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4311</v>
          </cell>
          <cell r="E58">
            <v>502810.27</v>
          </cell>
          <cell r="F58">
            <v>3435</v>
          </cell>
          <cell r="G58">
            <v>600433.69999999995</v>
          </cell>
          <cell r="H58">
            <v>1103243.97</v>
          </cell>
          <cell r="I58">
            <v>2109</v>
          </cell>
          <cell r="J58">
            <v>238317</v>
          </cell>
          <cell r="K58">
            <v>0</v>
          </cell>
          <cell r="L58">
            <v>0</v>
          </cell>
          <cell r="M58">
            <v>238317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152988</v>
          </cell>
          <cell r="E59">
            <v>14548990.189999999</v>
          </cell>
          <cell r="F59">
            <v>85340</v>
          </cell>
          <cell r="G59">
            <v>9745290.5500000007</v>
          </cell>
          <cell r="H59">
            <v>24294280.740000002</v>
          </cell>
          <cell r="I59">
            <v>735</v>
          </cell>
          <cell r="J59">
            <v>83055</v>
          </cell>
          <cell r="K59">
            <v>0</v>
          </cell>
          <cell r="L59">
            <v>0</v>
          </cell>
          <cell r="M59">
            <v>83055</v>
          </cell>
          <cell r="N59">
            <v>123</v>
          </cell>
          <cell r="O59">
            <v>12300000</v>
          </cell>
          <cell r="P59">
            <v>0</v>
          </cell>
          <cell r="Q59">
            <v>0</v>
          </cell>
          <cell r="R59">
            <v>12300000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1500</v>
          </cell>
          <cell r="E60">
            <v>307500</v>
          </cell>
          <cell r="F60">
            <v>9189</v>
          </cell>
          <cell r="G60">
            <v>2469365.7000000002</v>
          </cell>
          <cell r="H60">
            <v>2776865.7</v>
          </cell>
          <cell r="I60">
            <v>6784</v>
          </cell>
          <cell r="J60">
            <v>766592</v>
          </cell>
          <cell r="K60">
            <v>0</v>
          </cell>
          <cell r="L60">
            <v>0</v>
          </cell>
          <cell r="M60">
            <v>766592</v>
          </cell>
          <cell r="N60">
            <v>2</v>
          </cell>
          <cell r="O60">
            <v>200000</v>
          </cell>
          <cell r="P60">
            <v>0</v>
          </cell>
          <cell r="Q60">
            <v>0</v>
          </cell>
          <cell r="R60">
            <v>200000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10267</v>
          </cell>
          <cell r="E61">
            <v>5553262</v>
          </cell>
          <cell r="F61">
            <v>0</v>
          </cell>
          <cell r="G61">
            <v>0</v>
          </cell>
          <cell r="H61">
            <v>5553262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457547</v>
          </cell>
          <cell r="E62">
            <v>26995051.399999999</v>
          </cell>
          <cell r="F62">
            <v>7150</v>
          </cell>
          <cell r="G62">
            <v>623150</v>
          </cell>
          <cell r="H62">
            <v>27618201.399999999</v>
          </cell>
          <cell r="I62">
            <v>7794</v>
          </cell>
          <cell r="J62">
            <v>880722</v>
          </cell>
          <cell r="K62">
            <v>0</v>
          </cell>
          <cell r="L62">
            <v>0</v>
          </cell>
          <cell r="M62">
            <v>880722</v>
          </cell>
          <cell r="N62">
            <v>261</v>
          </cell>
          <cell r="O62">
            <v>26100000</v>
          </cell>
          <cell r="P62">
            <v>0</v>
          </cell>
          <cell r="Q62">
            <v>0</v>
          </cell>
          <cell r="R62">
            <v>26100000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B63" t="str">
            <v>нийт</v>
          </cell>
          <cell r="C63">
            <v>0</v>
          </cell>
          <cell r="D63">
            <v>11341815</v>
          </cell>
          <cell r="E63">
            <v>1880581124.2700002</v>
          </cell>
          <cell r="F63">
            <v>11341815</v>
          </cell>
          <cell r="G63">
            <v>1880581124.2700002</v>
          </cell>
          <cell r="H63">
            <v>3761162248.5400009</v>
          </cell>
          <cell r="I63">
            <v>47063944</v>
          </cell>
          <cell r="J63">
            <v>5318225672</v>
          </cell>
          <cell r="K63">
            <v>47063944</v>
          </cell>
          <cell r="L63">
            <v>5318225672</v>
          </cell>
          <cell r="M63">
            <v>10636451344</v>
          </cell>
          <cell r="N63">
            <v>50000</v>
          </cell>
          <cell r="O63">
            <v>5000000000</v>
          </cell>
          <cell r="P63">
            <v>50000</v>
          </cell>
          <cell r="Q63">
            <v>5000000000</v>
          </cell>
          <cell r="R63">
            <v>10000000000</v>
          </cell>
          <cell r="S63">
            <v>11</v>
          </cell>
          <cell r="T63">
            <v>1087880</v>
          </cell>
          <cell r="U63">
            <v>11</v>
          </cell>
          <cell r="V63">
            <v>1087880</v>
          </cell>
          <cell r="W63">
            <v>2175760</v>
          </cell>
          <cell r="X63">
            <v>0</v>
          </cell>
          <cell r="Y63">
            <v>0</v>
          </cell>
          <cell r="Z63">
            <v>5825</v>
          </cell>
          <cell r="AA63">
            <v>586862610</v>
          </cell>
          <cell r="AB63">
            <v>5825</v>
          </cell>
          <cell r="AC63">
            <v>586862610</v>
          </cell>
          <cell r="AD63">
            <v>1173725220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45</v>
          </cell>
          <cell r="G11">
            <v>27345</v>
          </cell>
          <cell r="H11">
            <v>27345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61519</v>
          </cell>
          <cell r="E12">
            <v>13278287.279999999</v>
          </cell>
          <cell r="F12">
            <v>69432</v>
          </cell>
          <cell r="G12">
            <v>6234750.8099999996</v>
          </cell>
          <cell r="H12">
            <v>19513038.09</v>
          </cell>
          <cell r="I12">
            <v>20875</v>
          </cell>
          <cell r="J12">
            <v>2358875</v>
          </cell>
          <cell r="K12">
            <v>0</v>
          </cell>
          <cell r="L12">
            <v>0</v>
          </cell>
          <cell r="M12">
            <v>2358875</v>
          </cell>
          <cell r="N12">
            <v>15913</v>
          </cell>
          <cell r="O12">
            <v>1591300000</v>
          </cell>
          <cell r="P12">
            <v>50000</v>
          </cell>
          <cell r="Q12">
            <v>5000000000</v>
          </cell>
          <cell r="R12">
            <v>6591300000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1924229</v>
          </cell>
          <cell r="E15">
            <v>1231050405.6900001</v>
          </cell>
          <cell r="F15">
            <v>1725639</v>
          </cell>
          <cell r="G15">
            <v>1159158636.7</v>
          </cell>
          <cell r="H15">
            <v>2390209042.3900003</v>
          </cell>
          <cell r="I15">
            <v>43443874</v>
          </cell>
          <cell r="J15">
            <v>4909157762</v>
          </cell>
          <cell r="K15">
            <v>47063944</v>
          </cell>
          <cell r="L15">
            <v>5318225672</v>
          </cell>
          <cell r="M15">
            <v>10227383434</v>
          </cell>
          <cell r="N15">
            <v>1712</v>
          </cell>
          <cell r="O15">
            <v>171200000</v>
          </cell>
          <cell r="P15">
            <v>0</v>
          </cell>
          <cell r="Q15">
            <v>0</v>
          </cell>
          <cell r="R15">
            <v>171200000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12134</v>
          </cell>
          <cell r="E17">
            <v>8104127</v>
          </cell>
          <cell r="F17">
            <v>5360</v>
          </cell>
          <cell r="G17">
            <v>13184540</v>
          </cell>
          <cell r="H17">
            <v>21288667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10964</v>
          </cell>
          <cell r="G19">
            <v>5819265</v>
          </cell>
          <cell r="H19">
            <v>5819265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BUMB</v>
          </cell>
          <cell r="C20" t="str">
            <v>Бумбат-Алтай ХХК</v>
          </cell>
          <cell r="D20">
            <v>3202740</v>
          </cell>
          <cell r="E20">
            <v>139279358.34</v>
          </cell>
          <cell r="F20">
            <v>2017775</v>
          </cell>
          <cell r="G20">
            <v>82157484.799999997</v>
          </cell>
          <cell r="H20">
            <v>221436843.13999999</v>
          </cell>
          <cell r="I20">
            <v>21840</v>
          </cell>
          <cell r="J20">
            <v>2467920</v>
          </cell>
          <cell r="K20">
            <v>0</v>
          </cell>
          <cell r="L20">
            <v>0</v>
          </cell>
          <cell r="M20">
            <v>2467920</v>
          </cell>
          <cell r="N20">
            <v>64</v>
          </cell>
          <cell r="O20">
            <v>6400000</v>
          </cell>
          <cell r="P20">
            <v>0</v>
          </cell>
          <cell r="Q20">
            <v>0</v>
          </cell>
          <cell r="R20">
            <v>6400000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3576735</v>
          </cell>
          <cell r="E21">
            <v>113155389.39</v>
          </cell>
          <cell r="F21">
            <v>1364958</v>
          </cell>
          <cell r="G21">
            <v>49306465.670000002</v>
          </cell>
          <cell r="H21">
            <v>162461855.06</v>
          </cell>
          <cell r="I21">
            <v>10667</v>
          </cell>
          <cell r="J21">
            <v>1205371</v>
          </cell>
          <cell r="K21">
            <v>0</v>
          </cell>
          <cell r="L21">
            <v>0</v>
          </cell>
          <cell r="M21">
            <v>1205371</v>
          </cell>
          <cell r="N21">
            <v>24821</v>
          </cell>
          <cell r="O21">
            <v>2482100000</v>
          </cell>
          <cell r="P21">
            <v>0</v>
          </cell>
          <cell r="Q21">
            <v>0</v>
          </cell>
          <cell r="R21">
            <v>2482100000</v>
          </cell>
          <cell r="S21">
            <v>3</v>
          </cell>
          <cell r="T21">
            <v>297000</v>
          </cell>
          <cell r="U21">
            <v>1</v>
          </cell>
          <cell r="V21">
            <v>99980</v>
          </cell>
          <cell r="W21">
            <v>396980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26065</v>
          </cell>
          <cell r="E23">
            <v>6349438.7999999998</v>
          </cell>
          <cell r="F23">
            <v>12334</v>
          </cell>
          <cell r="G23">
            <v>2581340</v>
          </cell>
          <cell r="H23">
            <v>8930778.8000000007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3392</v>
          </cell>
          <cell r="G25">
            <v>662650</v>
          </cell>
          <cell r="H25">
            <v>662650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DOMI</v>
          </cell>
          <cell r="C26" t="str">
            <v>Домикс сек ҮЦК ХХК</v>
          </cell>
          <cell r="D26">
            <v>8653</v>
          </cell>
          <cell r="E26">
            <v>4578667.3</v>
          </cell>
          <cell r="F26">
            <v>1053</v>
          </cell>
          <cell r="G26">
            <v>122916</v>
          </cell>
          <cell r="H26">
            <v>4701583.3</v>
          </cell>
          <cell r="I26">
            <v>9901</v>
          </cell>
          <cell r="J26">
            <v>1118813</v>
          </cell>
          <cell r="K26">
            <v>0</v>
          </cell>
          <cell r="L26">
            <v>0</v>
          </cell>
          <cell r="M26">
            <v>1118813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DRBR</v>
          </cell>
          <cell r="C27" t="str">
            <v>Дархан брокер ХХК</v>
          </cell>
          <cell r="D27">
            <v>5952</v>
          </cell>
          <cell r="E27">
            <v>13677549.9</v>
          </cell>
          <cell r="F27">
            <v>241</v>
          </cell>
          <cell r="G27">
            <v>2452100</v>
          </cell>
          <cell r="H27">
            <v>16129649.9</v>
          </cell>
          <cell r="I27">
            <v>24159</v>
          </cell>
          <cell r="J27">
            <v>2729967</v>
          </cell>
          <cell r="K27">
            <v>0</v>
          </cell>
          <cell r="L27">
            <v>0</v>
          </cell>
          <cell r="M27">
            <v>2729967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500</v>
          </cell>
          <cell r="E28">
            <v>94000</v>
          </cell>
          <cell r="F28">
            <v>0</v>
          </cell>
          <cell r="G28">
            <v>0</v>
          </cell>
          <cell r="H28">
            <v>94000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4875</v>
          </cell>
          <cell r="E30">
            <v>1220100</v>
          </cell>
          <cell r="F30">
            <v>100</v>
          </cell>
          <cell r="G30">
            <v>14900</v>
          </cell>
          <cell r="H30">
            <v>1235000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229215</v>
          </cell>
          <cell r="E31">
            <v>17104191.219999999</v>
          </cell>
          <cell r="F31">
            <v>133784</v>
          </cell>
          <cell r="G31">
            <v>59683947.840000004</v>
          </cell>
          <cell r="H31">
            <v>76788139.060000002</v>
          </cell>
          <cell r="I31">
            <v>1726170</v>
          </cell>
          <cell r="J31">
            <v>195057210</v>
          </cell>
          <cell r="K31">
            <v>0</v>
          </cell>
          <cell r="L31">
            <v>0</v>
          </cell>
          <cell r="M31">
            <v>195057210</v>
          </cell>
          <cell r="N31">
            <v>364</v>
          </cell>
          <cell r="O31">
            <v>36400000</v>
          </cell>
          <cell r="P31">
            <v>0</v>
          </cell>
          <cell r="Q31">
            <v>0</v>
          </cell>
          <cell r="R31">
            <v>36400000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0</v>
          </cell>
          <cell r="E32">
            <v>0</v>
          </cell>
          <cell r="F32">
            <v>1834</v>
          </cell>
          <cell r="G32">
            <v>11325700</v>
          </cell>
          <cell r="H32">
            <v>11325700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GDSC</v>
          </cell>
          <cell r="C33" t="str">
            <v>Гүүдсек ХХК</v>
          </cell>
          <cell r="D33">
            <v>67167</v>
          </cell>
          <cell r="E33">
            <v>11729538.92</v>
          </cell>
          <cell r="F33">
            <v>53624</v>
          </cell>
          <cell r="G33">
            <v>5810484</v>
          </cell>
          <cell r="H33">
            <v>17540022.920000002</v>
          </cell>
          <cell r="I33">
            <v>11857</v>
          </cell>
          <cell r="J33">
            <v>1339841</v>
          </cell>
          <cell r="K33">
            <v>0</v>
          </cell>
          <cell r="L33">
            <v>0</v>
          </cell>
          <cell r="M33">
            <v>1339841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45408</v>
          </cell>
          <cell r="E34">
            <v>5275179.29</v>
          </cell>
          <cell r="F34">
            <v>403093</v>
          </cell>
          <cell r="G34">
            <v>52010621.399999999</v>
          </cell>
          <cell r="H34">
            <v>57285800.689999998</v>
          </cell>
          <cell r="I34">
            <v>247175</v>
          </cell>
          <cell r="J34">
            <v>27930775</v>
          </cell>
          <cell r="K34">
            <v>0</v>
          </cell>
          <cell r="L34">
            <v>0</v>
          </cell>
          <cell r="M34">
            <v>27930775</v>
          </cell>
          <cell r="N34">
            <v>157</v>
          </cell>
          <cell r="O34">
            <v>15700000</v>
          </cell>
          <cell r="P34">
            <v>0</v>
          </cell>
          <cell r="Q34">
            <v>0</v>
          </cell>
          <cell r="R34">
            <v>15700000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5000</v>
          </cell>
          <cell r="J35">
            <v>565000</v>
          </cell>
          <cell r="K35">
            <v>0</v>
          </cell>
          <cell r="L35">
            <v>0</v>
          </cell>
          <cell r="M35">
            <v>565000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19774</v>
          </cell>
          <cell r="E36">
            <v>2785126.3</v>
          </cell>
          <cell r="F36">
            <v>9070</v>
          </cell>
          <cell r="G36">
            <v>1023400</v>
          </cell>
          <cell r="H36">
            <v>3808526.3</v>
          </cell>
          <cell r="I36">
            <v>10000</v>
          </cell>
          <cell r="J36">
            <v>1130000</v>
          </cell>
          <cell r="K36">
            <v>0</v>
          </cell>
          <cell r="L36">
            <v>0</v>
          </cell>
          <cell r="M36">
            <v>1130000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12338</v>
          </cell>
          <cell r="E37">
            <v>30568367</v>
          </cell>
          <cell r="F37">
            <v>0</v>
          </cell>
          <cell r="G37">
            <v>0</v>
          </cell>
          <cell r="H37">
            <v>30568367</v>
          </cell>
          <cell r="I37">
            <v>44</v>
          </cell>
          <cell r="J37">
            <v>4972</v>
          </cell>
          <cell r="K37">
            <v>0</v>
          </cell>
          <cell r="L37">
            <v>0</v>
          </cell>
          <cell r="M37">
            <v>4972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3272</v>
          </cell>
          <cell r="E38">
            <v>16933225</v>
          </cell>
          <cell r="F38">
            <v>0</v>
          </cell>
          <cell r="G38">
            <v>0</v>
          </cell>
          <cell r="H38">
            <v>16933225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B39" t="str">
            <v>MERG</v>
          </cell>
          <cell r="C39" t="str">
            <v>Мэргэн санаа ХХК</v>
          </cell>
          <cell r="D39">
            <v>1641</v>
          </cell>
          <cell r="E39">
            <v>399918.4</v>
          </cell>
          <cell r="F39">
            <v>15000</v>
          </cell>
          <cell r="G39">
            <v>8130000</v>
          </cell>
          <cell r="H39">
            <v>8529918.4000000004</v>
          </cell>
          <cell r="I39">
            <v>1085</v>
          </cell>
          <cell r="J39">
            <v>122605</v>
          </cell>
          <cell r="K39">
            <v>0</v>
          </cell>
          <cell r="L39">
            <v>0</v>
          </cell>
          <cell r="M39">
            <v>122605</v>
          </cell>
          <cell r="N39">
            <v>20</v>
          </cell>
          <cell r="O39">
            <v>2000000</v>
          </cell>
          <cell r="P39">
            <v>0</v>
          </cell>
          <cell r="Q39">
            <v>0</v>
          </cell>
          <cell r="R39">
            <v>2000000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2895</v>
          </cell>
          <cell r="G40">
            <v>1737790</v>
          </cell>
          <cell r="H40">
            <v>1737790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416911</v>
          </cell>
          <cell r="E42">
            <v>83750048.549999997</v>
          </cell>
          <cell r="F42">
            <v>545291</v>
          </cell>
          <cell r="G42">
            <v>89247093.040000007</v>
          </cell>
          <cell r="H42">
            <v>172997141.59</v>
          </cell>
          <cell r="I42">
            <v>584744</v>
          </cell>
          <cell r="J42">
            <v>66076072</v>
          </cell>
          <cell r="K42">
            <v>0</v>
          </cell>
          <cell r="L42">
            <v>0</v>
          </cell>
          <cell r="M42">
            <v>66076072</v>
          </cell>
          <cell r="N42">
            <v>320</v>
          </cell>
          <cell r="O42">
            <v>32000000</v>
          </cell>
          <cell r="P42">
            <v>0</v>
          </cell>
          <cell r="Q42">
            <v>0</v>
          </cell>
          <cell r="R42">
            <v>32000000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0</v>
          </cell>
          <cell r="E45">
            <v>0</v>
          </cell>
          <cell r="F45">
            <v>299</v>
          </cell>
          <cell r="G45">
            <v>269100</v>
          </cell>
          <cell r="H45">
            <v>269100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100000</v>
          </cell>
          <cell r="P45">
            <v>0</v>
          </cell>
          <cell r="Q45">
            <v>0</v>
          </cell>
          <cell r="R45">
            <v>100000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116703</v>
          </cell>
          <cell r="E46">
            <v>12591309.35</v>
          </cell>
          <cell r="F46">
            <v>84569</v>
          </cell>
          <cell r="G46">
            <v>16179720.699999999</v>
          </cell>
          <cell r="H46">
            <v>28771030.049999997</v>
          </cell>
          <cell r="I46">
            <v>42745</v>
          </cell>
          <cell r="J46">
            <v>4830185</v>
          </cell>
          <cell r="K46">
            <v>0</v>
          </cell>
          <cell r="L46">
            <v>0</v>
          </cell>
          <cell r="M46">
            <v>4830185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16231</v>
          </cell>
          <cell r="E47">
            <v>3224449.94</v>
          </cell>
          <cell r="F47">
            <v>288650</v>
          </cell>
          <cell r="G47">
            <v>19523167.399999999</v>
          </cell>
          <cell r="H47">
            <v>22747617.34</v>
          </cell>
          <cell r="I47">
            <v>872</v>
          </cell>
          <cell r="J47">
            <v>98536</v>
          </cell>
          <cell r="K47">
            <v>0</v>
          </cell>
          <cell r="L47">
            <v>0</v>
          </cell>
          <cell r="M47">
            <v>98536</v>
          </cell>
          <cell r="N47">
            <v>5</v>
          </cell>
          <cell r="O47">
            <v>500000</v>
          </cell>
          <cell r="P47">
            <v>0</v>
          </cell>
          <cell r="Q47">
            <v>0</v>
          </cell>
          <cell r="R47">
            <v>500000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1</v>
          </cell>
          <cell r="E48">
            <v>546</v>
          </cell>
          <cell r="F48">
            <v>2397</v>
          </cell>
          <cell r="G48">
            <v>467538.29</v>
          </cell>
          <cell r="H48">
            <v>468084.29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3921153</v>
          </cell>
          <cell r="G49">
            <v>119686212.14</v>
          </cell>
          <cell r="H49">
            <v>119686212.14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5362</v>
          </cell>
          <cell r="O49">
            <v>536200000</v>
          </cell>
          <cell r="P49">
            <v>0</v>
          </cell>
          <cell r="Q49">
            <v>0</v>
          </cell>
          <cell r="R49">
            <v>536200000</v>
          </cell>
          <cell r="S49">
            <v>8</v>
          </cell>
          <cell r="T49">
            <v>790880</v>
          </cell>
          <cell r="U49">
            <v>10</v>
          </cell>
          <cell r="V49">
            <v>987900</v>
          </cell>
          <cell r="W49">
            <v>1778780</v>
          </cell>
        </row>
        <row r="50">
          <cell r="B50" t="str">
            <v>SANR</v>
          </cell>
          <cell r="C50" t="str">
            <v>Санар ХХК</v>
          </cell>
          <cell r="D50">
            <v>12658</v>
          </cell>
          <cell r="E50">
            <v>7004710</v>
          </cell>
          <cell r="F50">
            <v>9156</v>
          </cell>
          <cell r="G50">
            <v>2240325</v>
          </cell>
          <cell r="H50">
            <v>9245035</v>
          </cell>
          <cell r="I50">
            <v>970</v>
          </cell>
          <cell r="J50">
            <v>109610</v>
          </cell>
          <cell r="K50">
            <v>0</v>
          </cell>
          <cell r="L50">
            <v>0</v>
          </cell>
          <cell r="M50">
            <v>109610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</row>
        <row r="51">
          <cell r="B51" t="str">
            <v>SECP</v>
          </cell>
          <cell r="C51" t="str">
            <v>СИКАП</v>
          </cell>
          <cell r="D51">
            <v>218968</v>
          </cell>
          <cell r="E51">
            <v>13868450.550000001</v>
          </cell>
          <cell r="F51">
            <v>0</v>
          </cell>
          <cell r="G51">
            <v>0</v>
          </cell>
          <cell r="H51">
            <v>13868450.550000001</v>
          </cell>
          <cell r="I51">
            <v>11274</v>
          </cell>
          <cell r="J51">
            <v>1273962</v>
          </cell>
          <cell r="K51">
            <v>0</v>
          </cell>
          <cell r="L51">
            <v>0</v>
          </cell>
          <cell r="M51">
            <v>1273962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</row>
        <row r="52">
          <cell r="B52" t="str">
            <v>SGC</v>
          </cell>
          <cell r="C52" t="str">
            <v>Эс Жи Капитал ХХК</v>
          </cell>
          <cell r="D52">
            <v>2235</v>
          </cell>
          <cell r="E52">
            <v>299610.02</v>
          </cell>
          <cell r="F52">
            <v>1350</v>
          </cell>
          <cell r="G52">
            <v>502800</v>
          </cell>
          <cell r="H52">
            <v>802410.02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227892</v>
          </cell>
          <cell r="E54">
            <v>47321050.200000003</v>
          </cell>
          <cell r="F54">
            <v>116259</v>
          </cell>
          <cell r="G54">
            <v>27609824.98</v>
          </cell>
          <cell r="H54">
            <v>74930875.180000007</v>
          </cell>
          <cell r="I54">
            <v>30559</v>
          </cell>
          <cell r="J54">
            <v>3453167</v>
          </cell>
          <cell r="K54">
            <v>0</v>
          </cell>
          <cell r="L54">
            <v>0</v>
          </cell>
          <cell r="M54">
            <v>3453167</v>
          </cell>
          <cell r="N54">
            <v>670</v>
          </cell>
          <cell r="O54">
            <v>67000000</v>
          </cell>
          <cell r="P54">
            <v>0</v>
          </cell>
          <cell r="Q54">
            <v>0</v>
          </cell>
          <cell r="R54">
            <v>67000000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B55" t="str">
            <v>TABO</v>
          </cell>
          <cell r="C55" t="str">
            <v>Таван богд ХХК</v>
          </cell>
          <cell r="D55">
            <v>8732</v>
          </cell>
          <cell r="E55">
            <v>4191645</v>
          </cell>
          <cell r="F55">
            <v>88814</v>
          </cell>
          <cell r="G55">
            <v>7844413.4299999997</v>
          </cell>
          <cell r="H55">
            <v>12036058.43</v>
          </cell>
          <cell r="I55">
            <v>646</v>
          </cell>
          <cell r="J55">
            <v>72998</v>
          </cell>
          <cell r="K55">
            <v>0</v>
          </cell>
          <cell r="L55">
            <v>0</v>
          </cell>
          <cell r="M55">
            <v>72998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335</v>
          </cell>
          <cell r="E56">
            <v>1473050</v>
          </cell>
          <cell r="F56">
            <v>35198</v>
          </cell>
          <cell r="G56">
            <v>44749060</v>
          </cell>
          <cell r="H56">
            <v>46222110</v>
          </cell>
          <cell r="I56">
            <v>190</v>
          </cell>
          <cell r="J56">
            <v>21470</v>
          </cell>
          <cell r="K56">
            <v>0</v>
          </cell>
          <cell r="L56">
            <v>0</v>
          </cell>
          <cell r="M56">
            <v>21470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492319</v>
          </cell>
          <cell r="E57">
            <v>43365770.969999999</v>
          </cell>
          <cell r="F57">
            <v>312972</v>
          </cell>
          <cell r="G57">
            <v>77379292.120000005</v>
          </cell>
          <cell r="H57">
            <v>120745063.09</v>
          </cell>
          <cell r="I57">
            <v>841875</v>
          </cell>
          <cell r="J57">
            <v>95131875</v>
          </cell>
          <cell r="K57">
            <v>0</v>
          </cell>
          <cell r="L57">
            <v>0</v>
          </cell>
          <cell r="M57">
            <v>95131875</v>
          </cell>
          <cell r="N57">
            <v>205</v>
          </cell>
          <cell r="O57">
            <v>20500000</v>
          </cell>
          <cell r="P57">
            <v>0</v>
          </cell>
          <cell r="Q57">
            <v>0</v>
          </cell>
          <cell r="R57">
            <v>20500000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B58" t="str">
            <v>TNGR</v>
          </cell>
          <cell r="C58" t="str">
            <v>Тэнгэр капитал ХХК</v>
          </cell>
          <cell r="D58">
            <v>4311</v>
          </cell>
          <cell r="E58">
            <v>502810.27</v>
          </cell>
          <cell r="F58">
            <v>3435</v>
          </cell>
          <cell r="G58">
            <v>600433.69999999995</v>
          </cell>
          <cell r="H58">
            <v>1103243.97</v>
          </cell>
          <cell r="I58">
            <v>2109</v>
          </cell>
          <cell r="J58">
            <v>238317</v>
          </cell>
          <cell r="K58">
            <v>0</v>
          </cell>
          <cell r="L58">
            <v>0</v>
          </cell>
          <cell r="M58">
            <v>238317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B59" t="str">
            <v>TTOL</v>
          </cell>
          <cell r="C59" t="str">
            <v>Апекс Капитал ҮЦК</v>
          </cell>
          <cell r="D59">
            <v>152988</v>
          </cell>
          <cell r="E59">
            <v>14548990.189999999</v>
          </cell>
          <cell r="F59">
            <v>85340</v>
          </cell>
          <cell r="G59">
            <v>9745290.5500000007</v>
          </cell>
          <cell r="H59">
            <v>24294280.740000002</v>
          </cell>
          <cell r="I59">
            <v>735</v>
          </cell>
          <cell r="J59">
            <v>83055</v>
          </cell>
          <cell r="K59">
            <v>0</v>
          </cell>
          <cell r="L59">
            <v>0</v>
          </cell>
          <cell r="M59">
            <v>83055</v>
          </cell>
          <cell r="N59">
            <v>123</v>
          </cell>
          <cell r="O59">
            <v>12300000</v>
          </cell>
          <cell r="P59">
            <v>0</v>
          </cell>
          <cell r="Q59">
            <v>0</v>
          </cell>
          <cell r="R59">
            <v>12300000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1500</v>
          </cell>
          <cell r="E60">
            <v>307500</v>
          </cell>
          <cell r="F60">
            <v>9189</v>
          </cell>
          <cell r="G60">
            <v>2469365.7000000002</v>
          </cell>
          <cell r="H60">
            <v>2776865.7</v>
          </cell>
          <cell r="I60">
            <v>6784</v>
          </cell>
          <cell r="J60">
            <v>766592</v>
          </cell>
          <cell r="K60">
            <v>0</v>
          </cell>
          <cell r="L60">
            <v>0</v>
          </cell>
          <cell r="M60">
            <v>766592</v>
          </cell>
          <cell r="N60">
            <v>2</v>
          </cell>
          <cell r="O60">
            <v>200000</v>
          </cell>
          <cell r="P60">
            <v>0</v>
          </cell>
          <cell r="Q60">
            <v>0</v>
          </cell>
          <cell r="R60">
            <v>200000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B61" t="str">
            <v>ZGB</v>
          </cell>
          <cell r="C61" t="str">
            <v>Зэт жи би ХХК</v>
          </cell>
          <cell r="D61">
            <v>10267</v>
          </cell>
          <cell r="E61">
            <v>5553262</v>
          </cell>
          <cell r="F61">
            <v>0</v>
          </cell>
          <cell r="G61">
            <v>0</v>
          </cell>
          <cell r="H61">
            <v>5553262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457547</v>
          </cell>
          <cell r="E62">
            <v>26995051.399999999</v>
          </cell>
          <cell r="F62">
            <v>7150</v>
          </cell>
          <cell r="G62">
            <v>623150</v>
          </cell>
          <cell r="H62">
            <v>27618201.399999999</v>
          </cell>
          <cell r="I62">
            <v>7794</v>
          </cell>
          <cell r="J62">
            <v>880722</v>
          </cell>
          <cell r="K62">
            <v>0</v>
          </cell>
          <cell r="L62">
            <v>0</v>
          </cell>
          <cell r="M62">
            <v>880722</v>
          </cell>
          <cell r="N62">
            <v>261</v>
          </cell>
          <cell r="O62">
            <v>26100000</v>
          </cell>
          <cell r="P62">
            <v>0</v>
          </cell>
          <cell r="Q62">
            <v>0</v>
          </cell>
          <cell r="R62">
            <v>26100000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B63" t="str">
            <v>нийт</v>
          </cell>
          <cell r="C63">
            <v>0</v>
          </cell>
          <cell r="D63">
            <v>11341815</v>
          </cell>
          <cell r="E63">
            <v>1880581124.2700002</v>
          </cell>
          <cell r="F63">
            <v>11341815</v>
          </cell>
          <cell r="G63">
            <v>1880581124.2700002</v>
          </cell>
          <cell r="H63">
            <v>0</v>
          </cell>
          <cell r="I63">
            <v>47063944</v>
          </cell>
          <cell r="J63">
            <v>5318225672</v>
          </cell>
          <cell r="K63">
            <v>47063944</v>
          </cell>
          <cell r="L63">
            <v>5318225672</v>
          </cell>
          <cell r="M63">
            <v>0</v>
          </cell>
          <cell r="N63">
            <v>50000</v>
          </cell>
          <cell r="O63">
            <v>5000000000</v>
          </cell>
          <cell r="P63">
            <v>50000</v>
          </cell>
          <cell r="Q63">
            <v>5000000000</v>
          </cell>
          <cell r="R63">
            <v>0</v>
          </cell>
          <cell r="S63">
            <v>11</v>
          </cell>
          <cell r="T63">
            <v>1087880</v>
          </cell>
          <cell r="U63">
            <v>11</v>
          </cell>
          <cell r="V63">
            <v>1087880</v>
          </cell>
          <cell r="W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2390209042.3900003</v>
          </cell>
          <cell r="H16">
            <v>0</v>
          </cell>
          <cell r="I16">
            <v>0</v>
          </cell>
          <cell r="J16">
            <v>10227383434</v>
          </cell>
          <cell r="K16">
            <v>0</v>
          </cell>
          <cell r="L16">
            <v>171200000</v>
          </cell>
          <cell r="M16">
            <v>12788792476.389999</v>
          </cell>
          <cell r="N16">
            <v>15772114000.869999</v>
          </cell>
        </row>
        <row r="17">
          <cell r="B17" t="str">
            <v>MNET</v>
          </cell>
          <cell r="C17" t="str">
            <v>"АРД СЕКЬЮРИТИЗ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172997141.59</v>
          </cell>
          <cell r="H17">
            <v>0</v>
          </cell>
          <cell r="I17">
            <v>0</v>
          </cell>
          <cell r="J17">
            <v>66076072</v>
          </cell>
          <cell r="K17">
            <v>0</v>
          </cell>
          <cell r="L17">
            <v>32000000</v>
          </cell>
          <cell r="M17">
            <v>271073213.59000003</v>
          </cell>
          <cell r="N17">
            <v>12615002107.59</v>
          </cell>
        </row>
        <row r="18">
          <cell r="B18" t="str">
            <v>ARD</v>
          </cell>
          <cell r="C18" t="str">
            <v>"АРД КАПИТАЛ ГРУПП ҮЦК" ХХК</v>
          </cell>
          <cell r="D18" t="str">
            <v>●</v>
          </cell>
          <cell r="E18" t="str">
            <v>●</v>
          </cell>
          <cell r="G18">
            <v>19513038.09</v>
          </cell>
          <cell r="H18">
            <v>0</v>
          </cell>
          <cell r="I18">
            <v>0</v>
          </cell>
          <cell r="J18">
            <v>2358875</v>
          </cell>
          <cell r="K18">
            <v>0</v>
          </cell>
          <cell r="L18">
            <v>6591300000</v>
          </cell>
          <cell r="M18">
            <v>6613171913.0900002</v>
          </cell>
          <cell r="N18">
            <v>8363512131.54</v>
          </cell>
        </row>
        <row r="19">
          <cell r="B19" t="str">
            <v>BZIN</v>
          </cell>
          <cell r="C19" t="str">
            <v>"МИРЭ ЭССЭТ СЕКЬЮРИТИС МОНГОЛ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162461855.06</v>
          </cell>
          <cell r="H19">
            <v>1173725220</v>
          </cell>
          <cell r="I19">
            <v>396980</v>
          </cell>
          <cell r="J19">
            <v>1205371</v>
          </cell>
          <cell r="K19">
            <v>0</v>
          </cell>
          <cell r="L19">
            <v>2482100000</v>
          </cell>
          <cell r="M19">
            <v>3819889426.0599999</v>
          </cell>
          <cell r="N19">
            <v>4807733945.6199999</v>
          </cell>
        </row>
        <row r="20">
          <cell r="B20" t="str">
            <v>GLMT</v>
          </cell>
          <cell r="C20" t="str">
            <v>"ГОЛОМТ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57285800.689999998</v>
          </cell>
          <cell r="H20">
            <v>0</v>
          </cell>
          <cell r="I20">
            <v>0</v>
          </cell>
          <cell r="J20">
            <v>27930775</v>
          </cell>
          <cell r="K20">
            <v>0</v>
          </cell>
          <cell r="L20">
            <v>15700000</v>
          </cell>
          <cell r="M20">
            <v>100916575.69</v>
          </cell>
          <cell r="N20">
            <v>3497765808.2199998</v>
          </cell>
        </row>
        <row r="21">
          <cell r="B21" t="str">
            <v>STIN</v>
          </cell>
          <cell r="C21" t="str">
            <v>"СТАНДАРТ ИНВЕСТМЕНТ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74930875.180000007</v>
          </cell>
          <cell r="H21">
            <v>0</v>
          </cell>
          <cell r="I21">
            <v>0</v>
          </cell>
          <cell r="J21">
            <v>3453167</v>
          </cell>
          <cell r="K21">
            <v>0</v>
          </cell>
          <cell r="L21">
            <v>67000000</v>
          </cell>
          <cell r="M21">
            <v>145384042.18000001</v>
          </cell>
          <cell r="N21">
            <v>2411473732.0999999</v>
          </cell>
        </row>
        <row r="22">
          <cell r="B22" t="str">
            <v>ECM</v>
          </cell>
          <cell r="C22" t="str">
            <v>"ЕВРАЗИА КАПИТАЛ ХОЛДИНГ ҮЦК" 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94000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94000</v>
          </cell>
          <cell r="N22">
            <v>2221600265</v>
          </cell>
        </row>
        <row r="23">
          <cell r="B23" t="str">
            <v>MSEC</v>
          </cell>
          <cell r="C23" t="str">
            <v>"МОНСЕК ҮЦК" ХХК</v>
          </cell>
          <cell r="D23" t="str">
            <v>●</v>
          </cell>
          <cell r="G23">
            <v>28771030.049999997</v>
          </cell>
          <cell r="H23">
            <v>0</v>
          </cell>
          <cell r="I23">
            <v>0</v>
          </cell>
          <cell r="J23">
            <v>4830185</v>
          </cell>
          <cell r="K23">
            <v>0</v>
          </cell>
          <cell r="L23">
            <v>0</v>
          </cell>
          <cell r="M23">
            <v>33601215.049999997</v>
          </cell>
          <cell r="N23">
            <v>1384855405.3699999</v>
          </cell>
        </row>
        <row r="24">
          <cell r="B24" t="str">
            <v>TDB</v>
          </cell>
          <cell r="C24" t="str">
            <v>"ТИ ДИ БИ КАПИТАЛ ҮЦК" ХХК</v>
          </cell>
          <cell r="D24" t="str">
            <v>●</v>
          </cell>
          <cell r="E24" t="str">
            <v>●</v>
          </cell>
          <cell r="G24">
            <v>120745063.09</v>
          </cell>
          <cell r="H24">
            <v>0</v>
          </cell>
          <cell r="I24">
            <v>0</v>
          </cell>
          <cell r="J24">
            <v>95131875</v>
          </cell>
          <cell r="K24">
            <v>0</v>
          </cell>
          <cell r="L24">
            <v>20500000</v>
          </cell>
          <cell r="M24">
            <v>236376938.09</v>
          </cell>
          <cell r="N24">
            <v>1001197658.76</v>
          </cell>
        </row>
        <row r="25">
          <cell r="B25" t="str">
            <v>INVC</v>
          </cell>
          <cell r="C25" t="str">
            <v>"ИНВЕСКОР КАПИТАЛ ҮЦК" ХХК</v>
          </cell>
          <cell r="D25" t="str">
            <v>●</v>
          </cell>
          <cell r="E25" t="str">
            <v>●</v>
          </cell>
          <cell r="G25">
            <v>30568367</v>
          </cell>
          <cell r="H25">
            <v>0</v>
          </cell>
          <cell r="I25">
            <v>0</v>
          </cell>
          <cell r="J25">
            <v>4972</v>
          </cell>
          <cell r="K25">
            <v>0</v>
          </cell>
          <cell r="L25">
            <v>0</v>
          </cell>
          <cell r="M25">
            <v>30573339</v>
          </cell>
          <cell r="N25">
            <v>955934010</v>
          </cell>
        </row>
        <row r="26">
          <cell r="B26" t="str">
            <v>RISM</v>
          </cell>
          <cell r="C26" t="str">
            <v>"РАЙНОС ИНВЕСТМЕНТ ҮЦК" ХХК</v>
          </cell>
          <cell r="D26" t="str">
            <v>●</v>
          </cell>
          <cell r="F26" t="str">
            <v>●</v>
          </cell>
          <cell r="G26">
            <v>119686212.14</v>
          </cell>
          <cell r="H26">
            <v>0</v>
          </cell>
          <cell r="I26">
            <v>1778780</v>
          </cell>
          <cell r="J26">
            <v>0</v>
          </cell>
          <cell r="K26">
            <v>0</v>
          </cell>
          <cell r="L26">
            <v>536200000</v>
          </cell>
          <cell r="M26">
            <v>657664992.13999999</v>
          </cell>
          <cell r="N26">
            <v>715006277.34000003</v>
          </cell>
        </row>
        <row r="27">
          <cell r="B27" t="str">
            <v>BUMB</v>
          </cell>
          <cell r="C27" t="str">
            <v>"БУМБАТ-АЛТАЙ ҮЦК" ХХК</v>
          </cell>
          <cell r="D27" t="str">
            <v>●</v>
          </cell>
          <cell r="G27">
            <v>221436843.13999999</v>
          </cell>
          <cell r="H27">
            <v>0</v>
          </cell>
          <cell r="I27">
            <v>0</v>
          </cell>
          <cell r="J27">
            <v>2467920</v>
          </cell>
          <cell r="K27">
            <v>0</v>
          </cell>
          <cell r="L27">
            <v>6400000</v>
          </cell>
          <cell r="M27">
            <v>230304763.13999999</v>
          </cell>
          <cell r="N27">
            <v>630850939.74000001</v>
          </cell>
        </row>
        <row r="28">
          <cell r="B28" t="str">
            <v>GAUL</v>
          </cell>
          <cell r="C28" t="str">
            <v>"ГАҮЛИ ҮЦК" ХХК</v>
          </cell>
          <cell r="D28" t="str">
            <v>●</v>
          </cell>
          <cell r="E28" t="str">
            <v>●</v>
          </cell>
          <cell r="G28">
            <v>76788139.060000002</v>
          </cell>
          <cell r="H28">
            <v>0</v>
          </cell>
          <cell r="I28">
            <v>0</v>
          </cell>
          <cell r="J28">
            <v>195057210</v>
          </cell>
          <cell r="K28">
            <v>0</v>
          </cell>
          <cell r="L28">
            <v>36400000</v>
          </cell>
          <cell r="M28">
            <v>308245349.06</v>
          </cell>
          <cell r="N28">
            <v>559799219.05999994</v>
          </cell>
        </row>
        <row r="29">
          <cell r="B29" t="str">
            <v>ARGB</v>
          </cell>
          <cell r="C29" t="str">
            <v>"АРГАЙ БЭСТ ҮЦК" ХХК</v>
          </cell>
          <cell r="D29" t="str">
            <v>●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499312375</v>
          </cell>
        </row>
        <row r="30">
          <cell r="B30" t="str">
            <v>TTOL</v>
          </cell>
          <cell r="C30" t="str">
            <v>"АПЕКС КАПИТАЛ ҮЦК" ХХК</v>
          </cell>
          <cell r="D30" t="str">
            <v>●</v>
          </cell>
          <cell r="F30" t="str">
            <v>●</v>
          </cell>
          <cell r="G30">
            <v>24294280.740000002</v>
          </cell>
          <cell r="H30">
            <v>0</v>
          </cell>
          <cell r="I30">
            <v>0</v>
          </cell>
          <cell r="J30">
            <v>83055</v>
          </cell>
          <cell r="K30">
            <v>0</v>
          </cell>
          <cell r="L30">
            <v>12300000</v>
          </cell>
          <cell r="M30">
            <v>36677335.740000002</v>
          </cell>
          <cell r="N30">
            <v>336842214.11000001</v>
          </cell>
        </row>
        <row r="31">
          <cell r="B31" t="str">
            <v>NOVL</v>
          </cell>
          <cell r="C31" t="str">
            <v>"НОВЕЛ ИНВЕСТМЕНТ ҮЦК" ХХК</v>
          </cell>
          <cell r="D31" t="str">
            <v>●</v>
          </cell>
          <cell r="F31" t="str">
            <v>●</v>
          </cell>
          <cell r="G31">
            <v>22747617.34</v>
          </cell>
          <cell r="H31">
            <v>0</v>
          </cell>
          <cell r="I31">
            <v>0</v>
          </cell>
          <cell r="J31">
            <v>98536</v>
          </cell>
          <cell r="K31">
            <v>0</v>
          </cell>
          <cell r="L31">
            <v>500000</v>
          </cell>
          <cell r="M31">
            <v>23346153.34</v>
          </cell>
          <cell r="N31">
            <v>313551509.17999995</v>
          </cell>
        </row>
        <row r="32">
          <cell r="B32" t="str">
            <v>TCHB</v>
          </cell>
          <cell r="C32" t="str">
            <v>"ТУЛГАТ ЧАНДМАНЬ БАЯН  ҮЦК" ХХК</v>
          </cell>
          <cell r="D32" t="str">
            <v>●</v>
          </cell>
          <cell r="G32">
            <v>46222110</v>
          </cell>
          <cell r="H32">
            <v>0</v>
          </cell>
          <cell r="I32">
            <v>0</v>
          </cell>
          <cell r="J32">
            <v>21470</v>
          </cell>
          <cell r="K32">
            <v>0</v>
          </cell>
          <cell r="L32">
            <v>0</v>
          </cell>
          <cell r="M32">
            <v>46243580</v>
          </cell>
          <cell r="N32">
            <v>186179556.80000001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G33">
            <v>27618201.399999999</v>
          </cell>
          <cell r="H33">
            <v>0</v>
          </cell>
          <cell r="I33">
            <v>0</v>
          </cell>
          <cell r="J33">
            <v>880722</v>
          </cell>
          <cell r="K33">
            <v>0</v>
          </cell>
          <cell r="L33">
            <v>26100000</v>
          </cell>
          <cell r="M33">
            <v>54598923.399999999</v>
          </cell>
          <cell r="N33">
            <v>183226791.69999999</v>
          </cell>
        </row>
        <row r="34">
          <cell r="B34" t="str">
            <v>SGC</v>
          </cell>
          <cell r="C34" t="str">
            <v>"ЭС ЖИ КАПИТАЛ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802410.02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802410.02</v>
          </cell>
          <cell r="N34">
            <v>179505968.44000003</v>
          </cell>
        </row>
        <row r="35">
          <cell r="B35" t="str">
            <v>BLMB</v>
          </cell>
          <cell r="C35" t="str">
            <v xml:space="preserve">"БЛҮМСБЮРИ СЕКЮРИТИЕС ҮЦК" ХХК </v>
          </cell>
          <cell r="D35" t="str">
            <v>●</v>
          </cell>
          <cell r="G35">
            <v>21288667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21288667</v>
          </cell>
          <cell r="N35">
            <v>161822635.47</v>
          </cell>
        </row>
        <row r="36">
          <cell r="B36" t="str">
            <v>CTRL</v>
          </cell>
          <cell r="C36" t="str">
            <v>ЦЕНТРАЛ СЕКЬЮРИТИЙЗ ҮЦК</v>
          </cell>
          <cell r="D36" t="str">
            <v>●</v>
          </cell>
          <cell r="G36">
            <v>8930778.8000000007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8930778.8000000007</v>
          </cell>
          <cell r="N36">
            <v>160210718.14000002</v>
          </cell>
        </row>
        <row r="37">
          <cell r="B37" t="str">
            <v>SECP</v>
          </cell>
          <cell r="C37" t="str">
            <v>"СИКАП 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13868450.550000001</v>
          </cell>
          <cell r="H37">
            <v>0</v>
          </cell>
          <cell r="I37">
            <v>0</v>
          </cell>
          <cell r="J37">
            <v>1273962</v>
          </cell>
          <cell r="K37">
            <v>0</v>
          </cell>
          <cell r="L37">
            <v>0</v>
          </cell>
          <cell r="M37">
            <v>15142412.550000001</v>
          </cell>
          <cell r="N37">
            <v>155309909.47000003</v>
          </cell>
        </row>
        <row r="38">
          <cell r="B38" t="str">
            <v>DRBR</v>
          </cell>
          <cell r="C38" t="str">
            <v>"ДАРХАН БРОКЕР ҮЦК" ХХК</v>
          </cell>
          <cell r="D38" t="str">
            <v>●</v>
          </cell>
          <cell r="G38">
            <v>16129649.9</v>
          </cell>
          <cell r="H38">
            <v>0</v>
          </cell>
          <cell r="I38">
            <v>0</v>
          </cell>
          <cell r="J38">
            <v>2729967</v>
          </cell>
          <cell r="K38">
            <v>0</v>
          </cell>
          <cell r="L38">
            <v>0</v>
          </cell>
          <cell r="M38">
            <v>18859616.899999999</v>
          </cell>
          <cell r="N38">
            <v>134995254.53</v>
          </cell>
        </row>
        <row r="39">
          <cell r="B39" t="str">
            <v>GDSC</v>
          </cell>
          <cell r="C39" t="str">
            <v>"ГҮҮДСЕК ҮЦК" ХХК</v>
          </cell>
          <cell r="D39" t="str">
            <v>●</v>
          </cell>
          <cell r="E39" t="str">
            <v>●</v>
          </cell>
          <cell r="F39" t="str">
            <v>●</v>
          </cell>
          <cell r="G39">
            <v>17540022.920000002</v>
          </cell>
          <cell r="H39">
            <v>0</v>
          </cell>
          <cell r="I39">
            <v>0</v>
          </cell>
          <cell r="J39">
            <v>1339841</v>
          </cell>
          <cell r="K39">
            <v>0</v>
          </cell>
          <cell r="L39">
            <v>0</v>
          </cell>
          <cell r="M39">
            <v>18879863.920000002</v>
          </cell>
          <cell r="N39">
            <v>132183222.42999999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G40">
            <v>16933225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16933225</v>
          </cell>
          <cell r="N40">
            <v>114272102.23</v>
          </cell>
        </row>
        <row r="41">
          <cell r="B41" t="str">
            <v>MSDQ</v>
          </cell>
          <cell r="C41" t="str">
            <v>"МАСДАК ҮНЭТ ЦААСНЫ КОМПАНИ" ХХК</v>
          </cell>
          <cell r="D41" t="str">
            <v>●</v>
          </cell>
          <cell r="G41">
            <v>269100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100000</v>
          </cell>
          <cell r="M41">
            <v>369100</v>
          </cell>
          <cell r="N41">
            <v>111934555.56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G42">
            <v>662650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662650</v>
          </cell>
          <cell r="N42">
            <v>85403987.599999994</v>
          </cell>
        </row>
        <row r="43">
          <cell r="B43" t="str">
            <v>TABO</v>
          </cell>
          <cell r="C43" t="str">
            <v>"ТАВАН БОГД ҮЦК" ХХК</v>
          </cell>
          <cell r="D43" t="str">
            <v>●</v>
          </cell>
          <cell r="G43">
            <v>12036058.43</v>
          </cell>
          <cell r="H43">
            <v>0</v>
          </cell>
          <cell r="I43">
            <v>0</v>
          </cell>
          <cell r="J43">
            <v>72998</v>
          </cell>
          <cell r="K43">
            <v>0</v>
          </cell>
          <cell r="L43">
            <v>0</v>
          </cell>
          <cell r="M43">
            <v>12109056.43</v>
          </cell>
          <cell r="N43">
            <v>64799658.32</v>
          </cell>
        </row>
        <row r="44">
          <cell r="B44" t="str">
            <v>GDEV</v>
          </cell>
          <cell r="C44" t="str">
            <v>"ГРАНДДЕВЕЛОПМЕНТ ҮЦК" ХХК</v>
          </cell>
          <cell r="D44" t="str">
            <v>●</v>
          </cell>
          <cell r="G44">
            <v>11325700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11325700</v>
          </cell>
          <cell r="N44">
            <v>63799332.480000004</v>
          </cell>
        </row>
        <row r="45">
          <cell r="B45" t="str">
            <v>GATR</v>
          </cell>
          <cell r="C45" t="str">
            <v>"ГАЦУУРТ ТРЕЙД ҮЦК" ХХК</v>
          </cell>
          <cell r="D45" t="str">
            <v>●</v>
          </cell>
          <cell r="G45">
            <v>1235000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1235000</v>
          </cell>
          <cell r="N45">
            <v>59635071</v>
          </cell>
        </row>
        <row r="46">
          <cell r="B46" t="str">
            <v>MONG</v>
          </cell>
          <cell r="C46" t="str">
            <v>"МОНГОЛ СЕКЮРИТИЕС ҮЦК" ХК</v>
          </cell>
          <cell r="D46" t="str">
            <v>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52295725.439999998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G47">
            <v>9245035</v>
          </cell>
          <cell r="H47">
            <v>0</v>
          </cell>
          <cell r="I47">
            <v>0</v>
          </cell>
          <cell r="J47">
            <v>109610</v>
          </cell>
          <cell r="K47">
            <v>0</v>
          </cell>
          <cell r="L47">
            <v>0</v>
          </cell>
          <cell r="M47">
            <v>9354645</v>
          </cell>
          <cell r="N47">
            <v>36646677.850000001</v>
          </cell>
        </row>
        <row r="48">
          <cell r="B48" t="str">
            <v>BATS</v>
          </cell>
          <cell r="C48" t="str">
            <v>"БАТС ҮЦК" ХХК</v>
          </cell>
          <cell r="D48" t="str">
            <v>●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35887482.299999997</v>
          </cell>
        </row>
        <row r="49">
          <cell r="B49" t="str">
            <v>DOMI</v>
          </cell>
          <cell r="C49" t="str">
            <v>"ДОМИКС СЕК ҮЦК" ХХК</v>
          </cell>
          <cell r="D49" t="str">
            <v>●</v>
          </cell>
          <cell r="G49">
            <v>4701583.3</v>
          </cell>
          <cell r="H49">
            <v>0</v>
          </cell>
          <cell r="I49">
            <v>0</v>
          </cell>
          <cell r="J49">
            <v>1118813</v>
          </cell>
          <cell r="L49">
            <v>0</v>
          </cell>
          <cell r="M49">
            <v>5820396.2999999998</v>
          </cell>
          <cell r="N49">
            <v>29849665.859999999</v>
          </cell>
        </row>
        <row r="50">
          <cell r="B50" t="str">
            <v>HUN</v>
          </cell>
          <cell r="C50" t="str">
            <v>"ХҮННҮ ЭМПАЙР ҮЦК" ХХК</v>
          </cell>
          <cell r="D50" t="str">
            <v>●</v>
          </cell>
          <cell r="G50">
            <v>3808526.3</v>
          </cell>
          <cell r="H50">
            <v>0</v>
          </cell>
          <cell r="I50">
            <v>0</v>
          </cell>
          <cell r="J50">
            <v>1130000</v>
          </cell>
          <cell r="K50">
            <v>0</v>
          </cell>
          <cell r="L50">
            <v>0</v>
          </cell>
          <cell r="M50">
            <v>4938526.3</v>
          </cell>
          <cell r="N50">
            <v>26438127.66</v>
          </cell>
        </row>
        <row r="51">
          <cell r="B51" t="str">
            <v>MIBG</v>
          </cell>
          <cell r="C51" t="str">
            <v>"ЭМ АЙ БИ ЖИ ХХК ҮЦК"</v>
          </cell>
          <cell r="D51" t="str">
            <v>●</v>
          </cell>
          <cell r="G51">
            <v>1737790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1737790</v>
          </cell>
          <cell r="N51">
            <v>26042031</v>
          </cell>
        </row>
        <row r="52">
          <cell r="B52" t="str">
            <v>MERG</v>
          </cell>
          <cell r="C52" t="str">
            <v>"МЭРГЭН САНАА ҮЦК" ХХК</v>
          </cell>
          <cell r="D52" t="str">
            <v>●</v>
          </cell>
          <cell r="G52">
            <v>8529918.4000000004</v>
          </cell>
          <cell r="H52">
            <v>0</v>
          </cell>
          <cell r="I52">
            <v>0</v>
          </cell>
          <cell r="J52">
            <v>122605</v>
          </cell>
          <cell r="K52">
            <v>0</v>
          </cell>
          <cell r="L52">
            <v>2000000</v>
          </cell>
          <cell r="M52">
            <v>10652523.4</v>
          </cell>
          <cell r="N52">
            <v>25575451.299999997</v>
          </cell>
        </row>
        <row r="53">
          <cell r="B53" t="str">
            <v>TNGR</v>
          </cell>
          <cell r="C53" t="str">
            <v>"ТЭНГЭР КАПИТАЛ  ҮЦК" ХХК</v>
          </cell>
          <cell r="D53" t="str">
            <v>●</v>
          </cell>
          <cell r="F53" t="str">
            <v>●</v>
          </cell>
          <cell r="G53">
            <v>1103243.97</v>
          </cell>
          <cell r="H53">
            <v>0</v>
          </cell>
          <cell r="I53">
            <v>0</v>
          </cell>
          <cell r="J53">
            <v>238317</v>
          </cell>
          <cell r="K53">
            <v>0</v>
          </cell>
          <cell r="L53">
            <v>0</v>
          </cell>
          <cell r="M53">
            <v>1341560.97</v>
          </cell>
          <cell r="N53">
            <v>23729191.32</v>
          </cell>
        </row>
        <row r="54">
          <cell r="B54" t="str">
            <v>BULG</v>
          </cell>
          <cell r="C54" t="str">
            <v>"БУЛГАН БРОКЕР ҮЦК" ХХК</v>
          </cell>
          <cell r="D54" t="str">
            <v>●</v>
          </cell>
          <cell r="G54">
            <v>5819265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5819265</v>
          </cell>
          <cell r="N54">
            <v>23137410</v>
          </cell>
        </row>
        <row r="55">
          <cell r="B55" t="str">
            <v>UNDR</v>
          </cell>
          <cell r="C55" t="str">
            <v>"ӨНДӨРХААН ИНВЕСТ ҮЦК" ХХК</v>
          </cell>
          <cell r="D55" t="str">
            <v>●</v>
          </cell>
          <cell r="G55">
            <v>2776865.7</v>
          </cell>
          <cell r="H55">
            <v>0</v>
          </cell>
          <cell r="I55">
            <v>0</v>
          </cell>
          <cell r="J55">
            <v>766592</v>
          </cell>
          <cell r="K55">
            <v>0</v>
          </cell>
          <cell r="L55">
            <v>200000</v>
          </cell>
          <cell r="M55">
            <v>3743457.7</v>
          </cell>
          <cell r="N55">
            <v>19522834.66</v>
          </cell>
        </row>
        <row r="56">
          <cell r="B56" t="str">
            <v>NSEC</v>
          </cell>
          <cell r="C56" t="str">
            <v>"НЭЙШНЛ СЕКЮРИТИС ҮЦК" ХХК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468084.29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468084.29</v>
          </cell>
          <cell r="N56">
            <v>17473112.079999998</v>
          </cell>
        </row>
        <row r="57">
          <cell r="B57" t="str">
            <v>MICC</v>
          </cell>
          <cell r="C57" t="str">
            <v>"ЭМ АЙ СИ СИ  ҮЦК" ХХК</v>
          </cell>
          <cell r="D57" t="str">
            <v>●</v>
          </cell>
          <cell r="E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8912473</v>
          </cell>
        </row>
        <row r="58">
          <cell r="B58" t="str">
            <v>ZGB</v>
          </cell>
          <cell r="C58" t="str">
            <v>"ЗЭТ ЖИ БИ ҮЦК" ХХК</v>
          </cell>
          <cell r="D58" t="str">
            <v>●</v>
          </cell>
          <cell r="G58">
            <v>5553262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5553262</v>
          </cell>
          <cell r="N58">
            <v>7186696.5</v>
          </cell>
        </row>
        <row r="59">
          <cell r="B59" t="str">
            <v>SILS</v>
          </cell>
          <cell r="C59" t="str">
            <v>"СИЛВЭР ЛАЙТ СЕКЮРИТИЙЗ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N59">
            <v>5011965.2</v>
          </cell>
        </row>
        <row r="60">
          <cell r="B60" t="str">
            <v>APS</v>
          </cell>
          <cell r="C60" t="str">
            <v>"АЗИА ПАСИФИК СЕКЬЮРИТИС ҮЦК" ХХК</v>
          </cell>
          <cell r="D60" t="str">
            <v>●</v>
          </cell>
          <cell r="G60">
            <v>27345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27345</v>
          </cell>
          <cell r="N60">
            <v>4670738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565000</v>
          </cell>
          <cell r="K61">
            <v>0</v>
          </cell>
          <cell r="L61">
            <v>0</v>
          </cell>
          <cell r="M61">
            <v>565000</v>
          </cell>
          <cell r="N61">
            <v>1550279.52</v>
          </cell>
        </row>
        <row r="62">
          <cell r="B62" t="str">
            <v>MOHU</v>
          </cell>
          <cell r="C62" t="str">
            <v>"MОНГОЛ ХУВЬЦАА"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169187.9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95030</v>
          </cell>
        </row>
        <row r="64">
          <cell r="B64" t="str">
            <v>CAPM</v>
          </cell>
          <cell r="C64" t="str">
            <v>"КАПИТАЛ МАРКЕТ КОРПОРАЦИ ҮЦК" ХХК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ALTN</v>
          </cell>
          <cell r="C65" t="str">
            <v>"АЛТАН ХОРОМСОГ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5"/>
  <sheetViews>
    <sheetView tabSelected="1" view="pageBreakPreview" zoomScale="70" zoomScaleNormal="70" zoomScaleSheetLayoutView="70" workbookViewId="0">
      <pane xSplit="3" ySplit="15" topLeftCell="G16" activePane="bottomRight" state="frozen"/>
      <selection pane="topRight" activeCell="D1" sqref="D1"/>
      <selection pane="bottomLeft" activeCell="A16" sqref="A16"/>
      <selection pane="bottomRight" activeCell="G16" sqref="G16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1" width="22.42578125" style="1" bestFit="1" customWidth="1"/>
    <col min="12" max="12" width="22.42578125" style="1" customWidth="1"/>
    <col min="13" max="13" width="22.42578125" style="1" bestFit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  <c r="L7" s="5"/>
    </row>
    <row r="8" spans="1:16" x14ac:dyDescent="0.25">
      <c r="H8" s="6"/>
      <c r="I8" s="7"/>
      <c r="J8" s="7"/>
      <c r="K8" s="7"/>
      <c r="L8" s="7"/>
      <c r="M8" s="7"/>
    </row>
    <row r="9" spans="1:16" ht="15" customHeight="1" x14ac:dyDescent="0.25">
      <c r="B9" s="22"/>
      <c r="D9" s="43" t="s">
        <v>58</v>
      </c>
      <c r="E9" s="43"/>
      <c r="F9" s="43"/>
      <c r="G9" s="43"/>
      <c r="H9" s="43"/>
      <c r="I9" s="43"/>
      <c r="J9" s="43"/>
      <c r="K9" s="43"/>
      <c r="L9" s="35"/>
      <c r="M9" s="8"/>
      <c r="N9" s="8"/>
      <c r="O9" s="8"/>
    </row>
    <row r="11" spans="1:16" ht="15" customHeight="1" thickBot="1" x14ac:dyDescent="0.3">
      <c r="M11" s="24"/>
      <c r="N11" s="53" t="s">
        <v>123</v>
      </c>
      <c r="O11" s="53"/>
    </row>
    <row r="12" spans="1:16" ht="14.45" customHeight="1" x14ac:dyDescent="0.25">
      <c r="A12" s="44" t="s">
        <v>0</v>
      </c>
      <c r="B12" s="46" t="s">
        <v>50</v>
      </c>
      <c r="C12" s="46" t="s">
        <v>51</v>
      </c>
      <c r="D12" s="46" t="s">
        <v>52</v>
      </c>
      <c r="E12" s="46"/>
      <c r="F12" s="46"/>
      <c r="G12" s="48" t="s">
        <v>122</v>
      </c>
      <c r="H12" s="48"/>
      <c r="I12" s="48"/>
      <c r="J12" s="48"/>
      <c r="K12" s="48"/>
      <c r="L12" s="48"/>
      <c r="M12" s="48"/>
      <c r="N12" s="50" t="s">
        <v>73</v>
      </c>
      <c r="O12" s="51"/>
    </row>
    <row r="13" spans="1:16" s="22" customFormat="1" ht="15.75" customHeight="1" x14ac:dyDescent="0.25">
      <c r="A13" s="45"/>
      <c r="B13" s="47"/>
      <c r="C13" s="47"/>
      <c r="D13" s="47"/>
      <c r="E13" s="47"/>
      <c r="F13" s="47"/>
      <c r="G13" s="49"/>
      <c r="H13" s="49"/>
      <c r="I13" s="49"/>
      <c r="J13" s="49"/>
      <c r="K13" s="49"/>
      <c r="L13" s="49"/>
      <c r="M13" s="49"/>
      <c r="N13" s="52"/>
      <c r="O13" s="41"/>
      <c r="P13" s="9"/>
    </row>
    <row r="14" spans="1:16" s="22" customFormat="1" ht="42" customHeight="1" x14ac:dyDescent="0.25">
      <c r="A14" s="45"/>
      <c r="B14" s="47"/>
      <c r="C14" s="47"/>
      <c r="D14" s="47"/>
      <c r="E14" s="47"/>
      <c r="F14" s="47"/>
      <c r="G14" s="49" t="s">
        <v>59</v>
      </c>
      <c r="H14" s="49"/>
      <c r="I14" s="49"/>
      <c r="J14" s="49" t="s">
        <v>66</v>
      </c>
      <c r="K14" s="49" t="s">
        <v>65</v>
      </c>
      <c r="L14" s="36" t="s">
        <v>66</v>
      </c>
      <c r="M14" s="49" t="s">
        <v>60</v>
      </c>
      <c r="N14" s="52" t="s">
        <v>61</v>
      </c>
      <c r="O14" s="41" t="s">
        <v>62</v>
      </c>
      <c r="P14" s="9"/>
    </row>
    <row r="15" spans="1:16" s="22" customFormat="1" ht="42" customHeight="1" x14ac:dyDescent="0.25">
      <c r="A15" s="45"/>
      <c r="B15" s="47"/>
      <c r="C15" s="47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9"/>
      <c r="K15" s="49"/>
      <c r="L15" s="36" t="s">
        <v>64</v>
      </c>
      <c r="M15" s="49"/>
      <c r="N15" s="52"/>
      <c r="O15" s="42"/>
      <c r="P15" s="9"/>
    </row>
    <row r="16" spans="1:16" x14ac:dyDescent="0.25">
      <c r="A16" s="11">
        <v>1</v>
      </c>
      <c r="B16" s="12" t="s">
        <v>1</v>
      </c>
      <c r="C16" s="31" t="s">
        <v>79</v>
      </c>
      <c r="D16" s="13" t="s">
        <v>2</v>
      </c>
      <c r="E16" s="14" t="s">
        <v>2</v>
      </c>
      <c r="F16" s="14" t="s">
        <v>2</v>
      </c>
      <c r="G16" s="15">
        <f>VLOOKUP(B16,[1]Brokers!$B$9:$H$69,7,0)</f>
        <v>2390209042.3900003</v>
      </c>
      <c r="H16" s="15">
        <f>VLOOKUP(B16,[1]Brokers!$B$9:$AD$69,29,0)</f>
        <v>0</v>
      </c>
      <c r="I16" s="15">
        <f>VLOOKUP(B16,[2]Brokers!$B$9:$W$69,22,0)</f>
        <v>0</v>
      </c>
      <c r="J16" s="15">
        <f>VLOOKUP(B16,[2]Brokers!$B$9:$M$69,12,0)</f>
        <v>10227383434</v>
      </c>
      <c r="K16" s="15">
        <v>0</v>
      </c>
      <c r="L16" s="15">
        <f>VLOOKUP(B16,[2]Brokers!$B$9:$R$69,17,0)</f>
        <v>171200000</v>
      </c>
      <c r="M16" s="15">
        <f t="shared" ref="M16:M47" si="0">K16+J16+I16+H16+G16+L16</f>
        <v>12788792476.389999</v>
      </c>
      <c r="N16" s="30">
        <f>VLOOKUP(B16,[3]Sheet1!$B$16:$N$69,13,0)</f>
        <v>15772114000.869999</v>
      </c>
      <c r="O16" s="32">
        <f t="shared" ref="O16:O47" si="1">N16/$N$70</f>
        <v>0.270886702725953</v>
      </c>
    </row>
    <row r="17" spans="1:16" x14ac:dyDescent="0.25">
      <c r="A17" s="11">
        <f t="shared" ref="A17:A48" si="2">+A16+1</f>
        <v>2</v>
      </c>
      <c r="B17" s="12" t="s">
        <v>10</v>
      </c>
      <c r="C17" s="31" t="s">
        <v>77</v>
      </c>
      <c r="D17" s="13" t="s">
        <v>2</v>
      </c>
      <c r="E17" s="14" t="s">
        <v>2</v>
      </c>
      <c r="F17" s="14" t="s">
        <v>2</v>
      </c>
      <c r="G17" s="15">
        <f>VLOOKUP(B17,[1]Brokers!$B$9:$H$69,7,0)</f>
        <v>172997141.59</v>
      </c>
      <c r="H17" s="15">
        <f>VLOOKUP(B17,[1]Brokers!$B$9:$AD$69,29,0)</f>
        <v>0</v>
      </c>
      <c r="I17" s="15">
        <f>VLOOKUP(B17,[2]Brokers!$B$9:$W$69,22,0)</f>
        <v>0</v>
      </c>
      <c r="J17" s="15">
        <f>VLOOKUP(B17,[2]Brokers!$B$9:$M$69,12,0)</f>
        <v>66076072</v>
      </c>
      <c r="K17" s="15">
        <v>0</v>
      </c>
      <c r="L17" s="15">
        <f>VLOOKUP(B17,[2]Brokers!$B$9:$R$69,17,0)</f>
        <v>32000000</v>
      </c>
      <c r="M17" s="15">
        <f t="shared" si="0"/>
        <v>271073213.59000003</v>
      </c>
      <c r="N17" s="30">
        <f>VLOOKUP(B17,[3]Sheet1!$B$16:$N$69,13,0)</f>
        <v>12615002107.59</v>
      </c>
      <c r="O17" s="32">
        <f t="shared" si="1"/>
        <v>0.21666317689673728</v>
      </c>
    </row>
    <row r="18" spans="1:16" x14ac:dyDescent="0.25">
      <c r="A18" s="11">
        <f t="shared" si="2"/>
        <v>3</v>
      </c>
      <c r="B18" s="12" t="s">
        <v>7</v>
      </c>
      <c r="C18" s="31" t="s">
        <v>78</v>
      </c>
      <c r="D18" s="13" t="s">
        <v>2</v>
      </c>
      <c r="E18" s="14" t="s">
        <v>2</v>
      </c>
      <c r="F18" s="14"/>
      <c r="G18" s="15">
        <f>VLOOKUP(B18,[1]Brokers!$B$9:$H$69,7,0)</f>
        <v>19513038.09</v>
      </c>
      <c r="H18" s="15">
        <f>VLOOKUP(B18,[1]Brokers!$B$9:$AD$69,29,0)</f>
        <v>0</v>
      </c>
      <c r="I18" s="15">
        <f>VLOOKUP(B18,[2]Brokers!$B$9:$W$69,22,0)</f>
        <v>0</v>
      </c>
      <c r="J18" s="15">
        <f>VLOOKUP(B18,[2]Brokers!$B$9:$M$69,12,0)</f>
        <v>2358875</v>
      </c>
      <c r="K18" s="15">
        <v>0</v>
      </c>
      <c r="L18" s="15">
        <f>VLOOKUP(B18,[2]Brokers!$B$9:$R$69,17,0)</f>
        <v>6591300000</v>
      </c>
      <c r="M18" s="15">
        <f t="shared" si="0"/>
        <v>6613171913.0900002</v>
      </c>
      <c r="N18" s="30">
        <f>VLOOKUP(B18,[3]Sheet1!$B$16:$N$69,13,0)</f>
        <v>8363512131.54</v>
      </c>
      <c r="O18" s="32">
        <f t="shared" si="1"/>
        <v>0.14364366275797955</v>
      </c>
    </row>
    <row r="19" spans="1:16" s="23" customFormat="1" x14ac:dyDescent="0.25">
      <c r="A19" s="11">
        <f t="shared" si="2"/>
        <v>4</v>
      </c>
      <c r="B19" s="12" t="s">
        <v>6</v>
      </c>
      <c r="C19" s="31" t="s">
        <v>81</v>
      </c>
      <c r="D19" s="13" t="s">
        <v>2</v>
      </c>
      <c r="E19" s="14" t="s">
        <v>2</v>
      </c>
      <c r="F19" s="14" t="s">
        <v>2</v>
      </c>
      <c r="G19" s="15">
        <f>VLOOKUP(B19,[1]Brokers!$B$9:$H$69,7,0)</f>
        <v>162461855.06</v>
      </c>
      <c r="H19" s="15">
        <f>VLOOKUP(B19,[1]Brokers!$B$9:$AD$69,29,0)</f>
        <v>1173725220</v>
      </c>
      <c r="I19" s="15">
        <f>VLOOKUP(B19,[2]Brokers!$B$9:$W$69,22,0)</f>
        <v>396980</v>
      </c>
      <c r="J19" s="15">
        <f>VLOOKUP(B19,[2]Brokers!$B$9:$M$69,12,0)</f>
        <v>1205371</v>
      </c>
      <c r="K19" s="15">
        <v>0</v>
      </c>
      <c r="L19" s="15">
        <f>VLOOKUP(B19,[2]Brokers!$B$9:$R$69,17,0)</f>
        <v>2482100000</v>
      </c>
      <c r="M19" s="15">
        <f t="shared" si="0"/>
        <v>3819889426.0599999</v>
      </c>
      <c r="N19" s="30">
        <f>VLOOKUP(B19,[3]Sheet1!$B$16:$N$69,13,0)</f>
        <v>4807733945.6199999</v>
      </c>
      <c r="O19" s="32">
        <f t="shared" si="1"/>
        <v>8.257302705526981E-2</v>
      </c>
      <c r="P19" s="9"/>
    </row>
    <row r="20" spans="1:16" x14ac:dyDescent="0.25">
      <c r="A20" s="11">
        <f t="shared" si="2"/>
        <v>5</v>
      </c>
      <c r="B20" s="12" t="s">
        <v>26</v>
      </c>
      <c r="C20" s="31" t="s">
        <v>113</v>
      </c>
      <c r="D20" s="13" t="s">
        <v>2</v>
      </c>
      <c r="E20" s="14" t="s">
        <v>2</v>
      </c>
      <c r="F20" s="14" t="s">
        <v>2</v>
      </c>
      <c r="G20" s="15">
        <f>VLOOKUP(B20,[1]Brokers!$B$9:$H$69,7,0)</f>
        <v>94000</v>
      </c>
      <c r="H20" s="15">
        <f>VLOOKUP(B20,[1]Brokers!$B$9:$AD$69,29,0)</f>
        <v>0</v>
      </c>
      <c r="I20" s="15">
        <f>VLOOKUP(B20,[2]Brokers!$B$9:$W$69,22,0)</f>
        <v>0</v>
      </c>
      <c r="J20" s="15">
        <f>VLOOKUP(B20,[2]Brokers!$B$9:$M$69,12,0)</f>
        <v>0</v>
      </c>
      <c r="K20" s="15">
        <v>0</v>
      </c>
      <c r="L20" s="15">
        <f>VLOOKUP(B20,[2]Brokers!$B$9:$R$69,17,0)</f>
        <v>0</v>
      </c>
      <c r="M20" s="15">
        <f t="shared" si="0"/>
        <v>94000</v>
      </c>
      <c r="N20" s="30">
        <f>VLOOKUP(B20,[3]Sheet1!$B$16:$N$69,13,0)</f>
        <v>2221600265</v>
      </c>
      <c r="O20" s="32">
        <f t="shared" si="1"/>
        <v>3.815607536996992E-2</v>
      </c>
    </row>
    <row r="21" spans="1:16" x14ac:dyDescent="0.25">
      <c r="A21" s="11">
        <f t="shared" si="2"/>
        <v>6</v>
      </c>
      <c r="B21" s="12" t="s">
        <v>9</v>
      </c>
      <c r="C21" s="31" t="s">
        <v>82</v>
      </c>
      <c r="D21" s="13" t="s">
        <v>2</v>
      </c>
      <c r="E21" s="14" t="s">
        <v>2</v>
      </c>
      <c r="F21" s="14" t="s">
        <v>2</v>
      </c>
      <c r="G21" s="15">
        <f>VLOOKUP(B21,[1]Brokers!$B$9:$H$69,7,0)</f>
        <v>74930875.180000007</v>
      </c>
      <c r="H21" s="15">
        <f>VLOOKUP(B21,[1]Brokers!$B$9:$AD$69,29,0)</f>
        <v>0</v>
      </c>
      <c r="I21" s="15">
        <f>VLOOKUP(B21,[2]Brokers!$B$9:$W$69,22,0)</f>
        <v>0</v>
      </c>
      <c r="J21" s="15">
        <f>VLOOKUP(B21,[2]Brokers!$B$9:$M$69,12,0)</f>
        <v>3453167</v>
      </c>
      <c r="K21" s="15">
        <v>0</v>
      </c>
      <c r="L21" s="15">
        <f>VLOOKUP(B21,[2]Brokers!$B$9:$R$69,17,0)</f>
        <v>67000000</v>
      </c>
      <c r="M21" s="15">
        <f t="shared" si="0"/>
        <v>145384042.18000001</v>
      </c>
      <c r="N21" s="30">
        <f>VLOOKUP(B21,[3]Sheet1!$B$16:$N$69,13,0)</f>
        <v>2411473732.0999999</v>
      </c>
      <c r="O21" s="32">
        <f t="shared" si="1"/>
        <v>4.1417159929403521E-2</v>
      </c>
    </row>
    <row r="22" spans="1:16" x14ac:dyDescent="0.25">
      <c r="A22" s="11">
        <f t="shared" si="2"/>
        <v>7</v>
      </c>
      <c r="B22" s="12" t="s">
        <v>5</v>
      </c>
      <c r="C22" s="31" t="s">
        <v>80</v>
      </c>
      <c r="D22" s="13" t="s">
        <v>2</v>
      </c>
      <c r="E22" s="14" t="s">
        <v>2</v>
      </c>
      <c r="F22" s="14" t="s">
        <v>2</v>
      </c>
      <c r="G22" s="15">
        <f>VLOOKUP(B22,[1]Brokers!$B$9:$H$69,7,0)</f>
        <v>57285800.689999998</v>
      </c>
      <c r="H22" s="15">
        <f>VLOOKUP(B22,[1]Brokers!$B$9:$AD$69,29,0)</f>
        <v>0</v>
      </c>
      <c r="I22" s="15">
        <f>VLOOKUP(B22,[2]Brokers!$B$9:$W$69,22,0)</f>
        <v>0</v>
      </c>
      <c r="J22" s="15">
        <f>VLOOKUP(B22,[2]Brokers!$B$9:$M$69,12,0)</f>
        <v>27930775</v>
      </c>
      <c r="K22" s="15">
        <v>0</v>
      </c>
      <c r="L22" s="15">
        <f>VLOOKUP(B22,[2]Brokers!$B$9:$R$69,17,0)</f>
        <v>15700000</v>
      </c>
      <c r="M22" s="15">
        <f t="shared" si="0"/>
        <v>100916575.69</v>
      </c>
      <c r="N22" s="30">
        <f>VLOOKUP(B22,[3]Sheet1!$B$16:$N$69,13,0)</f>
        <v>3497765808.2199998</v>
      </c>
      <c r="O22" s="32">
        <f t="shared" si="1"/>
        <v>6.0074270744177309E-2</v>
      </c>
    </row>
    <row r="23" spans="1:16" x14ac:dyDescent="0.25">
      <c r="A23" s="11">
        <f t="shared" si="2"/>
        <v>8</v>
      </c>
      <c r="B23" s="12" t="s">
        <v>68</v>
      </c>
      <c r="C23" s="31" t="s">
        <v>87</v>
      </c>
      <c r="D23" s="13" t="s">
        <v>2</v>
      </c>
      <c r="E23" s="14" t="s">
        <v>2</v>
      </c>
      <c r="F23" s="14"/>
      <c r="G23" s="15">
        <f>VLOOKUP(B23,[1]Brokers!$B$9:$H$69,7,0)</f>
        <v>30568367</v>
      </c>
      <c r="H23" s="15">
        <f>VLOOKUP(B23,[1]Brokers!$B$9:$AD$69,29,0)</f>
        <v>0</v>
      </c>
      <c r="I23" s="15">
        <f>VLOOKUP(B23,[2]Brokers!$B$9:$W$69,22,0)</f>
        <v>0</v>
      </c>
      <c r="J23" s="15">
        <f>VLOOKUP(B23,[2]Brokers!$B$9:$M$69,12,0)</f>
        <v>4972</v>
      </c>
      <c r="K23" s="15">
        <v>0</v>
      </c>
      <c r="L23" s="15">
        <f>VLOOKUP(B23,[2]Brokers!$B$9:$R$69,17,0)</f>
        <v>0</v>
      </c>
      <c r="M23" s="15">
        <f t="shared" si="0"/>
        <v>30573339</v>
      </c>
      <c r="N23" s="30">
        <f>VLOOKUP(B23,[3]Sheet1!$B$16:$N$69,13,0)</f>
        <v>955934010</v>
      </c>
      <c r="O23" s="32">
        <f t="shared" si="1"/>
        <v>1.6418205700149922E-2</v>
      </c>
    </row>
    <row r="24" spans="1:16" x14ac:dyDescent="0.25">
      <c r="A24" s="11">
        <f t="shared" si="2"/>
        <v>9</v>
      </c>
      <c r="B24" s="12" t="s">
        <v>8</v>
      </c>
      <c r="C24" s="31" t="s">
        <v>83</v>
      </c>
      <c r="D24" s="13" t="s">
        <v>2</v>
      </c>
      <c r="E24" s="14" t="s">
        <v>2</v>
      </c>
      <c r="F24" s="14"/>
      <c r="G24" s="15">
        <f>VLOOKUP(B24,[1]Brokers!$B$9:$H$69,7,0)</f>
        <v>120745063.09</v>
      </c>
      <c r="H24" s="15">
        <f>VLOOKUP(B24,[1]Brokers!$B$9:$AD$69,29,0)</f>
        <v>0</v>
      </c>
      <c r="I24" s="15">
        <f>VLOOKUP(B24,[2]Brokers!$B$9:$W$69,22,0)</f>
        <v>0</v>
      </c>
      <c r="J24" s="15">
        <f>VLOOKUP(B24,[2]Brokers!$B$9:$M$69,12,0)</f>
        <v>95131875</v>
      </c>
      <c r="K24" s="15">
        <v>0</v>
      </c>
      <c r="L24" s="15">
        <f>VLOOKUP(B24,[2]Brokers!$B$9:$R$69,17,0)</f>
        <v>20500000</v>
      </c>
      <c r="M24" s="15">
        <f t="shared" si="0"/>
        <v>236376938.09</v>
      </c>
      <c r="N24" s="30">
        <f>VLOOKUP(B24,[3]Sheet1!$B$16:$N$69,13,0)</f>
        <v>1001197658.76</v>
      </c>
      <c r="O24" s="32">
        <f t="shared" si="1"/>
        <v>1.7195610717972248E-2</v>
      </c>
      <c r="P24" s="1"/>
    </row>
    <row r="25" spans="1:16" x14ac:dyDescent="0.25">
      <c r="A25" s="11">
        <f t="shared" si="2"/>
        <v>10</v>
      </c>
      <c r="B25" s="12" t="s">
        <v>74</v>
      </c>
      <c r="C25" s="31" t="s">
        <v>75</v>
      </c>
      <c r="D25" s="13" t="s">
        <v>2</v>
      </c>
      <c r="E25" s="14"/>
      <c r="F25" s="14" t="s">
        <v>2</v>
      </c>
      <c r="G25" s="15">
        <f>VLOOKUP(B25,[1]Brokers!$B$9:$H$69,7,0)</f>
        <v>119686212.14</v>
      </c>
      <c r="H25" s="15">
        <f>VLOOKUP(B25,[1]Brokers!$B$9:$AD$69,29,0)</f>
        <v>0</v>
      </c>
      <c r="I25" s="15">
        <f>VLOOKUP(B25,[2]Brokers!$B$9:$W$69,22,0)</f>
        <v>1778780</v>
      </c>
      <c r="J25" s="15">
        <f>VLOOKUP(B25,[2]Brokers!$B$9:$M$69,12,0)</f>
        <v>0</v>
      </c>
      <c r="K25" s="15"/>
      <c r="L25" s="15">
        <f>VLOOKUP(B25,[2]Brokers!$B$9:$R$69,17,0)</f>
        <v>536200000</v>
      </c>
      <c r="M25" s="15">
        <f t="shared" si="0"/>
        <v>657664992.13999999</v>
      </c>
      <c r="N25" s="30">
        <f>VLOOKUP(B25,[3]Sheet1!$B$16:$N$69,13,0)</f>
        <v>715006277.34000003</v>
      </c>
      <c r="O25" s="32">
        <f t="shared" si="1"/>
        <v>1.2280262042634684E-2</v>
      </c>
    </row>
    <row r="26" spans="1:16" x14ac:dyDescent="0.25">
      <c r="A26" s="11">
        <f t="shared" si="2"/>
        <v>11</v>
      </c>
      <c r="B26" s="12" t="s">
        <v>16</v>
      </c>
      <c r="C26" s="31" t="s">
        <v>84</v>
      </c>
      <c r="D26" s="13" t="s">
        <v>2</v>
      </c>
      <c r="E26" s="14"/>
      <c r="F26" s="14"/>
      <c r="G26" s="15">
        <f>VLOOKUP(B26,[1]Brokers!$B$9:$H$69,7,0)</f>
        <v>221436843.13999999</v>
      </c>
      <c r="H26" s="15">
        <f>VLOOKUP(B26,[1]Brokers!$B$9:$AD$69,29,0)</f>
        <v>0</v>
      </c>
      <c r="I26" s="15">
        <f>VLOOKUP(B26,[2]Brokers!$B$9:$W$69,22,0)</f>
        <v>0</v>
      </c>
      <c r="J26" s="15">
        <f>VLOOKUP(B26,[2]Brokers!$B$9:$M$69,12,0)</f>
        <v>2467920</v>
      </c>
      <c r="K26" s="15">
        <v>0</v>
      </c>
      <c r="L26" s="15">
        <f>VLOOKUP(B26,[2]Brokers!$B$9:$R$69,17,0)</f>
        <v>6400000</v>
      </c>
      <c r="M26" s="15">
        <f t="shared" si="0"/>
        <v>230304763.13999999</v>
      </c>
      <c r="N26" s="30">
        <f>VLOOKUP(B26,[3]Sheet1!$B$16:$N$69,13,0)</f>
        <v>630850939.74000001</v>
      </c>
      <c r="O26" s="32">
        <f t="shared" si="1"/>
        <v>1.0834890679100541E-2</v>
      </c>
    </row>
    <row r="27" spans="1:16" x14ac:dyDescent="0.25">
      <c r="A27" s="11">
        <f t="shared" si="2"/>
        <v>12</v>
      </c>
      <c r="B27" s="12" t="s">
        <v>39</v>
      </c>
      <c r="C27" s="31" t="s">
        <v>116</v>
      </c>
      <c r="D27" s="13" t="s">
        <v>2</v>
      </c>
      <c r="E27" s="14"/>
      <c r="F27" s="14"/>
      <c r="G27" s="15">
        <f>VLOOKUP(B27,[1]Brokers!$B$9:$H$69,7,0)</f>
        <v>0</v>
      </c>
      <c r="H27" s="15">
        <f>VLOOKUP(B27,[1]Brokers!$B$9:$AD$69,29,0)</f>
        <v>0</v>
      </c>
      <c r="I27" s="15">
        <f>VLOOKUP(B27,[2]Brokers!$B$9:$W$69,22,0)</f>
        <v>0</v>
      </c>
      <c r="J27" s="15">
        <f>VLOOKUP(B27,[2]Brokers!$B$9:$M$69,12,0)</f>
        <v>0</v>
      </c>
      <c r="K27" s="15">
        <v>0</v>
      </c>
      <c r="L27" s="15">
        <f>VLOOKUP(B27,[2]Brokers!$B$9:$R$69,17,0)</f>
        <v>0</v>
      </c>
      <c r="M27" s="15">
        <f t="shared" si="0"/>
        <v>0</v>
      </c>
      <c r="N27" s="30">
        <f>VLOOKUP(B27,[3]Sheet1!$B$16:$N$69,13,0)</f>
        <v>499312375</v>
      </c>
      <c r="O27" s="32">
        <f t="shared" si="1"/>
        <v>8.5757104524196142E-3</v>
      </c>
    </row>
    <row r="28" spans="1:16" x14ac:dyDescent="0.25">
      <c r="A28" s="11">
        <f t="shared" si="2"/>
        <v>13</v>
      </c>
      <c r="B28" s="12" t="s">
        <v>11</v>
      </c>
      <c r="C28" s="31" t="s">
        <v>89</v>
      </c>
      <c r="D28" s="13" t="s">
        <v>2</v>
      </c>
      <c r="E28" s="14" t="s">
        <v>2</v>
      </c>
      <c r="F28" s="14"/>
      <c r="G28" s="15">
        <f>VLOOKUP(B28,[1]Brokers!$B$9:$H$69,7,0)</f>
        <v>76788139.060000002</v>
      </c>
      <c r="H28" s="15">
        <f>VLOOKUP(B28,[1]Brokers!$B$9:$AD$69,29,0)</f>
        <v>0</v>
      </c>
      <c r="I28" s="15">
        <f>VLOOKUP(B28,[2]Brokers!$B$9:$W$69,22,0)</f>
        <v>0</v>
      </c>
      <c r="J28" s="15">
        <f>VLOOKUP(B28,[2]Brokers!$B$9:$M$69,12,0)</f>
        <v>195057210</v>
      </c>
      <c r="K28" s="15">
        <v>0</v>
      </c>
      <c r="L28" s="15">
        <f>VLOOKUP(B28,[2]Brokers!$B$9:$R$69,17,0)</f>
        <v>36400000</v>
      </c>
      <c r="M28" s="15">
        <f t="shared" si="0"/>
        <v>308245349.06</v>
      </c>
      <c r="N28" s="30">
        <f>VLOOKUP(B28,[3]Sheet1!$B$16:$N$69,13,0)</f>
        <v>559799219.05999994</v>
      </c>
      <c r="O28" s="32">
        <f t="shared" si="1"/>
        <v>9.6145744718407564E-3</v>
      </c>
    </row>
    <row r="29" spans="1:16" x14ac:dyDescent="0.25">
      <c r="A29" s="11">
        <f t="shared" si="2"/>
        <v>14</v>
      </c>
      <c r="B29" s="12" t="s">
        <v>35</v>
      </c>
      <c r="C29" s="31" t="s">
        <v>88</v>
      </c>
      <c r="D29" s="13" t="s">
        <v>2</v>
      </c>
      <c r="E29" s="14"/>
      <c r="F29" s="14" t="s">
        <v>2</v>
      </c>
      <c r="G29" s="15">
        <f>VLOOKUP(B29,[1]Brokers!$B$9:$H$69,7,0)</f>
        <v>24294280.740000002</v>
      </c>
      <c r="H29" s="15">
        <f>VLOOKUP(B29,[1]Brokers!$B$9:$AD$69,29,0)</f>
        <v>0</v>
      </c>
      <c r="I29" s="15">
        <f>VLOOKUP(B29,[2]Brokers!$B$9:$W$69,22,0)</f>
        <v>0</v>
      </c>
      <c r="J29" s="15">
        <f>VLOOKUP(B29,[2]Brokers!$B$9:$M$69,12,0)</f>
        <v>83055</v>
      </c>
      <c r="K29" s="15">
        <v>0</v>
      </c>
      <c r="L29" s="15">
        <f>VLOOKUP(B29,[2]Brokers!$B$9:$R$69,17,0)</f>
        <v>12300000</v>
      </c>
      <c r="M29" s="15">
        <f t="shared" si="0"/>
        <v>36677335.740000002</v>
      </c>
      <c r="N29" s="30">
        <f>VLOOKUP(B29,[3]Sheet1!$B$16:$N$69,13,0)</f>
        <v>336842214.11000001</v>
      </c>
      <c r="O29" s="32">
        <f t="shared" si="1"/>
        <v>5.7852787973846883E-3</v>
      </c>
    </row>
    <row r="30" spans="1:16" x14ac:dyDescent="0.25">
      <c r="A30" s="11">
        <f t="shared" si="2"/>
        <v>15</v>
      </c>
      <c r="B30" s="12" t="s">
        <v>3</v>
      </c>
      <c r="C30" s="31" t="s">
        <v>85</v>
      </c>
      <c r="D30" s="13" t="s">
        <v>2</v>
      </c>
      <c r="E30" s="14"/>
      <c r="F30" s="14" t="s">
        <v>2</v>
      </c>
      <c r="G30" s="15">
        <f>VLOOKUP(B30,[1]Brokers!$B$9:$H$69,7,0)</f>
        <v>22747617.34</v>
      </c>
      <c r="H30" s="15">
        <f>VLOOKUP(B30,[1]Brokers!$B$9:$AD$69,29,0)</f>
        <v>0</v>
      </c>
      <c r="I30" s="15">
        <f>VLOOKUP(B30,[2]Brokers!$B$9:$W$69,22,0)</f>
        <v>0</v>
      </c>
      <c r="J30" s="15">
        <f>VLOOKUP(B30,[2]Brokers!$B$9:$M$69,12,0)</f>
        <v>98536</v>
      </c>
      <c r="K30" s="15">
        <v>0</v>
      </c>
      <c r="L30" s="15">
        <f>VLOOKUP(B30,[2]Brokers!$B$9:$R$69,17,0)</f>
        <v>500000</v>
      </c>
      <c r="M30" s="15">
        <f t="shared" si="0"/>
        <v>23346153.34</v>
      </c>
      <c r="N30" s="30">
        <f>VLOOKUP(B30,[3]Sheet1!$B$16:$N$69,13,0)</f>
        <v>313551509.17999995</v>
      </c>
      <c r="O30" s="32">
        <f t="shared" si="1"/>
        <v>5.3852599880923639E-3</v>
      </c>
    </row>
    <row r="31" spans="1:16" x14ac:dyDescent="0.25">
      <c r="A31" s="11">
        <f t="shared" si="2"/>
        <v>16</v>
      </c>
      <c r="B31" s="12" t="s">
        <v>45</v>
      </c>
      <c r="C31" s="31" t="s">
        <v>119</v>
      </c>
      <c r="D31" s="13" t="s">
        <v>2</v>
      </c>
      <c r="E31" s="14" t="s">
        <v>2</v>
      </c>
      <c r="F31" s="14" t="s">
        <v>2</v>
      </c>
      <c r="G31" s="15">
        <f>VLOOKUP(B31,[1]Brokers!$B$9:$H$69,7,0)</f>
        <v>802410.02</v>
      </c>
      <c r="H31" s="15">
        <f>VLOOKUP(B31,[1]Brokers!$B$9:$AD$69,29,0)</f>
        <v>0</v>
      </c>
      <c r="I31" s="15">
        <f>VLOOKUP(B31,[2]Brokers!$B$9:$W$69,22,0)</f>
        <v>0</v>
      </c>
      <c r="J31" s="15">
        <f>VLOOKUP(B31,[2]Brokers!$B$9:$M$69,12,0)</f>
        <v>0</v>
      </c>
      <c r="K31" s="15">
        <v>0</v>
      </c>
      <c r="L31" s="15">
        <f>VLOOKUP(B31,[2]Brokers!$B$9:$R$69,17,0)</f>
        <v>0</v>
      </c>
      <c r="M31" s="15">
        <f t="shared" si="0"/>
        <v>802410.02</v>
      </c>
      <c r="N31" s="30">
        <f>VLOOKUP(B31,[3]Sheet1!$B$16:$N$69,13,0)</f>
        <v>179505968.44000003</v>
      </c>
      <c r="O31" s="32">
        <f t="shared" si="1"/>
        <v>3.0830223461267379E-3</v>
      </c>
    </row>
    <row r="32" spans="1:16" x14ac:dyDescent="0.25">
      <c r="A32" s="11">
        <f t="shared" si="2"/>
        <v>17</v>
      </c>
      <c r="B32" s="12" t="s">
        <v>25</v>
      </c>
      <c r="C32" s="31" t="s">
        <v>90</v>
      </c>
      <c r="D32" s="13" t="s">
        <v>2</v>
      </c>
      <c r="E32" s="14"/>
      <c r="F32" s="14"/>
      <c r="G32" s="15">
        <f>VLOOKUP(B32,[1]Brokers!$B$9:$H$69,7,0)</f>
        <v>46222110</v>
      </c>
      <c r="H32" s="15">
        <f>VLOOKUP(B32,[1]Brokers!$B$9:$AD$69,29,0)</f>
        <v>0</v>
      </c>
      <c r="I32" s="15">
        <f>VLOOKUP(B32,[2]Brokers!$B$9:$W$69,22,0)</f>
        <v>0</v>
      </c>
      <c r="J32" s="15">
        <f>VLOOKUP(B32,[2]Brokers!$B$9:$M$69,12,0)</f>
        <v>21470</v>
      </c>
      <c r="K32" s="15">
        <v>0</v>
      </c>
      <c r="L32" s="15">
        <f>VLOOKUP(B32,[2]Brokers!$B$9:$R$69,17,0)</f>
        <v>0</v>
      </c>
      <c r="M32" s="15">
        <f t="shared" si="0"/>
        <v>46243580</v>
      </c>
      <c r="N32" s="30">
        <f>VLOOKUP(B32,[3]Sheet1!$B$16:$N$69,13,0)</f>
        <v>186179556.80000001</v>
      </c>
      <c r="O32" s="32">
        <f t="shared" si="1"/>
        <v>3.1976414990247562E-3</v>
      </c>
      <c r="P32" s="1"/>
    </row>
    <row r="33" spans="1:16" x14ac:dyDescent="0.25">
      <c r="A33" s="11">
        <f t="shared" si="2"/>
        <v>18</v>
      </c>
      <c r="B33" s="12" t="s">
        <v>19</v>
      </c>
      <c r="C33" s="31" t="s">
        <v>91</v>
      </c>
      <c r="D33" s="13" t="s">
        <v>2</v>
      </c>
      <c r="E33" s="14"/>
      <c r="F33" s="14"/>
      <c r="G33" s="15">
        <f>VLOOKUP(B33,[1]Brokers!$B$9:$H$69,7,0)</f>
        <v>27618201.399999999</v>
      </c>
      <c r="H33" s="15">
        <f>VLOOKUP(B33,[1]Brokers!$B$9:$AD$69,29,0)</f>
        <v>0</v>
      </c>
      <c r="I33" s="15">
        <f>VLOOKUP(B33,[2]Brokers!$B$9:$W$69,22,0)</f>
        <v>0</v>
      </c>
      <c r="J33" s="15">
        <f>VLOOKUP(B33,[2]Brokers!$B$9:$M$69,12,0)</f>
        <v>880722</v>
      </c>
      <c r="K33" s="15">
        <v>0</v>
      </c>
      <c r="L33" s="15">
        <f>VLOOKUP(B33,[2]Brokers!$B$9:$R$69,17,0)</f>
        <v>26100000</v>
      </c>
      <c r="M33" s="15">
        <f t="shared" si="0"/>
        <v>54598923.399999999</v>
      </c>
      <c r="N33" s="30">
        <f>VLOOKUP(B33,[3]Sheet1!$B$16:$N$69,13,0)</f>
        <v>183226791.69999999</v>
      </c>
      <c r="O33" s="32">
        <f t="shared" si="1"/>
        <v>3.1469276377237821E-3</v>
      </c>
      <c r="P33" s="1"/>
    </row>
    <row r="34" spans="1:16" x14ac:dyDescent="0.25">
      <c r="A34" s="11">
        <f t="shared" si="2"/>
        <v>19</v>
      </c>
      <c r="B34" s="12" t="s">
        <v>21</v>
      </c>
      <c r="C34" s="31" t="s">
        <v>86</v>
      </c>
      <c r="D34" s="13" t="s">
        <v>2</v>
      </c>
      <c r="E34" s="14"/>
      <c r="F34" s="14"/>
      <c r="G34" s="15">
        <f>VLOOKUP(B34,[1]Brokers!$B$9:$H$69,7,0)</f>
        <v>21288667</v>
      </c>
      <c r="H34" s="15">
        <f>VLOOKUP(B34,[1]Brokers!$B$9:$AD$69,29,0)</f>
        <v>0</v>
      </c>
      <c r="I34" s="15">
        <f>VLOOKUP(B34,[2]Brokers!$B$9:$W$69,22,0)</f>
        <v>0</v>
      </c>
      <c r="J34" s="15">
        <f>VLOOKUP(B34,[2]Brokers!$B$9:$M$69,12,0)</f>
        <v>0</v>
      </c>
      <c r="K34" s="15">
        <v>0</v>
      </c>
      <c r="L34" s="15">
        <f>VLOOKUP(B34,[2]Brokers!$B$9:$R$69,17,0)</f>
        <v>0</v>
      </c>
      <c r="M34" s="15">
        <f t="shared" si="0"/>
        <v>21288667</v>
      </c>
      <c r="N34" s="30">
        <f>VLOOKUP(B34,[3]Sheet1!$B$16:$N$69,13,0)</f>
        <v>161822635.47</v>
      </c>
      <c r="O34" s="32">
        <f t="shared" si="1"/>
        <v>2.7793103794757096E-3</v>
      </c>
      <c r="P34" s="1"/>
    </row>
    <row r="35" spans="1:16" x14ac:dyDescent="0.25">
      <c r="A35" s="11">
        <f t="shared" si="2"/>
        <v>20</v>
      </c>
      <c r="B35" s="12" t="s">
        <v>13</v>
      </c>
      <c r="C35" s="31" t="s">
        <v>98</v>
      </c>
      <c r="D35" s="13" t="s">
        <v>2</v>
      </c>
      <c r="E35" s="14"/>
      <c r="F35" s="14"/>
      <c r="G35" s="15">
        <f>VLOOKUP(B35,[1]Brokers!$B$9:$H$69,7,0)</f>
        <v>28771030.049999997</v>
      </c>
      <c r="H35" s="15">
        <f>VLOOKUP(B35,[1]Brokers!$B$9:$AD$69,29,0)</f>
        <v>0</v>
      </c>
      <c r="I35" s="15">
        <f>VLOOKUP(B35,[2]Brokers!$B$9:$W$69,22,0)</f>
        <v>0</v>
      </c>
      <c r="J35" s="15">
        <f>VLOOKUP(B35,[2]Brokers!$B$9:$M$69,12,0)</f>
        <v>4830185</v>
      </c>
      <c r="K35" s="15">
        <v>0</v>
      </c>
      <c r="L35" s="15">
        <f>VLOOKUP(B35,[2]Brokers!$B$9:$R$69,17,0)</f>
        <v>0</v>
      </c>
      <c r="M35" s="15">
        <f t="shared" si="0"/>
        <v>33601215.049999997</v>
      </c>
      <c r="N35" s="30">
        <f>VLOOKUP(B35,[3]Sheet1!$B$16:$N$69,13,0)</f>
        <v>1384855405.3699999</v>
      </c>
      <c r="O35" s="32">
        <f t="shared" si="1"/>
        <v>2.3784948199854467E-2</v>
      </c>
      <c r="P35" s="1"/>
    </row>
    <row r="36" spans="1:16" x14ac:dyDescent="0.25">
      <c r="A36" s="11">
        <f t="shared" si="2"/>
        <v>21</v>
      </c>
      <c r="B36" s="12" t="s">
        <v>30</v>
      </c>
      <c r="C36" s="31" t="s">
        <v>104</v>
      </c>
      <c r="D36" s="13" t="s">
        <v>2</v>
      </c>
      <c r="E36" s="14"/>
      <c r="F36" s="14"/>
      <c r="G36" s="15">
        <f>VLOOKUP(B36,[1]Brokers!$B$9:$H$69,7,0)</f>
        <v>16129649.9</v>
      </c>
      <c r="H36" s="15">
        <f>VLOOKUP(B36,[1]Brokers!$B$9:$AD$69,29,0)</f>
        <v>0</v>
      </c>
      <c r="I36" s="15">
        <f>VLOOKUP(B36,[2]Brokers!$B$9:$W$69,22,0)</f>
        <v>0</v>
      </c>
      <c r="J36" s="15">
        <f>VLOOKUP(B36,[2]Brokers!$B$9:$M$69,12,0)</f>
        <v>2729967</v>
      </c>
      <c r="K36" s="15">
        <v>0</v>
      </c>
      <c r="L36" s="15">
        <f>VLOOKUP(B36,[2]Brokers!$B$9:$R$69,17,0)</f>
        <v>0</v>
      </c>
      <c r="M36" s="15">
        <f t="shared" si="0"/>
        <v>18859616.899999999</v>
      </c>
      <c r="N36" s="30">
        <f>VLOOKUP(B36,[3]Sheet1!$B$16:$N$69,13,0)</f>
        <v>134995254.53</v>
      </c>
      <c r="O36" s="32">
        <f t="shared" si="1"/>
        <v>2.318549015132996E-3</v>
      </c>
      <c r="P36" s="1"/>
    </row>
    <row r="37" spans="1:16" x14ac:dyDescent="0.25">
      <c r="A37" s="11">
        <f t="shared" si="2"/>
        <v>22</v>
      </c>
      <c r="B37" s="12" t="s">
        <v>69</v>
      </c>
      <c r="C37" s="31" t="s">
        <v>97</v>
      </c>
      <c r="D37" s="13" t="s">
        <v>2</v>
      </c>
      <c r="E37" s="14"/>
      <c r="F37" s="14"/>
      <c r="G37" s="15">
        <f>VLOOKUP(B37,[1]Brokers!$B$9:$H$69,7,0)</f>
        <v>8930778.8000000007</v>
      </c>
      <c r="H37" s="15">
        <f>VLOOKUP(B37,[1]Brokers!$B$9:$AD$69,29,0)</f>
        <v>0</v>
      </c>
      <c r="I37" s="15">
        <f>VLOOKUP(B37,[2]Brokers!$B$9:$W$69,22,0)</f>
        <v>0</v>
      </c>
      <c r="J37" s="15">
        <f>VLOOKUP(B37,[2]Brokers!$B$9:$M$69,12,0)</f>
        <v>0</v>
      </c>
      <c r="K37" s="15">
        <v>0</v>
      </c>
      <c r="L37" s="15">
        <f>VLOOKUP(B37,[2]Brokers!$B$9:$R$69,17,0)</f>
        <v>0</v>
      </c>
      <c r="M37" s="15">
        <f t="shared" si="0"/>
        <v>8930778.8000000007</v>
      </c>
      <c r="N37" s="30">
        <f>VLOOKUP(B37,[3]Sheet1!$B$16:$N$69,13,0)</f>
        <v>160210718.14000002</v>
      </c>
      <c r="O37" s="32">
        <f t="shared" si="1"/>
        <v>2.7516256334380873E-3</v>
      </c>
      <c r="P37" s="1"/>
    </row>
    <row r="38" spans="1:16" x14ac:dyDescent="0.25">
      <c r="A38" s="11">
        <f t="shared" si="2"/>
        <v>23</v>
      </c>
      <c r="B38" s="12" t="s">
        <v>24</v>
      </c>
      <c r="C38" s="31" t="s">
        <v>93</v>
      </c>
      <c r="D38" s="13" t="s">
        <v>2</v>
      </c>
      <c r="E38" s="14" t="s">
        <v>2</v>
      </c>
      <c r="F38" s="14" t="s">
        <v>2</v>
      </c>
      <c r="G38" s="15">
        <f>VLOOKUP(B38,[1]Brokers!$B$9:$H$69,7,0)</f>
        <v>13868450.550000001</v>
      </c>
      <c r="H38" s="15">
        <f>VLOOKUP(B38,[1]Brokers!$B$9:$AD$69,29,0)</f>
        <v>0</v>
      </c>
      <c r="I38" s="15">
        <f>VLOOKUP(B38,[2]Brokers!$B$9:$W$69,22,0)</f>
        <v>0</v>
      </c>
      <c r="J38" s="15">
        <f>VLOOKUP(B38,[2]Brokers!$B$9:$M$69,12,0)</f>
        <v>1273962</v>
      </c>
      <c r="K38" s="15">
        <v>0</v>
      </c>
      <c r="L38" s="15">
        <f>VLOOKUP(B38,[2]Brokers!$B$9:$R$69,17,0)</f>
        <v>0</v>
      </c>
      <c r="M38" s="15">
        <f t="shared" si="0"/>
        <v>15142412.550000001</v>
      </c>
      <c r="N38" s="30">
        <f>VLOOKUP(B38,[3]Sheet1!$B$16:$N$69,13,0)</f>
        <v>155309909.47000003</v>
      </c>
      <c r="O38" s="32">
        <f t="shared" si="1"/>
        <v>2.6674540441867143E-3</v>
      </c>
      <c r="P38" s="1"/>
    </row>
    <row r="39" spans="1:16" x14ac:dyDescent="0.25">
      <c r="A39" s="11">
        <f t="shared" si="2"/>
        <v>24</v>
      </c>
      <c r="B39" s="12" t="s">
        <v>36</v>
      </c>
      <c r="C39" s="31" t="s">
        <v>103</v>
      </c>
      <c r="D39" s="13" t="s">
        <v>2</v>
      </c>
      <c r="E39" s="14"/>
      <c r="F39" s="14"/>
      <c r="G39" s="15">
        <f>VLOOKUP(B39,[1]Brokers!$B$9:$H$69,7,0)</f>
        <v>269100</v>
      </c>
      <c r="H39" s="15">
        <f>VLOOKUP(B39,[1]Brokers!$B$9:$AD$69,29,0)</f>
        <v>0</v>
      </c>
      <c r="I39" s="15">
        <f>VLOOKUP(B39,[2]Brokers!$B$9:$W$69,22,0)</f>
        <v>0</v>
      </c>
      <c r="J39" s="15">
        <f>VLOOKUP(B39,[2]Brokers!$B$9:$M$69,12,0)</f>
        <v>0</v>
      </c>
      <c r="K39" s="15">
        <v>0</v>
      </c>
      <c r="L39" s="15">
        <f>VLOOKUP(B39,[2]Brokers!$B$9:$R$69,17,0)</f>
        <v>100000</v>
      </c>
      <c r="M39" s="15">
        <f t="shared" si="0"/>
        <v>369100</v>
      </c>
      <c r="N39" s="30">
        <f>VLOOKUP(B39,[3]Sheet1!$B$16:$N$69,13,0)</f>
        <v>111934555.56</v>
      </c>
      <c r="O39" s="32">
        <f t="shared" si="1"/>
        <v>1.9224805676062726E-3</v>
      </c>
      <c r="P39" s="1"/>
    </row>
    <row r="40" spans="1:16" x14ac:dyDescent="0.25">
      <c r="A40" s="11">
        <f t="shared" si="2"/>
        <v>25</v>
      </c>
      <c r="B40" s="12" t="s">
        <v>17</v>
      </c>
      <c r="C40" s="31" t="s">
        <v>94</v>
      </c>
      <c r="D40" s="13" t="s">
        <v>2</v>
      </c>
      <c r="E40" s="14" t="s">
        <v>2</v>
      </c>
      <c r="F40" s="14"/>
      <c r="G40" s="15">
        <f>VLOOKUP(B40,[1]Brokers!$B$9:$H$69,7,0)</f>
        <v>16933225</v>
      </c>
      <c r="H40" s="15">
        <f>VLOOKUP(B40,[1]Brokers!$B$9:$AD$69,29,0)</f>
        <v>0</v>
      </c>
      <c r="I40" s="15">
        <f>VLOOKUP(B40,[2]Brokers!$B$9:$W$69,22,0)</f>
        <v>0</v>
      </c>
      <c r="J40" s="15">
        <f>VLOOKUP(B40,[2]Brokers!$B$9:$M$69,12,0)</f>
        <v>0</v>
      </c>
      <c r="K40" s="15">
        <v>0</v>
      </c>
      <c r="L40" s="15">
        <f>VLOOKUP(B40,[2]Brokers!$B$9:$R$69,17,0)</f>
        <v>0</v>
      </c>
      <c r="M40" s="15">
        <f t="shared" si="0"/>
        <v>16933225</v>
      </c>
      <c r="N40" s="30">
        <f>VLOOKUP(B40,[3]Sheet1!$B$16:$N$69,13,0)</f>
        <v>114272102.23</v>
      </c>
      <c r="O40" s="32">
        <f t="shared" si="1"/>
        <v>1.9626280272219843E-3</v>
      </c>
      <c r="P40" s="1"/>
    </row>
    <row r="41" spans="1:16" x14ac:dyDescent="0.25">
      <c r="A41" s="11">
        <f t="shared" si="2"/>
        <v>26</v>
      </c>
      <c r="B41" s="12" t="s">
        <v>43</v>
      </c>
      <c r="C41" s="31" t="s">
        <v>99</v>
      </c>
      <c r="D41" s="13" t="s">
        <v>2</v>
      </c>
      <c r="E41" s="14" t="s">
        <v>2</v>
      </c>
      <c r="F41" s="14" t="s">
        <v>2</v>
      </c>
      <c r="G41" s="15">
        <f>VLOOKUP(B41,[1]Brokers!$B$9:$H$69,7,0)</f>
        <v>17540022.920000002</v>
      </c>
      <c r="H41" s="15">
        <f>VLOOKUP(B41,[1]Brokers!$B$9:$AD$69,29,0)</f>
        <v>0</v>
      </c>
      <c r="I41" s="15">
        <f>VLOOKUP(B41,[2]Brokers!$B$9:$W$69,22,0)</f>
        <v>0</v>
      </c>
      <c r="J41" s="15">
        <f>VLOOKUP(B41,[2]Brokers!$B$9:$M$69,12,0)</f>
        <v>1339841</v>
      </c>
      <c r="K41" s="15">
        <v>0</v>
      </c>
      <c r="L41" s="15">
        <f>VLOOKUP(B41,[2]Brokers!$B$9:$R$69,17,0)</f>
        <v>0</v>
      </c>
      <c r="M41" s="15">
        <f t="shared" si="0"/>
        <v>18879863.920000002</v>
      </c>
      <c r="N41" s="30">
        <f>VLOOKUP(B41,[3]Sheet1!$B$16:$N$69,13,0)</f>
        <v>132183222.42999999</v>
      </c>
      <c r="O41" s="32">
        <f t="shared" si="1"/>
        <v>2.2702522488601603E-3</v>
      </c>
      <c r="P41" s="1"/>
    </row>
    <row r="42" spans="1:16" x14ac:dyDescent="0.25">
      <c r="A42" s="11">
        <f t="shared" si="2"/>
        <v>27</v>
      </c>
      <c r="B42" s="12" t="s">
        <v>18</v>
      </c>
      <c r="C42" s="31" t="s">
        <v>96</v>
      </c>
      <c r="D42" s="13" t="s">
        <v>2</v>
      </c>
      <c r="E42" s="14"/>
      <c r="F42" s="14"/>
      <c r="G42" s="15">
        <f>VLOOKUP(B42,[1]Brokers!$B$9:$H$69,7,0)</f>
        <v>662650</v>
      </c>
      <c r="H42" s="15">
        <f>VLOOKUP(B42,[1]Brokers!$B$9:$AD$69,29,0)</f>
        <v>0</v>
      </c>
      <c r="I42" s="15">
        <f>VLOOKUP(B42,[2]Brokers!$B$9:$W$69,22,0)</f>
        <v>0</v>
      </c>
      <c r="J42" s="15">
        <f>VLOOKUP(B42,[2]Brokers!$B$9:$M$69,12,0)</f>
        <v>0</v>
      </c>
      <c r="K42" s="15">
        <v>0</v>
      </c>
      <c r="L42" s="15">
        <f>VLOOKUP(B42,[2]Brokers!$B$9:$R$69,17,0)</f>
        <v>0</v>
      </c>
      <c r="M42" s="15">
        <f t="shared" si="0"/>
        <v>662650</v>
      </c>
      <c r="N42" s="30">
        <f>VLOOKUP(B42,[3]Sheet1!$B$16:$N$69,13,0)</f>
        <v>85403987.599999994</v>
      </c>
      <c r="O42" s="32">
        <f t="shared" si="1"/>
        <v>1.4668169783287166E-3</v>
      </c>
      <c r="P42" s="1"/>
    </row>
    <row r="43" spans="1:16" x14ac:dyDescent="0.25">
      <c r="A43" s="11">
        <f t="shared" si="2"/>
        <v>28</v>
      </c>
      <c r="B43" s="12" t="s">
        <v>41</v>
      </c>
      <c r="C43" s="31" t="s">
        <v>109</v>
      </c>
      <c r="D43" s="13" t="s">
        <v>2</v>
      </c>
      <c r="E43" s="14"/>
      <c r="F43" s="14"/>
      <c r="G43" s="15">
        <f>VLOOKUP(B43,[1]Brokers!$B$9:$H$69,7,0)</f>
        <v>1235000</v>
      </c>
      <c r="H43" s="15">
        <f>VLOOKUP(B43,[1]Brokers!$B$9:$AD$69,29,0)</f>
        <v>0</v>
      </c>
      <c r="I43" s="15">
        <f>VLOOKUP(B43,[2]Brokers!$B$9:$W$69,22,0)</f>
        <v>0</v>
      </c>
      <c r="J43" s="15">
        <f>VLOOKUP(B43,[2]Brokers!$B$9:$M$69,12,0)</f>
        <v>0</v>
      </c>
      <c r="K43" s="15">
        <v>0</v>
      </c>
      <c r="L43" s="15">
        <f>VLOOKUP(B43,[2]Brokers!$B$9:$R$69,17,0)</f>
        <v>0</v>
      </c>
      <c r="M43" s="15">
        <f t="shared" si="0"/>
        <v>1235000</v>
      </c>
      <c r="N43" s="30">
        <f>VLOOKUP(B43,[3]Sheet1!$B$16:$N$69,13,0)</f>
        <v>59635071</v>
      </c>
      <c r="O43" s="32">
        <f t="shared" si="1"/>
        <v>1.0242347822953231E-3</v>
      </c>
      <c r="P43" s="1"/>
    </row>
    <row r="44" spans="1:16" x14ac:dyDescent="0.25">
      <c r="A44" s="11">
        <f t="shared" si="2"/>
        <v>29</v>
      </c>
      <c r="B44" s="12" t="s">
        <v>23</v>
      </c>
      <c r="C44" s="31" t="s">
        <v>95</v>
      </c>
      <c r="D44" s="13" t="s">
        <v>2</v>
      </c>
      <c r="E44" s="14"/>
      <c r="F44" s="14"/>
      <c r="G44" s="15">
        <f>VLOOKUP(B44,[1]Brokers!$B$9:$H$69,7,0)</f>
        <v>12036058.43</v>
      </c>
      <c r="H44" s="15">
        <f>VLOOKUP(B44,[1]Brokers!$B$9:$AD$69,29,0)</f>
        <v>0</v>
      </c>
      <c r="I44" s="15">
        <f>VLOOKUP(B44,[2]Brokers!$B$9:$W$69,22,0)</f>
        <v>0</v>
      </c>
      <c r="J44" s="15">
        <f>VLOOKUP(B44,[2]Brokers!$B$9:$M$69,12,0)</f>
        <v>72998</v>
      </c>
      <c r="K44" s="15">
        <v>0</v>
      </c>
      <c r="L44" s="15">
        <f>VLOOKUP(B44,[2]Brokers!$B$9:$R$69,17,0)</f>
        <v>0</v>
      </c>
      <c r="M44" s="15">
        <f t="shared" si="0"/>
        <v>12109056.43</v>
      </c>
      <c r="N44" s="30">
        <f>VLOOKUP(B44,[3]Sheet1!$B$16:$N$69,13,0)</f>
        <v>64799658.32</v>
      </c>
      <c r="O44" s="32">
        <f t="shared" si="1"/>
        <v>1.1129367806436675E-3</v>
      </c>
      <c r="P44" s="1"/>
    </row>
    <row r="45" spans="1:16" x14ac:dyDescent="0.25">
      <c r="A45" s="11">
        <f t="shared" si="2"/>
        <v>30</v>
      </c>
      <c r="B45" s="12" t="s">
        <v>34</v>
      </c>
      <c r="C45" s="31" t="s">
        <v>111</v>
      </c>
      <c r="D45" s="13" t="s">
        <v>2</v>
      </c>
      <c r="E45" s="14"/>
      <c r="F45" s="14"/>
      <c r="G45" s="15">
        <f>VLOOKUP(B45,[1]Brokers!$B$9:$H$69,7,0)</f>
        <v>11325700</v>
      </c>
      <c r="H45" s="15">
        <f>VLOOKUP(B45,[1]Brokers!$B$9:$AD$69,29,0)</f>
        <v>0</v>
      </c>
      <c r="I45" s="15">
        <f>VLOOKUP(B45,[2]Brokers!$B$9:$W$69,22,0)</f>
        <v>0</v>
      </c>
      <c r="J45" s="15">
        <f>VLOOKUP(B45,[2]Brokers!$B$9:$M$69,12,0)</f>
        <v>0</v>
      </c>
      <c r="K45" s="15">
        <v>0</v>
      </c>
      <c r="L45" s="15">
        <f>VLOOKUP(B45,[2]Brokers!$B$9:$R$69,17,0)</f>
        <v>0</v>
      </c>
      <c r="M45" s="15">
        <f t="shared" si="0"/>
        <v>11325700</v>
      </c>
      <c r="N45" s="30">
        <f>VLOOKUP(B45,[3]Sheet1!$B$16:$N$69,13,0)</f>
        <v>63799332.480000004</v>
      </c>
      <c r="O45" s="32">
        <f t="shared" si="1"/>
        <v>1.095756143448538E-3</v>
      </c>
      <c r="P45" s="1"/>
    </row>
    <row r="46" spans="1:16" x14ac:dyDescent="0.25">
      <c r="A46" s="11">
        <f t="shared" si="2"/>
        <v>31</v>
      </c>
      <c r="B46" s="12" t="s">
        <v>33</v>
      </c>
      <c r="C46" s="31" t="s">
        <v>92</v>
      </c>
      <c r="D46" s="13" t="s">
        <v>2</v>
      </c>
      <c r="E46" s="14"/>
      <c r="F46" s="14"/>
      <c r="G46" s="15">
        <f>VLOOKUP(B46,[1]Brokers!$B$9:$H$69,7,0)</f>
        <v>0</v>
      </c>
      <c r="H46" s="15">
        <f>VLOOKUP(B46,[1]Brokers!$B$9:$AD$69,29,0)</f>
        <v>0</v>
      </c>
      <c r="I46" s="15">
        <f>VLOOKUP(B46,[2]Brokers!$B$9:$W$69,22,0)</f>
        <v>0</v>
      </c>
      <c r="J46" s="15">
        <f>VLOOKUP(B46,[2]Brokers!$B$9:$M$69,12,0)</f>
        <v>0</v>
      </c>
      <c r="K46" s="15">
        <v>0</v>
      </c>
      <c r="L46" s="15">
        <f>VLOOKUP(B46,[2]Brokers!$B$9:$R$69,17,0)</f>
        <v>0</v>
      </c>
      <c r="M46" s="15">
        <f t="shared" si="0"/>
        <v>0</v>
      </c>
      <c r="N46" s="30">
        <f>VLOOKUP(B46,[3]Sheet1!$B$16:$N$69,13,0)</f>
        <v>52295725.439999998</v>
      </c>
      <c r="O46" s="32">
        <f t="shared" si="1"/>
        <v>8.9818122227127708E-4</v>
      </c>
      <c r="P46" s="1"/>
    </row>
    <row r="47" spans="1:16" x14ac:dyDescent="0.25">
      <c r="A47" s="11">
        <f t="shared" si="2"/>
        <v>32</v>
      </c>
      <c r="B47" s="12" t="s">
        <v>47</v>
      </c>
      <c r="C47" s="31" t="s">
        <v>47</v>
      </c>
      <c r="D47" s="13" t="s">
        <v>2</v>
      </c>
      <c r="E47" s="14"/>
      <c r="F47" s="14"/>
      <c r="G47" s="15">
        <f>VLOOKUP(B47,[1]Brokers!$B$9:$H$69,7,0)</f>
        <v>0</v>
      </c>
      <c r="H47" s="15">
        <f>VLOOKUP(B47,[1]Brokers!$B$9:$AD$69,29,0)</f>
        <v>0</v>
      </c>
      <c r="I47" s="15">
        <f>VLOOKUP(B47,[2]Brokers!$B$9:$W$69,22,0)</f>
        <v>0</v>
      </c>
      <c r="J47" s="15">
        <f>VLOOKUP(B47,[2]Brokers!$B$9:$M$69,12,0)</f>
        <v>0</v>
      </c>
      <c r="K47" s="15">
        <v>0</v>
      </c>
      <c r="L47" s="15">
        <f>VLOOKUP(B47,[2]Brokers!$B$9:$R$69,17,0)</f>
        <v>0</v>
      </c>
      <c r="M47" s="15">
        <f t="shared" si="0"/>
        <v>0</v>
      </c>
      <c r="N47" s="30">
        <f>VLOOKUP(B47,[3]Sheet1!$B$16:$N$69,13,0)</f>
        <v>35887482.299999997</v>
      </c>
      <c r="O47" s="32">
        <f t="shared" si="1"/>
        <v>6.1636897557592848E-4</v>
      </c>
      <c r="P47" s="1"/>
    </row>
    <row r="48" spans="1:16" x14ac:dyDescent="0.25">
      <c r="A48" s="11">
        <f t="shared" si="2"/>
        <v>33</v>
      </c>
      <c r="B48" s="12" t="s">
        <v>70</v>
      </c>
      <c r="C48" s="31" t="s">
        <v>71</v>
      </c>
      <c r="D48" s="13" t="s">
        <v>2</v>
      </c>
      <c r="E48" s="14"/>
      <c r="F48" s="14"/>
      <c r="G48" s="15">
        <f>VLOOKUP(B48,[1]Brokers!$B$9:$H$69,7,0)</f>
        <v>4701583.3</v>
      </c>
      <c r="H48" s="15">
        <f>VLOOKUP(B48,[1]Brokers!$B$9:$AD$69,29,0)</f>
        <v>0</v>
      </c>
      <c r="I48" s="15">
        <f>VLOOKUP(B48,[2]Brokers!$B$9:$W$69,22,0)</f>
        <v>0</v>
      </c>
      <c r="J48" s="15">
        <f>VLOOKUP(B48,[2]Brokers!$B$9:$M$69,12,0)</f>
        <v>1118813</v>
      </c>
      <c r="K48" s="15"/>
      <c r="L48" s="15">
        <f>VLOOKUP(B48,[2]Brokers!$B$9:$R$69,17,0)</f>
        <v>0</v>
      </c>
      <c r="M48" s="15">
        <f t="shared" ref="M48:M69" si="3">K48+J48+I48+H48+G48+L48</f>
        <v>5820396.2999999998</v>
      </c>
      <c r="N48" s="30">
        <f>VLOOKUP(B48,[3]Sheet1!$B$16:$N$69,13,0)</f>
        <v>29849665.859999999</v>
      </c>
      <c r="O48" s="32">
        <f t="shared" ref="O48:O69" si="4">N48/$N$70</f>
        <v>5.1266923139414462E-4</v>
      </c>
    </row>
    <row r="49" spans="1:16" x14ac:dyDescent="0.25">
      <c r="A49" s="11">
        <f t="shared" ref="A49:A69" si="5">+A48+1</f>
        <v>34</v>
      </c>
      <c r="B49" s="12" t="s">
        <v>12</v>
      </c>
      <c r="C49" s="31" t="s">
        <v>12</v>
      </c>
      <c r="D49" s="13" t="s">
        <v>2</v>
      </c>
      <c r="E49" s="14"/>
      <c r="F49" s="14"/>
      <c r="G49" s="15">
        <f>VLOOKUP(B49,[1]Brokers!$B$9:$H$69,7,0)</f>
        <v>1737790</v>
      </c>
      <c r="H49" s="15">
        <f>VLOOKUP(B49,[1]Brokers!$B$9:$AD$69,29,0)</f>
        <v>0</v>
      </c>
      <c r="I49" s="15">
        <f>VLOOKUP(B49,[2]Brokers!$B$9:$W$69,22,0)</f>
        <v>0</v>
      </c>
      <c r="J49" s="15">
        <f>VLOOKUP(B49,[2]Brokers!$B$9:$M$69,12,0)</f>
        <v>0</v>
      </c>
      <c r="K49" s="15">
        <v>0</v>
      </c>
      <c r="L49" s="15">
        <f>VLOOKUP(B49,[2]Brokers!$B$9:$R$69,17,0)</f>
        <v>0</v>
      </c>
      <c r="M49" s="15">
        <f t="shared" si="3"/>
        <v>1737790</v>
      </c>
      <c r="N49" s="30">
        <f>VLOOKUP(B49,[3]Sheet1!$B$16:$N$69,13,0)</f>
        <v>26042031</v>
      </c>
      <c r="O49" s="32">
        <f t="shared" si="4"/>
        <v>4.4727294701825805E-4</v>
      </c>
    </row>
    <row r="50" spans="1:16" s="17" customFormat="1" x14ac:dyDescent="0.25">
      <c r="A50" s="11">
        <f t="shared" si="5"/>
        <v>35</v>
      </c>
      <c r="B50" s="12" t="s">
        <v>49</v>
      </c>
      <c r="C50" s="31" t="s">
        <v>106</v>
      </c>
      <c r="D50" s="13" t="s">
        <v>2</v>
      </c>
      <c r="E50" s="14"/>
      <c r="F50" s="14"/>
      <c r="G50" s="15">
        <f>VLOOKUP(B50,[1]Brokers!$B$9:$H$69,7,0)</f>
        <v>3808526.3</v>
      </c>
      <c r="H50" s="15">
        <f>VLOOKUP(B50,[1]Brokers!$B$9:$AD$69,29,0)</f>
        <v>0</v>
      </c>
      <c r="I50" s="15">
        <f>VLOOKUP(B50,[2]Brokers!$B$9:$W$69,22,0)</f>
        <v>0</v>
      </c>
      <c r="J50" s="15">
        <f>VLOOKUP(B50,[2]Brokers!$B$9:$M$69,12,0)</f>
        <v>1130000</v>
      </c>
      <c r="K50" s="15">
        <v>0</v>
      </c>
      <c r="L50" s="15">
        <f>VLOOKUP(B50,[2]Brokers!$B$9:$R$69,17,0)</f>
        <v>0</v>
      </c>
      <c r="M50" s="15">
        <f t="shared" si="3"/>
        <v>4938526.3</v>
      </c>
      <c r="N50" s="30">
        <f>VLOOKUP(B50,[3]Sheet1!$B$16:$N$69,13,0)</f>
        <v>26438127.66</v>
      </c>
      <c r="O50" s="32">
        <f t="shared" si="4"/>
        <v>4.5407592334611394E-4</v>
      </c>
      <c r="P50" s="16"/>
    </row>
    <row r="51" spans="1:16" x14ac:dyDescent="0.25">
      <c r="A51" s="11">
        <f t="shared" si="5"/>
        <v>36</v>
      </c>
      <c r="B51" s="12" t="s">
        <v>32</v>
      </c>
      <c r="C51" s="31" t="s">
        <v>105</v>
      </c>
      <c r="D51" s="13" t="s">
        <v>2</v>
      </c>
      <c r="E51" s="14"/>
      <c r="F51" s="14"/>
      <c r="G51" s="15">
        <f>VLOOKUP(B51,[1]Brokers!$B$9:$H$69,7,0)</f>
        <v>8529918.4000000004</v>
      </c>
      <c r="H51" s="15">
        <f>VLOOKUP(B51,[1]Brokers!$B$9:$AD$69,29,0)</f>
        <v>0</v>
      </c>
      <c r="I51" s="15">
        <f>VLOOKUP(B51,[2]Brokers!$B$9:$W$69,22,0)</f>
        <v>0</v>
      </c>
      <c r="J51" s="15">
        <f>VLOOKUP(B51,[2]Brokers!$B$9:$M$69,12,0)</f>
        <v>122605</v>
      </c>
      <c r="K51" s="15">
        <v>0</v>
      </c>
      <c r="L51" s="15">
        <f>VLOOKUP(B51,[2]Brokers!$B$9:$R$69,17,0)</f>
        <v>2000000</v>
      </c>
      <c r="M51" s="15">
        <f t="shared" si="3"/>
        <v>10652523.4</v>
      </c>
      <c r="N51" s="30">
        <f>VLOOKUP(B51,[3]Sheet1!$B$16:$N$69,13,0)</f>
        <v>25575451.299999997</v>
      </c>
      <c r="O51" s="32">
        <f t="shared" si="4"/>
        <v>4.3925942159706889E-4</v>
      </c>
    </row>
    <row r="52" spans="1:16" x14ac:dyDescent="0.25">
      <c r="A52" s="11">
        <f t="shared" si="5"/>
        <v>37</v>
      </c>
      <c r="B52" s="12" t="s">
        <v>29</v>
      </c>
      <c r="C52" s="31" t="s">
        <v>107</v>
      </c>
      <c r="D52" s="13" t="s">
        <v>2</v>
      </c>
      <c r="E52" s="14"/>
      <c r="F52" s="14"/>
      <c r="G52" s="15">
        <f>VLOOKUP(B52,[1]Brokers!$B$9:$H$69,7,0)</f>
        <v>9245035</v>
      </c>
      <c r="H52" s="15">
        <f>VLOOKUP(B52,[1]Brokers!$B$9:$AD$69,29,0)</f>
        <v>0</v>
      </c>
      <c r="I52" s="15">
        <f>VLOOKUP(B52,[2]Brokers!$B$9:$W$69,22,0)</f>
        <v>0</v>
      </c>
      <c r="J52" s="15">
        <f>VLOOKUP(B52,[2]Brokers!$B$9:$M$69,12,0)</f>
        <v>109610</v>
      </c>
      <c r="K52" s="15">
        <v>0</v>
      </c>
      <c r="L52" s="15">
        <f>VLOOKUP(B52,[2]Brokers!$B$9:$R$69,17,0)</f>
        <v>0</v>
      </c>
      <c r="M52" s="15">
        <f t="shared" si="3"/>
        <v>9354645</v>
      </c>
      <c r="N52" s="30">
        <f>VLOOKUP(B52,[3]Sheet1!$B$16:$N$69,13,0)</f>
        <v>36646677.850000001</v>
      </c>
      <c r="O52" s="32">
        <f t="shared" si="4"/>
        <v>6.2940819018294776E-4</v>
      </c>
    </row>
    <row r="53" spans="1:16" x14ac:dyDescent="0.25">
      <c r="A53" s="11">
        <f t="shared" si="5"/>
        <v>38</v>
      </c>
      <c r="B53" s="12" t="s">
        <v>20</v>
      </c>
      <c r="C53" s="31" t="s">
        <v>108</v>
      </c>
      <c r="D53" s="13" t="s">
        <v>2</v>
      </c>
      <c r="E53" s="14"/>
      <c r="F53" s="14"/>
      <c r="G53" s="15">
        <f>VLOOKUP(B53,[1]Brokers!$B$9:$H$69,7,0)</f>
        <v>5819265</v>
      </c>
      <c r="H53" s="15">
        <f>VLOOKUP(B53,[1]Brokers!$B$9:$AD$69,29,0)</f>
        <v>0</v>
      </c>
      <c r="I53" s="15">
        <f>VLOOKUP(B53,[2]Brokers!$B$9:$W$69,22,0)</f>
        <v>0</v>
      </c>
      <c r="J53" s="15">
        <f>VLOOKUP(B53,[2]Brokers!$B$9:$M$69,12,0)</f>
        <v>0</v>
      </c>
      <c r="K53" s="15"/>
      <c r="L53" s="15">
        <f>VLOOKUP(B53,[2]Brokers!$B$9:$R$69,17,0)</f>
        <v>0</v>
      </c>
      <c r="M53" s="15">
        <f t="shared" si="3"/>
        <v>5819265</v>
      </c>
      <c r="N53" s="30">
        <f>VLOOKUP(B53,[3]Sheet1!$B$16:$N$69,13,0)</f>
        <v>23137410</v>
      </c>
      <c r="O53" s="32">
        <f t="shared" si="4"/>
        <v>3.9738596260290585E-4</v>
      </c>
    </row>
    <row r="54" spans="1:16" x14ac:dyDescent="0.25">
      <c r="A54" s="11">
        <f t="shared" si="5"/>
        <v>39</v>
      </c>
      <c r="B54" s="12" t="s">
        <v>4</v>
      </c>
      <c r="C54" s="31" t="s">
        <v>101</v>
      </c>
      <c r="D54" s="13" t="s">
        <v>2</v>
      </c>
      <c r="E54" s="14"/>
      <c r="F54" s="14" t="s">
        <v>2</v>
      </c>
      <c r="G54" s="15">
        <f>VLOOKUP(B54,[1]Brokers!$B$9:$H$69,7,0)</f>
        <v>1103243.97</v>
      </c>
      <c r="H54" s="15">
        <f>VLOOKUP(B54,[1]Brokers!$B$9:$AD$69,29,0)</f>
        <v>0</v>
      </c>
      <c r="I54" s="15">
        <f>VLOOKUP(B54,[2]Brokers!$B$9:$W$69,22,0)</f>
        <v>0</v>
      </c>
      <c r="J54" s="15">
        <f>VLOOKUP(B54,[2]Brokers!$B$9:$M$69,12,0)</f>
        <v>238317</v>
      </c>
      <c r="K54" s="15">
        <v>0</v>
      </c>
      <c r="L54" s="15">
        <f>VLOOKUP(B54,[2]Brokers!$B$9:$R$69,17,0)</f>
        <v>0</v>
      </c>
      <c r="M54" s="15">
        <f t="shared" si="3"/>
        <v>1341560.97</v>
      </c>
      <c r="N54" s="30">
        <f>VLOOKUP(B54,[3]Sheet1!$B$16:$N$69,13,0)</f>
        <v>23729191.32</v>
      </c>
      <c r="O54" s="32">
        <f t="shared" si="4"/>
        <v>4.0754983096581325E-4</v>
      </c>
    </row>
    <row r="55" spans="1:16" x14ac:dyDescent="0.25">
      <c r="A55" s="11">
        <f t="shared" si="5"/>
        <v>40</v>
      </c>
      <c r="B55" s="12" t="s">
        <v>22</v>
      </c>
      <c r="C55" s="31" t="s">
        <v>102</v>
      </c>
      <c r="D55" s="13" t="s">
        <v>2</v>
      </c>
      <c r="E55" s="14"/>
      <c r="F55" s="14"/>
      <c r="G55" s="15">
        <f>VLOOKUP(B55,[1]Brokers!$B$9:$H$69,7,0)</f>
        <v>2776865.7</v>
      </c>
      <c r="H55" s="15">
        <f>VLOOKUP(B55,[1]Brokers!$B$9:$AD$69,29,0)</f>
        <v>0</v>
      </c>
      <c r="I55" s="15">
        <f>VLOOKUP(B55,[2]Brokers!$B$9:$W$69,22,0)</f>
        <v>0</v>
      </c>
      <c r="J55" s="15">
        <f>VLOOKUP(B55,[2]Brokers!$B$9:$M$69,12,0)</f>
        <v>766592</v>
      </c>
      <c r="K55" s="15">
        <v>0</v>
      </c>
      <c r="L55" s="15">
        <f>VLOOKUP(B55,[2]Brokers!$B$9:$R$69,17,0)</f>
        <v>200000</v>
      </c>
      <c r="M55" s="15">
        <f t="shared" si="3"/>
        <v>3743457.7</v>
      </c>
      <c r="N55" s="30">
        <f>VLOOKUP(B55,[3]Sheet1!$B$16:$N$69,13,0)</f>
        <v>19522834.66</v>
      </c>
      <c r="O55" s="32">
        <f t="shared" si="4"/>
        <v>3.3530548337525566E-4</v>
      </c>
    </row>
    <row r="56" spans="1:16" x14ac:dyDescent="0.25">
      <c r="A56" s="11">
        <f t="shared" si="5"/>
        <v>41</v>
      </c>
      <c r="B56" s="12" t="s">
        <v>14</v>
      </c>
      <c r="C56" s="31" t="s">
        <v>100</v>
      </c>
      <c r="D56" s="13" t="s">
        <v>2</v>
      </c>
      <c r="E56" s="14" t="s">
        <v>2</v>
      </c>
      <c r="F56" s="14" t="s">
        <v>2</v>
      </c>
      <c r="G56" s="15">
        <f>VLOOKUP(B56,[1]Brokers!$B$9:$H$69,7,0)</f>
        <v>468084.29</v>
      </c>
      <c r="H56" s="15">
        <f>VLOOKUP(B56,[1]Brokers!$B$9:$AD$69,29,0)</f>
        <v>0</v>
      </c>
      <c r="I56" s="15">
        <f>VLOOKUP(B56,[2]Brokers!$B$9:$W$69,22,0)</f>
        <v>0</v>
      </c>
      <c r="J56" s="15">
        <f>VLOOKUP(B56,[2]Brokers!$B$9:$M$69,12,0)</f>
        <v>0</v>
      </c>
      <c r="K56" s="15">
        <v>0</v>
      </c>
      <c r="L56" s="15">
        <f>VLOOKUP(B56,[2]Brokers!$B$9:$R$69,17,0)</f>
        <v>0</v>
      </c>
      <c r="M56" s="15">
        <f t="shared" si="3"/>
        <v>468084.29</v>
      </c>
      <c r="N56" s="30">
        <f>VLOOKUP(B56,[3]Sheet1!$B$16:$N$69,13,0)</f>
        <v>17473112.079999998</v>
      </c>
      <c r="O56" s="32">
        <f t="shared" si="4"/>
        <v>3.0010141427148766E-4</v>
      </c>
    </row>
    <row r="57" spans="1:16" x14ac:dyDescent="0.25">
      <c r="A57" s="11">
        <f t="shared" si="5"/>
        <v>42</v>
      </c>
      <c r="B57" s="12" t="s">
        <v>38</v>
      </c>
      <c r="C57" s="31" t="s">
        <v>38</v>
      </c>
      <c r="D57" s="13" t="s">
        <v>2</v>
      </c>
      <c r="E57" s="14" t="s">
        <v>2</v>
      </c>
      <c r="F57" s="14"/>
      <c r="G57" s="15">
        <f>VLOOKUP(B57,[1]Brokers!$B$9:$H$69,7,0)</f>
        <v>0</v>
      </c>
      <c r="H57" s="15">
        <f>VLOOKUP(B57,[1]Brokers!$B$9:$AD$69,29,0)</f>
        <v>0</v>
      </c>
      <c r="I57" s="15">
        <f>VLOOKUP(B57,[2]Brokers!$B$9:$W$69,22,0)</f>
        <v>0</v>
      </c>
      <c r="J57" s="15">
        <f>VLOOKUP(B57,[2]Brokers!$B$9:$M$69,12,0)</f>
        <v>0</v>
      </c>
      <c r="K57" s="15">
        <v>0</v>
      </c>
      <c r="L57" s="15">
        <f>VLOOKUP(B57,[2]Brokers!$B$9:$R$69,17,0)</f>
        <v>0</v>
      </c>
      <c r="M57" s="15">
        <f t="shared" si="3"/>
        <v>0</v>
      </c>
      <c r="N57" s="30">
        <f>VLOOKUP(B57,[3]Sheet1!$B$16:$N$69,13,0)</f>
        <v>8912473</v>
      </c>
      <c r="O57" s="32">
        <f t="shared" si="4"/>
        <v>1.5307208811519562E-4</v>
      </c>
    </row>
    <row r="58" spans="1:16" x14ac:dyDescent="0.25">
      <c r="A58" s="11">
        <f t="shared" si="5"/>
        <v>43</v>
      </c>
      <c r="B58" s="12" t="s">
        <v>44</v>
      </c>
      <c r="C58" s="31" t="s">
        <v>44</v>
      </c>
      <c r="D58" s="13" t="s">
        <v>2</v>
      </c>
      <c r="E58" s="14"/>
      <c r="F58" s="14"/>
      <c r="G58" s="15">
        <f>VLOOKUP(B58,[1]Brokers!$B$9:$H$69,7,0)</f>
        <v>5553262</v>
      </c>
      <c r="H58" s="15">
        <f>VLOOKUP(B58,[1]Brokers!$B$9:$AD$69,29,0)</f>
        <v>0</v>
      </c>
      <c r="I58" s="15">
        <f>VLOOKUP(B58,[2]Brokers!$B$9:$W$69,22,0)</f>
        <v>0</v>
      </c>
      <c r="J58" s="15">
        <f>VLOOKUP(B58,[2]Brokers!$B$9:$M$69,12,0)</f>
        <v>0</v>
      </c>
      <c r="K58" s="15">
        <v>0</v>
      </c>
      <c r="L58" s="15">
        <f>VLOOKUP(B58,[2]Brokers!$B$9:$R$69,17,0)</f>
        <v>0</v>
      </c>
      <c r="M58" s="15">
        <f t="shared" si="3"/>
        <v>5553262</v>
      </c>
      <c r="N58" s="30">
        <f>VLOOKUP(B58,[3]Sheet1!$B$16:$N$69,13,0)</f>
        <v>7186696.5</v>
      </c>
      <c r="O58" s="32">
        <f t="shared" si="4"/>
        <v>1.2343180617828159E-4</v>
      </c>
    </row>
    <row r="59" spans="1:16" x14ac:dyDescent="0.25">
      <c r="A59" s="11">
        <f t="shared" si="5"/>
        <v>44</v>
      </c>
      <c r="B59" s="12" t="s">
        <v>67</v>
      </c>
      <c r="C59" s="31" t="s">
        <v>110</v>
      </c>
      <c r="D59" s="13" t="s">
        <v>2</v>
      </c>
      <c r="E59" s="14"/>
      <c r="F59" s="14"/>
      <c r="G59" s="15">
        <f>VLOOKUP(B59,[1]Brokers!$B$9:$H$69,7,0)</f>
        <v>0</v>
      </c>
      <c r="H59" s="15">
        <f>VLOOKUP(B59,[1]Brokers!$B$9:$AD$69,29,0)</f>
        <v>0</v>
      </c>
      <c r="I59" s="15">
        <f>VLOOKUP(B59,[2]Brokers!$B$9:$W$69,22,0)</f>
        <v>0</v>
      </c>
      <c r="J59" s="15">
        <f>VLOOKUP(B59,[2]Brokers!$B$9:$M$69,12,0)</f>
        <v>0</v>
      </c>
      <c r="K59" s="15">
        <v>0</v>
      </c>
      <c r="L59" s="15">
        <f>VLOOKUP(B59,[2]Brokers!$B$9:$R$69,17,0)</f>
        <v>0</v>
      </c>
      <c r="M59" s="15">
        <f t="shared" si="3"/>
        <v>0</v>
      </c>
      <c r="N59" s="30">
        <f>VLOOKUP(B59,[3]Sheet1!$B$16:$N$69,13,0)</f>
        <v>5011965.2</v>
      </c>
      <c r="O59" s="32">
        <f t="shared" si="4"/>
        <v>8.6080707198181013E-5</v>
      </c>
    </row>
    <row r="60" spans="1:16" x14ac:dyDescent="0.25">
      <c r="A60" s="11">
        <f t="shared" si="5"/>
        <v>45</v>
      </c>
      <c r="B60" s="12" t="s">
        <v>15</v>
      </c>
      <c r="C60" s="31" t="s">
        <v>112</v>
      </c>
      <c r="D60" s="13" t="s">
        <v>2</v>
      </c>
      <c r="E60" s="14"/>
      <c r="F60" s="14"/>
      <c r="G60" s="15">
        <f>VLOOKUP(B60,[1]Brokers!$B$9:$H$69,7,0)</f>
        <v>27345</v>
      </c>
      <c r="H60" s="15">
        <f>VLOOKUP(B60,[1]Brokers!$B$9:$AD$69,29,0)</f>
        <v>0</v>
      </c>
      <c r="I60" s="15">
        <f>VLOOKUP(B60,[2]Brokers!$B$9:$W$69,22,0)</f>
        <v>0</v>
      </c>
      <c r="J60" s="15">
        <f>VLOOKUP(B60,[2]Brokers!$B$9:$M$69,12,0)</f>
        <v>0</v>
      </c>
      <c r="K60" s="15">
        <v>0</v>
      </c>
      <c r="L60" s="15">
        <f>VLOOKUP(B60,[2]Brokers!$B$9:$R$69,17,0)</f>
        <v>0</v>
      </c>
      <c r="M60" s="15">
        <f t="shared" si="3"/>
        <v>27345</v>
      </c>
      <c r="N60" s="30">
        <f>VLOOKUP(B60,[3]Sheet1!$B$16:$N$69,13,0)</f>
        <v>4670738</v>
      </c>
      <c r="O60" s="32">
        <f t="shared" si="4"/>
        <v>8.022011608887819E-5</v>
      </c>
    </row>
    <row r="61" spans="1:16" x14ac:dyDescent="0.25">
      <c r="A61" s="11">
        <f t="shared" si="5"/>
        <v>46</v>
      </c>
      <c r="B61" s="12" t="s">
        <v>37</v>
      </c>
      <c r="C61" s="31" t="s">
        <v>114</v>
      </c>
      <c r="D61" s="13" t="s">
        <v>2</v>
      </c>
      <c r="E61" s="14"/>
      <c r="F61" s="14"/>
      <c r="G61" s="15">
        <f>VLOOKUP(B61,[1]Brokers!$B$9:$H$69,7,0)</f>
        <v>0</v>
      </c>
      <c r="H61" s="15">
        <f>VLOOKUP(B61,[1]Brokers!$B$9:$AD$69,29,0)</f>
        <v>0</v>
      </c>
      <c r="I61" s="15">
        <f>VLOOKUP(B61,[2]Brokers!$B$9:$W$69,22,0)</f>
        <v>0</v>
      </c>
      <c r="J61" s="15">
        <f>VLOOKUP(B61,[2]Brokers!$B$9:$M$69,12,0)</f>
        <v>565000</v>
      </c>
      <c r="K61" s="15">
        <v>0</v>
      </c>
      <c r="L61" s="15">
        <f>VLOOKUP(B61,[2]Brokers!$B$9:$R$69,17,0)</f>
        <v>0</v>
      </c>
      <c r="M61" s="15">
        <f t="shared" si="3"/>
        <v>565000</v>
      </c>
      <c r="N61" s="30">
        <f>VLOOKUP(B61,[3]Sheet1!$B$16:$N$69,13,0)</f>
        <v>1550279.52</v>
      </c>
      <c r="O61" s="32">
        <f t="shared" si="4"/>
        <v>2.662611413113096E-5</v>
      </c>
    </row>
    <row r="62" spans="1:16" x14ac:dyDescent="0.25">
      <c r="A62" s="11">
        <f t="shared" si="5"/>
        <v>47</v>
      </c>
      <c r="B62" s="12" t="s">
        <v>76</v>
      </c>
      <c r="C62" s="31" t="s">
        <v>72</v>
      </c>
      <c r="D62" s="13" t="s">
        <v>2</v>
      </c>
      <c r="E62" s="14"/>
      <c r="F62" s="14"/>
      <c r="G62" s="15">
        <f>VLOOKUP(B62,[1]Brokers!$B$9:$H$69,7,0)</f>
        <v>0</v>
      </c>
      <c r="H62" s="15">
        <f>VLOOKUP(B62,[1]Brokers!$B$9:$AD$69,29,0)</f>
        <v>0</v>
      </c>
      <c r="I62" s="15">
        <f>VLOOKUP(B62,[2]Brokers!$B$9:$W$69,22,0)</f>
        <v>0</v>
      </c>
      <c r="J62" s="15">
        <f>VLOOKUP(B62,[2]Brokers!$B$9:$M$69,12,0)</f>
        <v>0</v>
      </c>
      <c r="K62" s="15"/>
      <c r="L62" s="15">
        <f>VLOOKUP(B62,[2]Brokers!$B$9:$R$69,17,0)</f>
        <v>0</v>
      </c>
      <c r="M62" s="15">
        <f t="shared" si="3"/>
        <v>0</v>
      </c>
      <c r="N62" s="30">
        <f>VLOOKUP(B62,[3]Sheet1!$B$16:$N$69,13,0)</f>
        <v>169187.9</v>
      </c>
      <c r="O62" s="32">
        <f t="shared" si="4"/>
        <v>2.905809098869068E-6</v>
      </c>
    </row>
    <row r="63" spans="1:16" x14ac:dyDescent="0.25">
      <c r="A63" s="11">
        <f t="shared" si="5"/>
        <v>48</v>
      </c>
      <c r="B63" s="12" t="s">
        <v>27</v>
      </c>
      <c r="C63" s="31" t="s">
        <v>118</v>
      </c>
      <c r="D63" s="13" t="s">
        <v>2</v>
      </c>
      <c r="E63" s="14"/>
      <c r="F63" s="14"/>
      <c r="G63" s="15">
        <f>VLOOKUP(B63,[1]Brokers!$B$9:$H$69,7,0)</f>
        <v>0</v>
      </c>
      <c r="H63" s="15">
        <f>VLOOKUP(B63,[1]Brokers!$B$9:$AD$69,29,0)</f>
        <v>0</v>
      </c>
      <c r="I63" s="15">
        <f>VLOOKUP(B63,[2]Brokers!$B$9:$W$69,22,0)</f>
        <v>0</v>
      </c>
      <c r="J63" s="15">
        <f>VLOOKUP(B63,[2]Brokers!$B$9:$M$69,12,0)</f>
        <v>0</v>
      </c>
      <c r="K63" s="15">
        <v>0</v>
      </c>
      <c r="L63" s="15">
        <f>VLOOKUP(B63,[2]Brokers!$B$9:$R$69,17,0)</f>
        <v>0</v>
      </c>
      <c r="M63" s="15">
        <f t="shared" si="3"/>
        <v>0</v>
      </c>
      <c r="N63" s="30">
        <f>VLOOKUP(B63,[3]Sheet1!$B$16:$N$69,13,0)</f>
        <v>95030</v>
      </c>
      <c r="O63" s="32">
        <f t="shared" si="4"/>
        <v>1.6321441348082668E-6</v>
      </c>
    </row>
    <row r="64" spans="1:16" x14ac:dyDescent="0.25">
      <c r="A64" s="11">
        <f t="shared" si="5"/>
        <v>49</v>
      </c>
      <c r="B64" s="12" t="s">
        <v>28</v>
      </c>
      <c r="C64" s="31" t="s">
        <v>115</v>
      </c>
      <c r="D64" s="13" t="s">
        <v>2</v>
      </c>
      <c r="E64" s="14"/>
      <c r="F64" s="14"/>
      <c r="G64" s="15">
        <f>VLOOKUP(B64,[1]Brokers!$B$9:$H$69,7,0)</f>
        <v>0</v>
      </c>
      <c r="H64" s="15">
        <f>VLOOKUP(B64,[1]Brokers!$B$9:$AD$69,29,0)</f>
        <v>0</v>
      </c>
      <c r="I64" s="15">
        <f>VLOOKUP(B64,[2]Brokers!$B$9:$W$69,22,0)</f>
        <v>0</v>
      </c>
      <c r="J64" s="15">
        <f>VLOOKUP(B64,[2]Brokers!$B$9:$M$69,12,0)</f>
        <v>0</v>
      </c>
      <c r="K64" s="15">
        <v>0</v>
      </c>
      <c r="L64" s="15">
        <f>VLOOKUP(B64,[2]Brokers!$B$9:$R$69,17,0)</f>
        <v>0</v>
      </c>
      <c r="M64" s="15">
        <f t="shared" si="3"/>
        <v>0</v>
      </c>
      <c r="N64" s="30">
        <f>VLOOKUP(B64,[3]Sheet1!$B$16:$N$69,13,0)</f>
        <v>0</v>
      </c>
      <c r="O64" s="32">
        <f t="shared" si="4"/>
        <v>0</v>
      </c>
    </row>
    <row r="65" spans="1:16" x14ac:dyDescent="0.25">
      <c r="A65" s="11">
        <f t="shared" si="5"/>
        <v>50</v>
      </c>
      <c r="B65" s="12" t="s">
        <v>40</v>
      </c>
      <c r="C65" s="31" t="s">
        <v>117</v>
      </c>
      <c r="D65" s="13" t="s">
        <v>2</v>
      </c>
      <c r="E65" s="14"/>
      <c r="F65" s="14"/>
      <c r="G65" s="15">
        <f>VLOOKUP(B65,[1]Brokers!$B$9:$H$69,7,0)</f>
        <v>0</v>
      </c>
      <c r="H65" s="15">
        <f>VLOOKUP(B65,[1]Brokers!$B$9:$AD$69,29,0)</f>
        <v>0</v>
      </c>
      <c r="I65" s="15">
        <f>VLOOKUP(B65,[2]Brokers!$B$9:$W$69,22,0)</f>
        <v>0</v>
      </c>
      <c r="J65" s="15">
        <f>VLOOKUP(B65,[2]Brokers!$B$9:$M$69,12,0)</f>
        <v>0</v>
      </c>
      <c r="K65" s="15">
        <v>0</v>
      </c>
      <c r="L65" s="15">
        <f>VLOOKUP(B65,[2]Brokers!$B$9:$R$69,17,0)</f>
        <v>0</v>
      </c>
      <c r="M65" s="15">
        <f t="shared" si="3"/>
        <v>0</v>
      </c>
      <c r="N65" s="30">
        <f>VLOOKUP(B65,[3]Sheet1!$B$16:$N$69,13,0)</f>
        <v>0</v>
      </c>
      <c r="O65" s="32">
        <f t="shared" si="4"/>
        <v>0</v>
      </c>
    </row>
    <row r="66" spans="1:16" x14ac:dyDescent="0.25">
      <c r="A66" s="11">
        <f t="shared" si="5"/>
        <v>51</v>
      </c>
      <c r="B66" s="12" t="s">
        <v>46</v>
      </c>
      <c r="C66" s="31" t="s">
        <v>46</v>
      </c>
      <c r="D66" s="13" t="s">
        <v>2</v>
      </c>
      <c r="E66" s="14"/>
      <c r="F66" s="14"/>
      <c r="G66" s="15">
        <f>VLOOKUP(B66,[1]Brokers!$B$9:$H$69,7,0)</f>
        <v>0</v>
      </c>
      <c r="H66" s="15">
        <f>VLOOKUP(B66,[1]Brokers!$B$9:$AD$69,29,0)</f>
        <v>0</v>
      </c>
      <c r="I66" s="15">
        <f>VLOOKUP(B66,[2]Brokers!$B$9:$W$69,22,0)</f>
        <v>0</v>
      </c>
      <c r="J66" s="15">
        <f>VLOOKUP(B66,[2]Brokers!$B$9:$M$69,12,0)</f>
        <v>0</v>
      </c>
      <c r="K66" s="15">
        <v>0</v>
      </c>
      <c r="L66" s="15">
        <f>VLOOKUP(B66,[2]Brokers!$B$9:$R$69,17,0)</f>
        <v>0</v>
      </c>
      <c r="M66" s="15">
        <f t="shared" si="3"/>
        <v>0</v>
      </c>
      <c r="N66" s="30">
        <f>VLOOKUP(B66,[3]Sheet1!$B$16:$N$69,13,0)</f>
        <v>0</v>
      </c>
      <c r="O66" s="32">
        <f t="shared" si="4"/>
        <v>0</v>
      </c>
    </row>
    <row r="67" spans="1:16" x14ac:dyDescent="0.25">
      <c r="A67" s="11">
        <f t="shared" si="5"/>
        <v>52</v>
      </c>
      <c r="B67" s="12" t="s">
        <v>48</v>
      </c>
      <c r="C67" s="31" t="s">
        <v>48</v>
      </c>
      <c r="D67" s="13" t="s">
        <v>2</v>
      </c>
      <c r="E67" s="14"/>
      <c r="F67" s="14"/>
      <c r="G67" s="15">
        <f>VLOOKUP(B67,[1]Brokers!$B$9:$H$69,7,0)</f>
        <v>0</v>
      </c>
      <c r="H67" s="15">
        <f>VLOOKUP(B67,[1]Brokers!$B$9:$AD$69,29,0)</f>
        <v>0</v>
      </c>
      <c r="I67" s="15">
        <f>VLOOKUP(B67,[2]Brokers!$B$9:$W$69,22,0)</f>
        <v>0</v>
      </c>
      <c r="J67" s="15">
        <f>VLOOKUP(B67,[2]Brokers!$B$9:$M$69,12,0)</f>
        <v>0</v>
      </c>
      <c r="K67" s="15">
        <v>0</v>
      </c>
      <c r="L67" s="15">
        <f>VLOOKUP(B67,[2]Brokers!$B$9:$R$69,17,0)</f>
        <v>0</v>
      </c>
      <c r="M67" s="15">
        <f t="shared" si="3"/>
        <v>0</v>
      </c>
      <c r="N67" s="30">
        <f>VLOOKUP(B67,[3]Sheet1!$B$16:$N$69,13,0)</f>
        <v>0</v>
      </c>
      <c r="O67" s="32">
        <f t="shared" si="4"/>
        <v>0</v>
      </c>
    </row>
    <row r="68" spans="1:16" x14ac:dyDescent="0.25">
      <c r="A68" s="11">
        <f t="shared" si="5"/>
        <v>53</v>
      </c>
      <c r="B68" s="12" t="s">
        <v>31</v>
      </c>
      <c r="C68" s="31" t="s">
        <v>120</v>
      </c>
      <c r="D68" s="13" t="s">
        <v>2</v>
      </c>
      <c r="E68" s="14" t="s">
        <v>2</v>
      </c>
      <c r="F68" s="14"/>
      <c r="G68" s="15">
        <f>VLOOKUP(B68,[1]Brokers!$B$9:$H$69,7,0)</f>
        <v>0</v>
      </c>
      <c r="H68" s="15">
        <f>VLOOKUP(B68,[1]Brokers!$B$9:$AD$69,29,0)</f>
        <v>0</v>
      </c>
      <c r="I68" s="15">
        <f>VLOOKUP(B68,[2]Brokers!$B$9:$W$69,22,0)</f>
        <v>0</v>
      </c>
      <c r="J68" s="15">
        <f>VLOOKUP(B68,[2]Brokers!$B$9:$M$69,12,0)</f>
        <v>0</v>
      </c>
      <c r="K68" s="15">
        <v>0</v>
      </c>
      <c r="L68" s="15">
        <f>VLOOKUP(B68,[2]Brokers!$B$9:$R$69,17,0)</f>
        <v>0</v>
      </c>
      <c r="M68" s="15">
        <f t="shared" si="3"/>
        <v>0</v>
      </c>
      <c r="N68" s="30">
        <f>VLOOKUP(B68,[3]Sheet1!$B$16:$N$69,13,0)</f>
        <v>0</v>
      </c>
      <c r="O68" s="32">
        <f t="shared" si="4"/>
        <v>0</v>
      </c>
    </row>
    <row r="69" spans="1:16" x14ac:dyDescent="0.25">
      <c r="A69" s="11">
        <f t="shared" si="5"/>
        <v>54</v>
      </c>
      <c r="B69" s="12" t="s">
        <v>42</v>
      </c>
      <c r="C69" s="31" t="s">
        <v>121</v>
      </c>
      <c r="D69" s="13" t="s">
        <v>2</v>
      </c>
      <c r="E69" s="14"/>
      <c r="F69" s="14"/>
      <c r="G69" s="15">
        <f>VLOOKUP(B69,[1]Brokers!$B$9:$H$69,7,0)</f>
        <v>0</v>
      </c>
      <c r="H69" s="15">
        <f>VLOOKUP(B69,[1]Brokers!$B$9:$AD$69,29,0)</f>
        <v>0</v>
      </c>
      <c r="I69" s="15">
        <f>VLOOKUP(B69,[2]Brokers!$B$9:$W$69,22,0)</f>
        <v>0</v>
      </c>
      <c r="J69" s="15">
        <f>VLOOKUP(B69,[2]Brokers!$B$9:$M$69,12,0)</f>
        <v>0</v>
      </c>
      <c r="K69" s="15">
        <v>0</v>
      </c>
      <c r="L69" s="15">
        <f>VLOOKUP(B69,[2]Brokers!$B$9:$R$69,17,0)</f>
        <v>0</v>
      </c>
      <c r="M69" s="15">
        <f t="shared" si="3"/>
        <v>0</v>
      </c>
      <c r="N69" s="30">
        <f>VLOOKUP(B69,[3]Sheet1!$B$16:$N$69,13,0)</f>
        <v>0</v>
      </c>
      <c r="O69" s="32">
        <f t="shared" si="4"/>
        <v>0</v>
      </c>
    </row>
    <row r="70" spans="1:16" ht="16.5" customHeight="1" thickBot="1" x14ac:dyDescent="0.3">
      <c r="A70" s="38" t="s">
        <v>56</v>
      </c>
      <c r="B70" s="39"/>
      <c r="C70" s="40"/>
      <c r="D70" s="27">
        <f>COUNTA(D16:D69)</f>
        <v>54</v>
      </c>
      <c r="E70" s="27">
        <f>COUNTA(E16:E69)</f>
        <v>17</v>
      </c>
      <c r="F70" s="27">
        <f>COUNTA(F16:F69)</f>
        <v>14</v>
      </c>
      <c r="G70" s="33">
        <f t="shared" ref="G70:O70" si="6">SUM(G16:G69)</f>
        <v>3761162248.5400009</v>
      </c>
      <c r="H70" s="33">
        <f t="shared" si="6"/>
        <v>1173725220</v>
      </c>
      <c r="I70" s="33">
        <f t="shared" si="6"/>
        <v>2175760</v>
      </c>
      <c r="J70" s="33">
        <f t="shared" si="6"/>
        <v>10636451344</v>
      </c>
      <c r="K70" s="33">
        <f t="shared" si="6"/>
        <v>0</v>
      </c>
      <c r="L70" s="33">
        <f t="shared" si="6"/>
        <v>10000000000</v>
      </c>
      <c r="M70" s="33">
        <f t="shared" si="6"/>
        <v>25573514572.540005</v>
      </c>
      <c r="N70" s="33">
        <f t="shared" si="6"/>
        <v>58224024443.260017</v>
      </c>
      <c r="O70" s="34">
        <f t="shared" si="6"/>
        <v>0.99999999999999967</v>
      </c>
      <c r="P70" s="18"/>
    </row>
    <row r="71" spans="1:16" x14ac:dyDescent="0.25">
      <c r="K71" s="19"/>
      <c r="L71" s="19"/>
      <c r="M71" s="20"/>
      <c r="O71" s="19"/>
      <c r="P71" s="18"/>
    </row>
    <row r="72" spans="1:16" ht="27.6" customHeight="1" x14ac:dyDescent="0.25">
      <c r="B72" s="37" t="s">
        <v>57</v>
      </c>
      <c r="C72" s="37"/>
      <c r="D72" s="25"/>
      <c r="E72" s="25"/>
      <c r="F72" s="25"/>
      <c r="H72" s="21"/>
      <c r="K72" s="19"/>
      <c r="L72" s="19"/>
      <c r="M72" s="19"/>
      <c r="P72" s="18"/>
    </row>
    <row r="73" spans="1:16" ht="27.6" customHeight="1" x14ac:dyDescent="0.25">
      <c r="C73" s="26"/>
      <c r="D73" s="26"/>
      <c r="E73" s="26"/>
      <c r="F73" s="26"/>
      <c r="P73" s="18"/>
    </row>
    <row r="74" spans="1:16" x14ac:dyDescent="0.25">
      <c r="P74" s="18"/>
    </row>
    <row r="75" spans="1:16" x14ac:dyDescent="0.25">
      <c r="P75" s="18"/>
    </row>
  </sheetData>
  <autoFilter ref="E15:F70"/>
  <sortState ref="B16:O69">
    <sortCondition descending="1" ref="O69"/>
  </sortState>
  <mergeCells count="16">
    <mergeCell ref="B72:C72"/>
    <mergeCell ref="A70:C70"/>
    <mergeCell ref="O14:O15"/>
    <mergeCell ref="D9:K9"/>
    <mergeCell ref="A12:A15"/>
    <mergeCell ref="B12:B15"/>
    <mergeCell ref="C12:C15"/>
    <mergeCell ref="D12:F14"/>
    <mergeCell ref="G12:M13"/>
    <mergeCell ref="N12:O13"/>
    <mergeCell ref="N11:O11"/>
    <mergeCell ref="M14:M15"/>
    <mergeCell ref="N14:N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2020-08-27T07:31:54Z</cp:lastPrinted>
  <dcterms:created xsi:type="dcterms:W3CDTF">2017-06-09T07:51:20Z</dcterms:created>
  <dcterms:modified xsi:type="dcterms:W3CDTF">2020-08-27T07:35:42Z</dcterms:modified>
</cp:coreProperties>
</file>